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4.xml" ContentType="application/vnd.openxmlformats-officedocument.spreadsheetml.table+xml"/>
  <Override PartName="/xl/comments6.xml" ContentType="application/vnd.openxmlformats-officedocument.spreadsheetml.comments+xml"/>
  <Override PartName="/xl/tables/table5.xml" ContentType="application/vnd.openxmlformats-officedocument.spreadsheetml.table+xml"/>
  <Override PartName="/xl/comments7.xml" ContentType="application/vnd.openxmlformats-officedocument.spreadsheetml.comments+xml"/>
  <Override PartName="/xl/tables/table6.xml" ContentType="application/vnd.openxmlformats-officedocument.spreadsheetml.table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harts/chart2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ylorgray/Desktop/"/>
    </mc:Choice>
  </mc:AlternateContent>
  <xr:revisionPtr revIDLastSave="0" documentId="13_ncr:1_{8212BCA5-F580-E146-98A5-9DDA83518C52}" xr6:coauthVersionLast="47" xr6:coauthVersionMax="47" xr10:uidLastSave="{00000000-0000-0000-0000-000000000000}"/>
  <bookViews>
    <workbookView xWindow="0" yWindow="500" windowWidth="40960" windowHeight="21200" tabRatio="845" activeTab="5" xr2:uid="{00000000-000D-0000-FFFF-FFFF00000000}"/>
  </bookViews>
  <sheets>
    <sheet name="Non-Parametric Tests" sheetId="1" r:id="rId1"/>
    <sheet name="Friedman" sheetId="2" r:id="rId2"/>
    <sheet name="K-S" sheetId="3" r:id="rId3"/>
    <sheet name="Kruskal-Wallis" sheetId="15" r:id="rId4"/>
    <sheet name="Mann-Whitney" sheetId="5" r:id="rId5"/>
    <sheet name="Moods Median Test" sheetId="16" r:id="rId6"/>
    <sheet name="Sign 1-Sample" sheetId="6" r:id="rId7"/>
    <sheet name="Sign test" sheetId="7" r:id="rId8"/>
    <sheet name="Spearman" sheetId="14" r:id="rId9"/>
    <sheet name="Tukey" sheetId="12" r:id="rId10"/>
    <sheet name="Wilcoxon 1-Sample" sheetId="13" r:id="rId11"/>
    <sheet name="Wilcoxon Signed Rank" sheetId="9" r:id="rId12"/>
    <sheet name="Wilcoxon" sheetId="10" r:id="rId13"/>
  </sheets>
  <definedNames>
    <definedName name="_xlnm._FilterDatabase" localSheetId="9" hidden="1">Tukey!$B$1:$B$50</definedName>
    <definedName name="HistData2">#REF!</definedName>
    <definedName name="_xlnm.Print_Area" localSheetId="1">Friedman!$A$1:$P$15</definedName>
    <definedName name="_xlnm.Print_Area" localSheetId="2">'K-S'!$A$1:$L$28</definedName>
    <definedName name="_xlnm.Print_Area" localSheetId="3">'Kruskal-Wallis'!$A$1:$AC$22</definedName>
    <definedName name="_xlnm.Print_Area" localSheetId="4">'Mann-Whitney'!$A$1:$I$21</definedName>
    <definedName name="_xlnm.Print_Area" localSheetId="5">'Moods Median Test'!$D$1:$J$17</definedName>
    <definedName name="_xlnm.Print_Area" localSheetId="0">'Non-Parametric Tests'!$A$1:$E$30</definedName>
    <definedName name="_xlnm.Print_Area" localSheetId="6">'Sign 1-Sample'!$A$1:$G$17</definedName>
    <definedName name="_xlnm.Print_Area" localSheetId="7">'Sign test'!$A$1:$H$24</definedName>
    <definedName name="_xlnm.Print_Area" localSheetId="8">Spearman!$A$1:$AM$17</definedName>
    <definedName name="_xlnm.Print_Area" localSheetId="9">Tukey!$D$1:$P$18</definedName>
    <definedName name="_xlnm.Print_Area" localSheetId="12">Wilcoxon!$A$1:$H$23</definedName>
    <definedName name="_xlnm.Print_Area" localSheetId="10">'Wilcoxon 1-Sample'!$A$1:$H$25</definedName>
    <definedName name="_xlnm.Print_Area" localSheetId="11">'Wilcoxon Signed Rank'!$A$1:$H$21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9" l="1"/>
  <c r="D2" i="9" s="1"/>
  <c r="C3" i="9"/>
  <c r="D3" i="9" s="1"/>
  <c r="C4" i="9"/>
  <c r="C5" i="9"/>
  <c r="D5" i="9" s="1"/>
  <c r="C6" i="9"/>
  <c r="D6" i="9" s="1"/>
  <c r="C7" i="9"/>
  <c r="C8" i="9"/>
  <c r="C9" i="9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D4" i="9"/>
  <c r="D7" i="9"/>
  <c r="D8" i="9"/>
  <c r="D9" i="9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C2" i="13"/>
  <c r="C3" i="13"/>
  <c r="D3" i="13" s="1"/>
  <c r="C4" i="13"/>
  <c r="D4" i="13" s="1"/>
  <c r="C5" i="13"/>
  <c r="D5" i="13" s="1"/>
  <c r="C6" i="13"/>
  <c r="D6" i="13" s="1"/>
  <c r="C7" i="13"/>
  <c r="C8" i="13"/>
  <c r="C9" i="13"/>
  <c r="D9" i="13" s="1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2" i="3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2" i="3"/>
  <c r="D2" i="3" s="1"/>
  <c r="K2" i="2"/>
  <c r="P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Z2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2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Q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P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M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AA3" i="15"/>
  <c r="Z3" i="15"/>
  <c r="Y3" i="15"/>
  <c r="X3" i="15"/>
  <c r="W3" i="15"/>
  <c r="V3" i="15"/>
  <c r="U3" i="15"/>
  <c r="T3" i="15"/>
  <c r="S3" i="15"/>
  <c r="H1" i="16"/>
  <c r="H12" i="16" s="1"/>
  <c r="I1" i="16"/>
  <c r="I12" i="16" s="1"/>
  <c r="H2" i="16"/>
  <c r="I2" i="16"/>
  <c r="G8" i="16"/>
  <c r="G9" i="16"/>
  <c r="G13" i="16"/>
  <c r="G14" i="16"/>
  <c r="H16" i="16"/>
  <c r="I16" i="16"/>
  <c r="H17" i="16"/>
  <c r="V4" i="15"/>
  <c r="W4" i="15"/>
  <c r="X4" i="15"/>
  <c r="Y4" i="15"/>
  <c r="Z4" i="15"/>
  <c r="AA4" i="15"/>
  <c r="E3" i="3" l="1"/>
  <c r="L2" i="2"/>
  <c r="E10" i="3"/>
  <c r="E9" i="3"/>
  <c r="D2" i="13"/>
  <c r="E8" i="3"/>
  <c r="D11" i="13"/>
  <c r="D10" i="13"/>
  <c r="M2" i="2"/>
  <c r="N2" i="2"/>
  <c r="O2" i="2"/>
  <c r="D8" i="13"/>
  <c r="D7" i="13"/>
  <c r="E17" i="9"/>
  <c r="F17" i="9" s="1"/>
  <c r="E5" i="9"/>
  <c r="F5" i="9" s="1"/>
  <c r="E11" i="3"/>
  <c r="E12" i="9"/>
  <c r="F12" i="9" s="1"/>
  <c r="E16" i="9"/>
  <c r="F16" i="9" s="1"/>
  <c r="E4" i="9"/>
  <c r="F4" i="9" s="1"/>
  <c r="E6" i="9"/>
  <c r="F6" i="9" s="1"/>
  <c r="E10" i="9"/>
  <c r="F10" i="9" s="1"/>
  <c r="E15" i="9"/>
  <c r="F15" i="9" s="1"/>
  <c r="E3" i="9"/>
  <c r="F3" i="9" s="1"/>
  <c r="E14" i="9"/>
  <c r="F14" i="9" s="1"/>
  <c r="E2" i="9"/>
  <c r="F2" i="9" s="1"/>
  <c r="E13" i="9"/>
  <c r="F13" i="9" s="1"/>
  <c r="E11" i="9"/>
  <c r="F11" i="9" s="1"/>
  <c r="E21" i="9"/>
  <c r="F21" i="9" s="1"/>
  <c r="E9" i="9"/>
  <c r="F9" i="9" s="1"/>
  <c r="E20" i="9"/>
  <c r="F20" i="9" s="1"/>
  <c r="E8" i="9"/>
  <c r="F8" i="9" s="1"/>
  <c r="E19" i="9"/>
  <c r="F19" i="9" s="1"/>
  <c r="E7" i="9"/>
  <c r="F7" i="9" s="1"/>
  <c r="E18" i="9"/>
  <c r="F18" i="9" s="1"/>
  <c r="E2" i="3"/>
  <c r="E7" i="3"/>
  <c r="E6" i="3"/>
  <c r="E5" i="3"/>
  <c r="E4" i="3"/>
  <c r="H7" i="16"/>
  <c r="I7" i="16"/>
  <c r="J2" i="16"/>
  <c r="I3" i="16"/>
  <c r="I4" i="16" s="1"/>
  <c r="H3" i="16"/>
  <c r="H4" i="16" s="1"/>
  <c r="AA2" i="15"/>
  <c r="Y2" i="15"/>
  <c r="W2" i="15"/>
  <c r="U2" i="15"/>
  <c r="U4" i="15" s="1"/>
  <c r="S2" i="15"/>
  <c r="S4" i="15" s="1"/>
  <c r="Z2" i="15"/>
  <c r="X2" i="15"/>
  <c r="V2" i="15"/>
  <c r="T2" i="15"/>
  <c r="T4" i="15" s="1"/>
  <c r="E7" i="13" l="1"/>
  <c r="F7" i="13" s="1"/>
  <c r="E8" i="13"/>
  <c r="F8" i="13" s="1"/>
  <c r="AB2" i="15"/>
  <c r="AC2" i="15" s="1"/>
  <c r="E3" i="13"/>
  <c r="F3" i="13" s="1"/>
  <c r="E5" i="13"/>
  <c r="F5" i="13" s="1"/>
  <c r="E9" i="13"/>
  <c r="F9" i="13" s="1"/>
  <c r="E10" i="13"/>
  <c r="F10" i="13" s="1"/>
  <c r="E6" i="13"/>
  <c r="F6" i="13" s="1"/>
  <c r="E11" i="13"/>
  <c r="F11" i="13" s="1"/>
  <c r="E2" i="13"/>
  <c r="F2" i="13" s="1"/>
  <c r="E4" i="13"/>
  <c r="F4" i="13" s="1"/>
  <c r="J3" i="16"/>
  <c r="J4" i="16" l="1"/>
  <c r="H9" i="16" s="1"/>
  <c r="H14" i="16" s="1"/>
  <c r="G3" i="3"/>
  <c r="G4" i="3"/>
  <c r="G5" i="3"/>
  <c r="G6" i="3"/>
  <c r="G7" i="3"/>
  <c r="E3" i="5"/>
  <c r="F3" i="5"/>
  <c r="C6" i="6"/>
  <c r="AC2" i="14"/>
  <c r="AD3" i="14"/>
  <c r="AE2" i="14"/>
  <c r="AG5" i="14"/>
  <c r="AG2" i="14"/>
  <c r="AI5" i="14"/>
  <c r="AI2" i="14"/>
  <c r="AK8" i="14"/>
  <c r="AK2" i="14"/>
  <c r="AL2" i="14"/>
  <c r="AM2" i="14"/>
  <c r="D1" i="12"/>
  <c r="E13" i="12" s="1"/>
  <c r="C2" i="12"/>
  <c r="C3" i="12"/>
  <c r="E3" i="12"/>
  <c r="C4" i="12"/>
  <c r="E4" i="12"/>
  <c r="C5" i="12"/>
  <c r="E5" i="12"/>
  <c r="C6" i="12"/>
  <c r="E6" i="12"/>
  <c r="C7" i="12"/>
  <c r="E7" i="12"/>
  <c r="C8" i="12"/>
  <c r="E8" i="12"/>
  <c r="C9" i="12"/>
  <c r="E9" i="12"/>
  <c r="C10" i="12"/>
  <c r="E10" i="12"/>
  <c r="C11" i="12"/>
  <c r="E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2" i="10"/>
  <c r="D2" i="10"/>
  <c r="C3" i="10"/>
  <c r="D3" i="10"/>
  <c r="E3" i="10"/>
  <c r="F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H2" i="13"/>
  <c r="H3" i="13" s="1"/>
  <c r="H5" i="13" s="1"/>
  <c r="H6" i="13" s="1"/>
  <c r="H2" i="9"/>
  <c r="H3" i="9" s="1"/>
  <c r="H5" i="9" s="1"/>
  <c r="H6" i="9" s="1"/>
  <c r="AG4" i="14" l="1"/>
  <c r="I8" i="16"/>
  <c r="I13" i="16" s="1"/>
  <c r="H8" i="16"/>
  <c r="I9" i="16"/>
  <c r="I14" i="16" s="1"/>
  <c r="AF3" i="14"/>
  <c r="AM12" i="14"/>
  <c r="AM6" i="14"/>
  <c r="AG6" i="14"/>
  <c r="AM11" i="14"/>
  <c r="AM5" i="14"/>
  <c r="AM10" i="14"/>
  <c r="AM9" i="14"/>
  <c r="AM8" i="14"/>
  <c r="AF2" i="14"/>
  <c r="AM13" i="14"/>
  <c r="AG7" i="14"/>
  <c r="AM4" i="14"/>
  <c r="AF5" i="14"/>
  <c r="AF4" i="14"/>
  <c r="AE3" i="14"/>
  <c r="AD4" i="14"/>
  <c r="AC3" i="14"/>
  <c r="AL3" i="14"/>
  <c r="AK11" i="14"/>
  <c r="AK10" i="14"/>
  <c r="AK9" i="14"/>
  <c r="AK5" i="14"/>
  <c r="AJ3" i="14"/>
  <c r="AL11" i="14"/>
  <c r="AM7" i="14"/>
  <c r="AI3" i="14"/>
  <c r="AL7" i="14"/>
  <c r="AL10" i="14"/>
  <c r="AK7" i="14"/>
  <c r="E14" i="12"/>
  <c r="E15" i="12" s="1"/>
  <c r="AJ7" i="14"/>
  <c r="AL4" i="14"/>
  <c r="AL8" i="14"/>
  <c r="AL5" i="14"/>
  <c r="AL9" i="14"/>
  <c r="AK3" i="14"/>
  <c r="AL12" i="14"/>
  <c r="D3" i="6"/>
  <c r="G1" i="6" s="1"/>
  <c r="AJ9" i="14"/>
  <c r="AK6" i="14"/>
  <c r="AK4" i="14"/>
  <c r="AJ4" i="14"/>
  <c r="E2" i="7"/>
  <c r="H1" i="7" s="1"/>
  <c r="E2" i="10"/>
  <c r="F8" i="10" s="1"/>
  <c r="AJ8" i="14"/>
  <c r="AJ10" i="14"/>
  <c r="AJ5" i="14"/>
  <c r="AI8" i="14"/>
  <c r="AE5" i="14"/>
  <c r="AH8" i="14"/>
  <c r="AI6" i="14"/>
  <c r="AM3" i="14"/>
  <c r="F2" i="5"/>
  <c r="AJ2" i="14"/>
  <c r="E2" i="5"/>
  <c r="AD2" i="14"/>
  <c r="AH2" i="14"/>
  <c r="AI9" i="14"/>
  <c r="AI4" i="14"/>
  <c r="AH3" i="14"/>
  <c r="AB2" i="14"/>
  <c r="D2" i="6"/>
  <c r="D6" i="6" s="1"/>
  <c r="AI7" i="14"/>
  <c r="AH4" i="14"/>
  <c r="AG3" i="14"/>
  <c r="AH7" i="14"/>
  <c r="AH5" i="14"/>
  <c r="E1" i="7"/>
  <c r="AE4" i="14"/>
  <c r="E4" i="5"/>
  <c r="H4" i="10"/>
  <c r="F2" i="10"/>
  <c r="F9" i="10" s="1"/>
  <c r="F6" i="10"/>
  <c r="F4" i="10"/>
  <c r="F5" i="10"/>
  <c r="E4" i="10"/>
  <c r="H5" i="10"/>
  <c r="E5" i="10"/>
  <c r="AL6" i="14"/>
  <c r="AJ6" i="14"/>
  <c r="AH6" i="14"/>
  <c r="AF6" i="14"/>
  <c r="F4" i="5"/>
  <c r="H2" i="7" l="1"/>
  <c r="E2" i="16"/>
  <c r="D4" i="16" s="1"/>
  <c r="H13" i="16"/>
  <c r="E1" i="16" s="1"/>
  <c r="G1" i="3"/>
  <c r="H7" i="3" s="1"/>
  <c r="E18" i="12"/>
  <c r="E17" i="12"/>
  <c r="E16" i="12" s="1"/>
  <c r="M3" i="2"/>
  <c r="M4" i="2" s="1"/>
  <c r="F8" i="5"/>
  <c r="G2" i="6"/>
  <c r="D8" i="6"/>
  <c r="D7" i="6"/>
  <c r="F7" i="10"/>
  <c r="F9" i="5"/>
  <c r="F11" i="5"/>
  <c r="F10" i="5"/>
  <c r="F6" i="5"/>
  <c r="F5" i="5"/>
  <c r="D9" i="6" l="1"/>
  <c r="H5" i="3"/>
  <c r="H6" i="3"/>
  <c r="H3" i="3"/>
  <c r="H4" i="3"/>
  <c r="C9" i="6"/>
  <c r="F7" i="5"/>
  <c r="F15" i="5" s="1"/>
  <c r="F12" i="5"/>
  <c r="F13" i="5"/>
  <c r="H1" i="9"/>
  <c r="G8" i="9" s="1"/>
  <c r="H1" i="13"/>
  <c r="G8" i="13" s="1"/>
  <c r="F16" i="5" l="1"/>
  <c r="F17" i="5"/>
  <c r="H7" i="13"/>
  <c r="H9" i="13" s="1"/>
  <c r="H7" i="9"/>
  <c r="H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D2" authorId="0" shapeId="0" xr:uid="{00000000-0006-0000-0000-000001000000}">
      <text>
        <r>
          <rPr>
            <sz val="12"/>
            <color indexed="81"/>
            <rFont val="Tahoma"/>
            <family val="2"/>
          </rPr>
          <t>Pairs of measures from:
1. two machines
2. before/after
3. Husband/wives</t>
        </r>
      </text>
    </comment>
    <comment ref="D3" authorId="0" shapeId="0" xr:uid="{00000000-0006-0000-0000-000002000000}">
      <text>
        <r>
          <rPr>
            <sz val="12"/>
            <color indexed="81"/>
            <rFont val="Tahoma"/>
            <family val="2"/>
          </rPr>
          <t>Alternative to t-Test</t>
        </r>
      </text>
    </comment>
    <comment ref="D4" authorId="0" shapeId="0" xr:uid="{00000000-0006-0000-0000-000003000000}">
      <text>
        <r>
          <rPr>
            <sz val="12"/>
            <color indexed="81"/>
            <rFont val="Tahoma"/>
            <family val="2"/>
          </rPr>
          <t>Alternative to t-Test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2" authorId="0" shapeId="0" xr:uid="{00000000-0006-0000-0100-000001000000}">
      <text>
        <r>
          <rPr>
            <sz val="12"/>
            <color indexed="81"/>
            <rFont val="Tahoma"/>
            <family val="2"/>
          </rPr>
          <t>Input 2-5 "treatments" for 1-50 "subjects."
Evaluate p-value to accept or reject.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A2" authorId="0" shapeId="0" xr:uid="{00000000-0006-0000-0200-000001000000}">
      <text>
        <r>
          <rPr>
            <sz val="12"/>
            <color indexed="81"/>
            <rFont val="Tahoma"/>
            <family val="2"/>
          </rPr>
          <t>1. Use Cntl-Shift-g to turn NxN data into 1xN.
2. Use Data &gt; Sort to order data in ascending order.
3. Paste ordered data into this column.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A2" authorId="0" shapeId="0" xr:uid="{00000000-0006-0000-0400-000001000000}">
      <text>
        <r>
          <rPr>
            <sz val="12"/>
            <color indexed="81"/>
            <rFont val="Tahoma"/>
            <family val="2"/>
          </rPr>
          <t>Paste your data here and set alpha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Schmidt</author>
    <author>Jay</author>
  </authors>
  <commentList>
    <comment ref="A1" authorId="0" shapeId="0" xr:uid="{B4A62014-07A5-45B7-B9C4-79049B1479F5}">
      <text>
        <r>
          <rPr>
            <sz val="12"/>
            <color rgb="FF000000"/>
            <rFont val="Tahoma"/>
            <family val="2"/>
          </rPr>
          <t xml:space="preserve">Requires a minimum of 2 columns of data.
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Calculates up to a maximum of 5 columns.</t>
        </r>
      </text>
    </comment>
    <comment ref="B1" authorId="0" shapeId="0" xr:uid="{CC0937CB-7A62-466E-A9E4-661B78A4D775}">
      <text>
        <r>
          <rPr>
            <sz val="12"/>
            <color rgb="FF000000"/>
            <rFont val="Tahoma"/>
            <family val="2"/>
          </rPr>
          <t xml:space="preserve">Requires a minimum of 2 columns of data.
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>Calculates up to a maximum of 5 columns.</t>
        </r>
      </text>
    </comment>
    <comment ref="E3" authorId="1" shapeId="0" xr:uid="{00000000-0006-0000-0000-000001000000}">
      <text>
        <r>
          <rPr>
            <sz val="12"/>
            <color rgb="FF000000"/>
            <rFont val="Tahoma"/>
            <family val="2"/>
          </rPr>
          <t>0.05, 0.01, 0.001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A2" authorId="0" shapeId="0" xr:uid="{00000000-0006-0000-0500-000001000000}">
      <text>
        <r>
          <rPr>
            <sz val="12"/>
            <color indexed="81"/>
            <rFont val="Tahoma"/>
            <family val="2"/>
          </rPr>
          <t>Paste your data here.
Set H0 - Median (null hypothesis) and alpha.</t>
        </r>
      </text>
    </comment>
    <comment ref="D2" authorId="0" shapeId="0" xr:uid="{00000000-0006-0000-0500-000002000000}">
      <text>
        <r>
          <rPr>
            <sz val="12"/>
            <color indexed="81"/>
            <rFont val="Tahoma"/>
            <family val="2"/>
          </rPr>
          <t>Input sample size, number positives
p=.5 for null hypothesis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E1" authorId="0" shapeId="0" xr:uid="{00000000-0006-0000-0600-000001000000}">
      <text>
        <r>
          <rPr>
            <sz val="12"/>
            <color indexed="81"/>
            <rFont val="Tahoma"/>
            <family val="2"/>
          </rPr>
          <t>Input sample size, number positives
p=.5 for null hypothesis</t>
        </r>
      </text>
    </comment>
    <comment ref="A2" authorId="0" shapeId="0" xr:uid="{00000000-0006-0000-0600-000002000000}">
      <text>
        <r>
          <rPr>
            <sz val="12"/>
            <color indexed="81"/>
            <rFont val="Tahoma"/>
            <family val="2"/>
          </rPr>
          <t>Insert Sample 1 and Sample 2 here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A1" authorId="0" shapeId="0" xr:uid="{00000000-0006-0000-0700-000001000000}">
      <text>
        <r>
          <rPr>
            <sz val="12"/>
            <color indexed="81"/>
            <rFont val="Tahoma"/>
            <family val="2"/>
          </rPr>
          <t>Input two sets of samples for correlation.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Allen Gates</author>
  </authors>
  <commentList>
    <comment ref="D1" authorId="0" shapeId="0" xr:uid="{00000000-0006-0000-0800-000001000000}">
      <text>
        <r>
          <rPr>
            <b/>
            <sz val="12"/>
            <color indexed="81"/>
            <rFont val="Tahoma"/>
            <family val="2"/>
          </rPr>
          <t>Allen Gates:</t>
        </r>
        <r>
          <rPr>
            <sz val="12"/>
            <color indexed="81"/>
            <rFont val="Tahoma"/>
            <family val="2"/>
          </rPr>
          <t xml:space="preserve">
Valid for samples sizes within 33% in sizes.  Probability of total end count is h/2^h where h is the total end count.</t>
        </r>
      </text>
    </comment>
  </commentList>
</comments>
</file>

<file path=xl/sharedStrings.xml><?xml version="1.0" encoding="utf-8"?>
<sst xmlns="http://schemas.openxmlformats.org/spreadsheetml/2006/main" count="349" uniqueCount="252">
  <si>
    <t>Samples</t>
  </si>
  <si>
    <t>Continuous Data</t>
  </si>
  <si>
    <t>Independent</t>
  </si>
  <si>
    <t>Kruskal-Wallis</t>
  </si>
  <si>
    <t>Dependent</t>
  </si>
  <si>
    <t>Spearman</t>
  </si>
  <si>
    <t>Goodness of Fit</t>
  </si>
  <si>
    <t>Kolmogorov-Smirnov</t>
  </si>
  <si>
    <t>Ordinal Data</t>
  </si>
  <si>
    <t>Sign Test</t>
  </si>
  <si>
    <t>Use non-parametric tests when data is:</t>
  </si>
  <si>
    <t>Common Hypothesis Tests</t>
  </si>
  <si>
    <t>1. counts or frequencies of different types</t>
  </si>
  <si>
    <t>1. Sample mean = a value</t>
  </si>
  <si>
    <t>2. measured on nominal or ordinal scale</t>
  </si>
  <si>
    <t>2. Mean1 = Mean2</t>
  </si>
  <si>
    <t>3. not meeting assumptions of parametric test</t>
  </si>
  <si>
    <t>3. Stdev = a value</t>
  </si>
  <si>
    <t>4. distribution is unknown</t>
  </si>
  <si>
    <t>4. Stdev1 = Stdev2</t>
  </si>
  <si>
    <t>5. a small sample</t>
  </si>
  <si>
    <t>5. Sample is from specified probability function</t>
  </si>
  <si>
    <t>6. imprecise</t>
  </si>
  <si>
    <t>7. skewed data that make the median more representative</t>
  </si>
  <si>
    <t>Parametric (normal distribution)</t>
  </si>
  <si>
    <t>1-sample sign</t>
  </si>
  <si>
    <t>Wilcoxon</t>
  </si>
  <si>
    <t>Mann-Whitney</t>
  </si>
  <si>
    <t>one-way ANOVA</t>
  </si>
  <si>
    <t>Friedman</t>
  </si>
  <si>
    <t>2-way ANOVA paired sign test</t>
  </si>
  <si>
    <t>Subject</t>
  </si>
  <si>
    <t>A</t>
  </si>
  <si>
    <t>B</t>
  </si>
  <si>
    <t>C</t>
  </si>
  <si>
    <t>D</t>
  </si>
  <si>
    <t>E</t>
  </si>
  <si>
    <t>Rank A</t>
  </si>
  <si>
    <t>Rank B</t>
  </si>
  <si>
    <t>Rank C</t>
  </si>
  <si>
    <t>Rank D</t>
  </si>
  <si>
    <t>Sum A</t>
  </si>
  <si>
    <t>Sum B</t>
  </si>
  <si>
    <t>Sum C</t>
  </si>
  <si>
    <t>Sum D</t>
  </si>
  <si>
    <t>1</t>
  </si>
  <si>
    <t>2</t>
  </si>
  <si>
    <t>F</t>
  </si>
  <si>
    <t>3</t>
  </si>
  <si>
    <t>p</t>
  </si>
  <si>
    <t>4</t>
  </si>
  <si>
    <t>5</t>
  </si>
  <si>
    <t>Your Sorted Data</t>
  </si>
  <si>
    <t>Z</t>
  </si>
  <si>
    <t>Obs Cum Freq</t>
  </si>
  <si>
    <t>Exp Norm Dist</t>
  </si>
  <si>
    <t>Diff</t>
  </si>
  <si>
    <t>D(n)</t>
  </si>
  <si>
    <t>Sig Level</t>
  </si>
  <si>
    <t>Sample1</t>
  </si>
  <si>
    <t>Sample2</t>
  </si>
  <si>
    <t>Total B</t>
  </si>
  <si>
    <t>Total C</t>
  </si>
  <si>
    <t>H</t>
  </si>
  <si>
    <t>Median</t>
  </si>
  <si>
    <t>Rank1</t>
  </si>
  <si>
    <t>Rank2</t>
  </si>
  <si>
    <t>T1</t>
  </si>
  <si>
    <t>T2</t>
  </si>
  <si>
    <t>Total Rank</t>
  </si>
  <si>
    <t>n1, n2</t>
  </si>
  <si>
    <t>U1</t>
  </si>
  <si>
    <t>U2</t>
  </si>
  <si>
    <t>U</t>
  </si>
  <si>
    <t>E(U1)</t>
  </si>
  <si>
    <t>E(U2)</t>
  </si>
  <si>
    <t>E(U)</t>
  </si>
  <si>
    <t>s</t>
  </si>
  <si>
    <t>Action(L)</t>
  </si>
  <si>
    <t>Action(U)</t>
  </si>
  <si>
    <t>a</t>
  </si>
  <si>
    <t>z</t>
  </si>
  <si>
    <t>Sample</t>
  </si>
  <si>
    <t>Sign</t>
  </si>
  <si>
    <t>H0 - Median</t>
  </si>
  <si>
    <t>Example: 8 experimental Engines</t>
  </si>
  <si>
    <t>Sample Size (n=)</t>
  </si>
  <si>
    <t>Run time on 1 liter of fuel</t>
  </si>
  <si>
    <t>Number of +</t>
  </si>
  <si>
    <t>Specification = 30 minutes</t>
  </si>
  <si>
    <t>p (equal)</t>
  </si>
  <si>
    <t>Lower Limit</t>
  </si>
  <si>
    <t>Upper Limit</t>
  </si>
  <si>
    <t>Before</t>
  </si>
  <si>
    <t>After</t>
  </si>
  <si>
    <t>Sample 1</t>
  </si>
  <si>
    <t>Sample 2</t>
  </si>
  <si>
    <t>Rank 1</t>
  </si>
  <si>
    <t>Rank 2</t>
  </si>
  <si>
    <t>Xi</t>
  </si>
  <si>
    <t>Yi</t>
  </si>
  <si>
    <t>Diff= (Yi-Xi)</t>
  </si>
  <si>
    <t>Abs(Diff)</t>
  </si>
  <si>
    <t>Rank</t>
  </si>
  <si>
    <t>Signed Rank</t>
  </si>
  <si>
    <t>T</t>
  </si>
  <si>
    <t>n=</t>
  </si>
  <si>
    <r>
      <t>s</t>
    </r>
    <r>
      <rPr>
        <sz val="10"/>
        <rFont val="Arial"/>
        <family val="2"/>
      </rPr>
      <t>{T}</t>
    </r>
  </si>
  <si>
    <t>Average</t>
  </si>
  <si>
    <t>Stdev</t>
  </si>
  <si>
    <t>ETA Point Estimate</t>
  </si>
  <si>
    <t>Confidence Interval</t>
  </si>
  <si>
    <t>Tukey</t>
  </si>
  <si>
    <t>Sorted Combined Samples</t>
  </si>
  <si>
    <t xml:space="preserve">Total End Count </t>
  </si>
  <si>
    <t>End Count Table</t>
  </si>
  <si>
    <t>Top End Count</t>
  </si>
  <si>
    <t>Bottom End Count</t>
  </si>
  <si>
    <t>Total End Count</t>
  </si>
  <si>
    <t>Signficant? (Y/N)</t>
  </si>
  <si>
    <t>Confidence? (%)</t>
  </si>
  <si>
    <t>Enter confidence from Tukey Quick Test table above</t>
  </si>
  <si>
    <t>1. Put Sample 1 data in Column A</t>
  </si>
  <si>
    <t>2. Put Sample 2 data in Column B</t>
  </si>
  <si>
    <t>3. Set Confidence Level E17</t>
  </si>
  <si>
    <t>4. Click button -&gt;</t>
  </si>
  <si>
    <t>May update this file</t>
  </si>
  <si>
    <t>May copy this file</t>
  </si>
  <si>
    <t>May NOT use this template to perform their own analysis without a license</t>
  </si>
  <si>
    <t>Instructions</t>
  </si>
  <si>
    <t>Video-based</t>
  </si>
  <si>
    <t>Live instruction</t>
  </si>
  <si>
    <t>Total A</t>
  </si>
  <si>
    <t>Psychiatric Hospital Stay (days)</t>
  </si>
  <si>
    <t>TAE</t>
  </si>
  <si>
    <t>MSC</t>
  </si>
  <si>
    <t>GB</t>
  </si>
  <si>
    <t>KFG</t>
  </si>
  <si>
    <t>JCM</t>
  </si>
  <si>
    <t>RJV</t>
  </si>
  <si>
    <t>AAM</t>
  </si>
  <si>
    <t>JJT</t>
  </si>
  <si>
    <t>WKR</t>
  </si>
  <si>
    <t>RAM</t>
  </si>
  <si>
    <t>G</t>
  </si>
  <si>
    <t>I</t>
  </si>
  <si>
    <t>J</t>
  </si>
  <si>
    <t>K</t>
  </si>
  <si>
    <t>L</t>
  </si>
  <si>
    <t>M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</si>
  <si>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</si>
  <si>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</si>
  <si>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</si>
  <si>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</si>
  <si>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</si>
  <si>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</si>
  <si>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</si>
  <si>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</si>
  <si>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Rank 11</t>
  </si>
  <si>
    <t>Rank 12</t>
  </si>
  <si>
    <t>Rank 13</t>
  </si>
  <si>
    <t>Rank Correlation</t>
  </si>
  <si>
    <t>6</t>
  </si>
  <si>
    <t>7</t>
  </si>
  <si>
    <t>8</t>
  </si>
  <si>
    <t>9</t>
  </si>
  <si>
    <t>10</t>
  </si>
  <si>
    <t>11</t>
  </si>
  <si>
    <t>12</t>
  </si>
  <si>
    <t>13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</si>
  <si>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</si>
  <si>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</si>
  <si>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</si>
  <si>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</si>
  <si>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</si>
  <si>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</si>
  <si>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</si>
  <si>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</si>
  <si>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Rank11</t>
  </si>
  <si>
    <t>Rank12</t>
  </si>
  <si>
    <t>Rank13</t>
  </si>
  <si>
    <t xml:space="preserve"> </t>
  </si>
  <si>
    <t>Denver, CO 80222</t>
  </si>
  <si>
    <t>Rank E</t>
  </si>
  <si>
    <t>Save file as .XLSM to enable macro content to allow creation of the chart</t>
  </si>
  <si>
    <t>Rank.avg A</t>
  </si>
  <si>
    <t>Total I</t>
  </si>
  <si>
    <t>Total H</t>
  </si>
  <si>
    <t>Total  G</t>
  </si>
  <si>
    <t>Total F</t>
  </si>
  <si>
    <t>Total E</t>
  </si>
  <si>
    <t>Total D</t>
  </si>
  <si>
    <t>Rank.avg A8</t>
  </si>
  <si>
    <t>Rank.avg A72</t>
  </si>
  <si>
    <t>Rank.avg A7</t>
  </si>
  <si>
    <t>Rank.avg A6</t>
  </si>
  <si>
    <t>Rank.avg A5</t>
  </si>
  <si>
    <t>Rank.avg A4</t>
  </si>
  <si>
    <t>Rank.avg A3</t>
  </si>
  <si>
    <t>Rank.avg A2</t>
  </si>
  <si>
    <t>Sample 3</t>
  </si>
  <si>
    <t>Sample 4</t>
  </si>
  <si>
    <t>Sample 5</t>
  </si>
  <si>
    <t>Sample 6</t>
  </si>
  <si>
    <t>Sample 7</t>
  </si>
  <si>
    <t>Sample 8</t>
  </si>
  <si>
    <t>Sample 9</t>
  </si>
  <si>
    <t>Sum E</t>
  </si>
  <si>
    <t>Applied Statistics (2nd) Neter pg. 418</t>
  </si>
  <si>
    <t>Applied Statistics (2nd) Neter pg. 386</t>
  </si>
  <si>
    <t>Mann-Whitney | Engineering Statistics Handbook</t>
  </si>
  <si>
    <t>Applied Statistics, Neter, pg. 391</t>
  </si>
  <si>
    <r>
      <rPr>
        <b/>
        <i/>
        <sz val="40"/>
        <color rgb="FF0E82A2"/>
        <rFont val="Microsoft New Tai Lue"/>
        <family val="2"/>
      </rPr>
      <t>QI</t>
    </r>
    <r>
      <rPr>
        <b/>
        <i/>
        <sz val="40"/>
        <color rgb="FF00556C"/>
        <rFont val="Microsoft New Tai Lue"/>
        <family val="2"/>
      </rPr>
      <t>Macros</t>
    </r>
    <r>
      <rPr>
        <b/>
        <sz val="40"/>
        <color rgb="FF00556C"/>
        <rFont val="Calibri"/>
        <family val="2"/>
      </rPr>
      <t>®</t>
    </r>
  </si>
  <si>
    <t>2696 S. Colorado Blvd., Ste. 555</t>
  </si>
  <si>
    <t>Licensed Users</t>
  </si>
  <si>
    <r>
      <t xml:space="preserve">May share </t>
    </r>
    <r>
      <rPr>
        <b/>
        <u/>
        <sz val="10"/>
        <rFont val="Arial"/>
        <family val="2"/>
      </rPr>
      <t>completed</t>
    </r>
    <r>
      <rPr>
        <sz val="10"/>
        <rFont val="Arial"/>
        <family val="2"/>
      </rPr>
      <t xml:space="preserve"> files with others</t>
    </r>
  </si>
  <si>
    <t>Unlicensed Users</t>
  </si>
  <si>
    <r>
      <t xml:space="preserve">May receive and review </t>
    </r>
    <r>
      <rPr>
        <b/>
        <u/>
        <sz val="10"/>
        <rFont val="Arial"/>
        <family val="2"/>
      </rPr>
      <t>completed</t>
    </r>
    <r>
      <rPr>
        <sz val="10"/>
        <rFont val="Arial"/>
        <family val="2"/>
      </rPr>
      <t xml:space="preserve"> templates created by licensed users</t>
    </r>
  </si>
  <si>
    <t>To Purchase a License</t>
  </si>
  <si>
    <t>https://www.qimacros.com/store</t>
  </si>
  <si>
    <t>orders@qimacros.com</t>
  </si>
  <si>
    <t>Call: 888-468-1537 | (303) 756-9144</t>
  </si>
  <si>
    <t>Fax a PO to: 888-468-1536 | (303) 756-3107</t>
  </si>
  <si>
    <t>Tech Support</t>
  </si>
  <si>
    <t>support@qimacros.com</t>
  </si>
  <si>
    <t>1. Select the tab that represents the template you would like to use.</t>
  </si>
  <si>
    <t>2. Note: All input areas are shaded in YELLOW</t>
  </si>
  <si>
    <t>4. Cells may have hidden comments to help in completing the template</t>
  </si>
  <si>
    <t>Free Resources</t>
  </si>
  <si>
    <t>Download Free How to Guide</t>
  </si>
  <si>
    <t>3. Any formulas are shaded in gray (change these at your own risk)</t>
  </si>
  <si>
    <t>Friedman Test</t>
  </si>
  <si>
    <t>Spearman Rank Correlation Coefficient Test</t>
  </si>
  <si>
    <t>2-Sample Tukey</t>
  </si>
  <si>
    <t>Confidence %</t>
  </si>
  <si>
    <t>Non-Parametric (distribution free)</t>
  </si>
  <si>
    <t>1-sample, 2-sample t-Test</t>
  </si>
  <si>
    <t>2-sample t-Test</t>
  </si>
  <si>
    <t>Sign Up for Free Webinar</t>
  </si>
  <si>
    <t>1-sample z-Test, 1-sample t-Test</t>
  </si>
  <si>
    <t>©  KnowWare International, Inc. 1997-2022</t>
  </si>
  <si>
    <t>Available Mon-Fri | 8am-5pm MT</t>
  </si>
  <si>
    <t>© 2022 KnowWare</t>
  </si>
  <si>
    <t>1-Sample Sign Test</t>
  </si>
  <si>
    <t>Overall</t>
  </si>
  <si>
    <t>Sum</t>
  </si>
  <si>
    <t>Chi-Sq</t>
  </si>
  <si>
    <t>Mood's Median Test</t>
  </si>
  <si>
    <t>&gt; Median</t>
  </si>
  <si>
    <t>&lt;= Median</t>
  </si>
  <si>
    <t>Angular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</si>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</sst>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Times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0"/>
      <name val="Calibri"/>
      <family val="2"/>
      <scheme val="minor"/>
    </font>
    <font>
      <sz val="12"/>
      <color indexed="81"/>
      <name val="Tahoma"/>
      <family val="2"/>
    </font>
    <font>
      <b/>
      <sz val="10"/>
      <color theme="0"/>
      <name val="Arial"/>
      <family val="2"/>
    </font>
    <font>
      <u/>
      <sz val="8.5"/>
      <color indexed="12"/>
      <name val="Geneva"/>
    </font>
    <font>
      <b/>
      <u/>
      <sz val="12"/>
      <color theme="0"/>
      <name val="Geneva"/>
    </font>
    <font>
      <b/>
      <sz val="12"/>
      <color indexed="81"/>
      <name val="Tahoma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i/>
      <sz val="40"/>
      <name val="Microsoft New Tai Lue"/>
      <family val="2"/>
    </font>
    <font>
      <b/>
      <i/>
      <sz val="40"/>
      <color rgb="FF0E82A2"/>
      <name val="Microsoft New Tai Lue"/>
      <family val="2"/>
    </font>
    <font>
      <b/>
      <i/>
      <sz val="40"/>
      <color rgb="FF00556C"/>
      <name val="Microsoft New Tai Lue"/>
      <family val="2"/>
    </font>
    <font>
      <b/>
      <sz val="40"/>
      <color rgb="FF00556C"/>
      <name val="Calibri"/>
      <family val="2"/>
    </font>
    <font>
      <b/>
      <sz val="10"/>
      <name val="Geneva"/>
    </font>
    <font>
      <b/>
      <sz val="12"/>
      <color theme="0"/>
      <name val="Arial"/>
      <family val="2"/>
    </font>
    <font>
      <b/>
      <u/>
      <sz val="10"/>
      <name val="Arial"/>
      <family val="2"/>
    </font>
    <font>
      <u/>
      <sz val="10"/>
      <color indexed="12"/>
      <name val="Geneva"/>
    </font>
    <font>
      <b/>
      <sz val="14"/>
      <color theme="0"/>
      <name val="Arial"/>
      <family val="2"/>
    </font>
    <font>
      <sz val="10"/>
      <color rgb="FF0E84A0"/>
      <name val="Calibri"/>
      <family val="2"/>
      <scheme val="minor"/>
    </font>
    <font>
      <u/>
      <sz val="10"/>
      <color theme="0"/>
      <name val="Arial"/>
      <family val="2"/>
    </font>
    <font>
      <b/>
      <u/>
      <sz val="12"/>
      <color theme="0"/>
      <name val="Arial"/>
      <family val="2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Arial"/>
      <family val="2"/>
    </font>
    <font>
      <sz val="20"/>
      <color theme="1"/>
      <name val="Arial"/>
      <family val="2"/>
    </font>
    <font>
      <b/>
      <i/>
      <sz val="20"/>
      <color theme="0"/>
      <name val="Arial"/>
      <family val="2"/>
    </font>
    <font>
      <sz val="20"/>
      <color theme="0"/>
      <name val="Symbol"/>
      <family val="1"/>
      <charset val="2"/>
    </font>
    <font>
      <sz val="12"/>
      <color rgb="FF000000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E84A0"/>
        <bgColor indexed="64"/>
      </patternFill>
    </fill>
    <fill>
      <patternFill patternType="solid">
        <fgColor rgb="FF0E82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0C0C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4" borderId="0" applyNumberFormat="0" applyBorder="0" applyAlignment="0" applyProtection="0"/>
    <xf numFmtId="0" fontId="15" fillId="6" borderId="0" applyNumberFormat="0" applyBorder="0" applyAlignment="0" applyProtection="0"/>
    <xf numFmtId="0" fontId="15" fillId="3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16" fillId="3" borderId="0" applyNumberFormat="0" applyBorder="0" applyAlignment="0" applyProtection="0"/>
    <xf numFmtId="0" fontId="16" fillId="11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5" fillId="7" borderId="1" applyNumberFormat="0" applyAlignment="0" applyProtection="0"/>
    <xf numFmtId="0" fontId="26" fillId="0" borderId="6" applyNumberFormat="0" applyFill="0" applyAlignment="0" applyProtection="0"/>
    <xf numFmtId="0" fontId="27" fillId="7" borderId="0" applyNumberFormat="0" applyBorder="0" applyAlignment="0" applyProtection="0"/>
    <xf numFmtId="0" fontId="6" fillId="0" borderId="0"/>
    <xf numFmtId="0" fontId="14" fillId="0" borderId="0"/>
    <xf numFmtId="0" fontId="6" fillId="0" borderId="0"/>
    <xf numFmtId="0" fontId="10" fillId="4" borderId="7" applyNumberFormat="0" applyFont="0" applyAlignment="0" applyProtection="0"/>
    <xf numFmtId="0" fontId="28" fillId="16" borderId="8" applyNumberFormat="0" applyAlignment="0" applyProtection="0"/>
    <xf numFmtId="9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" fillId="0" borderId="0"/>
  </cellStyleXfs>
  <cellXfs count="336">
    <xf numFmtId="0" fontId="0" fillId="0" borderId="0" xfId="0"/>
    <xf numFmtId="0" fontId="0" fillId="18" borderId="10" xfId="0" applyFill="1" applyBorder="1"/>
    <xf numFmtId="0" fontId="2" fillId="0" borderId="10" xfId="0" applyFont="1" applyBorder="1"/>
    <xf numFmtId="0" fontId="0" fillId="18" borderId="11" xfId="0" applyFill="1" applyBorder="1"/>
    <xf numFmtId="0" fontId="0" fillId="18" borderId="12" xfId="0" applyFill="1" applyBorder="1"/>
    <xf numFmtId="0" fontId="0" fillId="0" borderId="0" xfId="0" applyBorder="1"/>
    <xf numFmtId="0" fontId="2" fillId="0" borderId="0" xfId="0" applyFont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2" fillId="18" borderId="1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2" fontId="0" fillId="19" borderId="10" xfId="0" applyNumberFormat="1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10" xfId="0" applyFill="1" applyBorder="1"/>
    <xf numFmtId="0" fontId="0" fillId="21" borderId="10" xfId="0" applyFill="1" applyBorder="1"/>
    <xf numFmtId="164" fontId="0" fillId="19" borderId="10" xfId="0" applyNumberFormat="1" applyFill="1" applyBorder="1"/>
    <xf numFmtId="0" fontId="2" fillId="19" borderId="10" xfId="0" applyFont="1" applyFill="1" applyBorder="1"/>
    <xf numFmtId="0" fontId="7" fillId="19" borderId="10" xfId="0" applyFont="1" applyFill="1" applyBorder="1"/>
    <xf numFmtId="0" fontId="2" fillId="19" borderId="10" xfId="0" applyFont="1" applyFill="1" applyBorder="1" applyAlignment="1">
      <alignment wrapText="1"/>
    </xf>
    <xf numFmtId="0" fontId="8" fillId="19" borderId="11" xfId="0" applyFont="1" applyFill="1" applyBorder="1"/>
    <xf numFmtId="0" fontId="8" fillId="19" borderId="25" xfId="0" applyFont="1" applyFill="1" applyBorder="1"/>
    <xf numFmtId="0" fontId="0" fillId="19" borderId="0" xfId="0" applyFill="1"/>
    <xf numFmtId="0" fontId="2" fillId="19" borderId="10" xfId="0" applyFont="1" applyFill="1" applyBorder="1" applyAlignment="1">
      <alignment horizontal="right" wrapText="1"/>
    </xf>
    <xf numFmtId="0" fontId="2" fillId="19" borderId="10" xfId="0" applyFont="1" applyFill="1" applyBorder="1" applyAlignment="1">
      <alignment horizontal="right"/>
    </xf>
    <xf numFmtId="2" fontId="0" fillId="19" borderId="24" xfId="0" applyNumberFormat="1" applyFill="1" applyBorder="1"/>
    <xf numFmtId="2" fontId="0" fillId="19" borderId="22" xfId="0" applyNumberForma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9" fillId="19" borderId="10" xfId="0" applyFont="1" applyFill="1" applyBorder="1"/>
    <xf numFmtId="0" fontId="10" fillId="19" borderId="25" xfId="0" applyFont="1" applyFill="1" applyBorder="1"/>
    <xf numFmtId="0" fontId="0" fillId="22" borderId="10" xfId="0" applyFill="1" applyBorder="1"/>
    <xf numFmtId="0" fontId="0" fillId="22" borderId="10" xfId="0" applyFill="1" applyBorder="1" applyAlignment="1">
      <alignment horizontal="right"/>
    </xf>
    <xf numFmtId="0" fontId="3" fillId="22" borderId="10" xfId="0" applyFont="1" applyFill="1" applyBorder="1" applyAlignment="1">
      <alignment horizontal="right"/>
    </xf>
    <xf numFmtId="0" fontId="0" fillId="19" borderId="10" xfId="0" applyFill="1" applyBorder="1" applyAlignment="1">
      <alignment horizontal="center"/>
    </xf>
    <xf numFmtId="0" fontId="9" fillId="18" borderId="10" xfId="0" applyFont="1" applyFill="1" applyBorder="1"/>
    <xf numFmtId="0" fontId="9" fillId="18" borderId="10" xfId="0" applyFont="1" applyFill="1" applyBorder="1" applyAlignment="1">
      <alignment wrapText="1"/>
    </xf>
    <xf numFmtId="0" fontId="10" fillId="18" borderId="10" xfId="0" applyFont="1" applyFill="1" applyBorder="1" applyAlignment="1">
      <alignment wrapText="1"/>
    </xf>
    <xf numFmtId="0" fontId="10" fillId="18" borderId="10" xfId="0" applyFont="1" applyFill="1" applyBorder="1"/>
    <xf numFmtId="0" fontId="5" fillId="0" borderId="15" xfId="0" applyFont="1" applyBorder="1"/>
    <xf numFmtId="0" fontId="5" fillId="0" borderId="18" xfId="0" applyFont="1" applyBorder="1"/>
    <xf numFmtId="0" fontId="5" fillId="0" borderId="20" xfId="0" applyFont="1" applyBorder="1"/>
    <xf numFmtId="0" fontId="0" fillId="19" borderId="13" xfId="0" applyFill="1" applyBorder="1"/>
    <xf numFmtId="0" fontId="0" fillId="19" borderId="12" xfId="0" applyFill="1" applyBorder="1" applyAlignment="1">
      <alignment horizontal="center"/>
    </xf>
    <xf numFmtId="0" fontId="9" fillId="0" borderId="0" xfId="0" applyFont="1"/>
    <xf numFmtId="164" fontId="0" fillId="19" borderId="12" xfId="0" applyNumberFormat="1" applyFill="1" applyBorder="1"/>
    <xf numFmtId="164" fontId="0" fillId="19" borderId="14" xfId="0" applyNumberFormat="1" applyFill="1" applyBorder="1"/>
    <xf numFmtId="9" fontId="5" fillId="0" borderId="28" xfId="43" applyFont="1" applyBorder="1"/>
    <xf numFmtId="9" fontId="5" fillId="0" borderId="31" xfId="43" applyFont="1" applyBorder="1"/>
    <xf numFmtId="9" fontId="5" fillId="0" borderId="31" xfId="43" applyNumberFormat="1" applyFont="1" applyBorder="1"/>
    <xf numFmtId="9" fontId="5" fillId="0" borderId="32" xfId="43" applyFont="1" applyBorder="1"/>
    <xf numFmtId="9" fontId="0" fillId="18" borderId="12" xfId="43" applyFont="1" applyFill="1" applyBorder="1"/>
    <xf numFmtId="0" fontId="12" fillId="19" borderId="24" xfId="0" applyFont="1" applyFill="1" applyBorder="1" applyAlignment="1">
      <alignment horizontal="right"/>
    </xf>
    <xf numFmtId="165" fontId="0" fillId="19" borderId="22" xfId="0" applyNumberFormat="1" applyFill="1" applyBorder="1"/>
    <xf numFmtId="0" fontId="0" fillId="23" borderId="10" xfId="0" applyFill="1" applyBorder="1" applyAlignment="1">
      <alignment horizontal="center" wrapText="1"/>
    </xf>
    <xf numFmtId="0" fontId="9" fillId="23" borderId="10" xfId="0" applyFont="1" applyFill="1" applyBorder="1" applyAlignment="1">
      <alignment wrapText="1"/>
    </xf>
    <xf numFmtId="0" fontId="9" fillId="23" borderId="10" xfId="0" applyFont="1" applyFill="1" applyBorder="1"/>
    <xf numFmtId="0" fontId="10" fillId="23" borderId="10" xfId="0" applyFont="1" applyFill="1" applyBorder="1"/>
    <xf numFmtId="0" fontId="10" fillId="23" borderId="10" xfId="0" applyFont="1" applyFill="1" applyBorder="1" applyAlignment="1">
      <alignment wrapText="1"/>
    </xf>
    <xf numFmtId="0" fontId="0" fillId="23" borderId="1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18" borderId="19" xfId="0" applyFill="1" applyBorder="1"/>
    <xf numFmtId="0" fontId="0" fillId="19" borderId="19" xfId="0" applyFill="1" applyBorder="1"/>
    <xf numFmtId="0" fontId="0" fillId="0" borderId="0" xfId="0" applyAlignment="1">
      <alignment horizontal="right"/>
    </xf>
    <xf numFmtId="165" fontId="0" fillId="21" borderId="10" xfId="0" applyNumberFormat="1" applyFill="1" applyBorder="1"/>
    <xf numFmtId="0" fontId="2" fillId="0" borderId="10" xfId="0" applyFont="1" applyBorder="1" applyAlignment="1">
      <alignment horizontal="center" textRotation="90" wrapText="1"/>
    </xf>
    <xf numFmtId="0" fontId="2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5" fontId="0" fillId="22" borderId="10" xfId="0" applyNumberFormat="1" applyFill="1" applyBorder="1"/>
    <xf numFmtId="1" fontId="0" fillId="19" borderId="10" xfId="0" applyNumberFormat="1" applyFill="1" applyBorder="1" applyAlignment="1">
      <alignment horizontal="center"/>
    </xf>
    <xf numFmtId="0" fontId="10" fillId="0" borderId="0" xfId="0" applyFont="1"/>
    <xf numFmtId="2" fontId="0" fillId="20" borderId="10" xfId="0" applyNumberFormat="1" applyFill="1" applyBorder="1"/>
    <xf numFmtId="2" fontId="0" fillId="0" borderId="0" xfId="0" applyNumberFormat="1"/>
    <xf numFmtId="0" fontId="9" fillId="0" borderId="10" xfId="40" applyFont="1" applyBorder="1"/>
    <xf numFmtId="0" fontId="9" fillId="0" borderId="15" xfId="40" applyFont="1" applyBorder="1"/>
    <xf numFmtId="0" fontId="10" fillId="18" borderId="14" xfId="40" applyFont="1" applyFill="1" applyBorder="1"/>
    <xf numFmtId="0" fontId="10" fillId="0" borderId="0" xfId="40" applyFont="1"/>
    <xf numFmtId="0" fontId="10" fillId="0" borderId="10" xfId="40" applyFont="1" applyBorder="1"/>
    <xf numFmtId="0" fontId="10" fillId="19" borderId="10" xfId="40" applyFont="1" applyFill="1" applyBorder="1"/>
    <xf numFmtId="0" fontId="9" fillId="0" borderId="11" xfId="40" applyFont="1" applyBorder="1"/>
    <xf numFmtId="0" fontId="10" fillId="19" borderId="12" xfId="40" applyFont="1" applyFill="1" applyBorder="1"/>
    <xf numFmtId="165" fontId="10" fillId="20" borderId="10" xfId="40" applyNumberFormat="1" applyFont="1" applyFill="1" applyBorder="1"/>
    <xf numFmtId="0" fontId="9" fillId="0" borderId="24" xfId="40" applyFont="1" applyBorder="1"/>
    <xf numFmtId="0" fontId="10" fillId="19" borderId="22" xfId="40" applyFont="1" applyFill="1" applyBorder="1"/>
    <xf numFmtId="0" fontId="10" fillId="18" borderId="10" xfId="40" applyFont="1" applyFill="1" applyBorder="1"/>
    <xf numFmtId="0" fontId="10" fillId="20" borderId="33" xfId="40" applyFont="1" applyFill="1" applyBorder="1" applyAlignment="1">
      <alignment horizontal="right"/>
    </xf>
    <xf numFmtId="0" fontId="10" fillId="20" borderId="29" xfId="40" applyFont="1" applyFill="1" applyBorder="1"/>
    <xf numFmtId="0" fontId="10" fillId="20" borderId="30" xfId="40" applyFont="1" applyFill="1" applyBorder="1"/>
    <xf numFmtId="0" fontId="10" fillId="0" borderId="0" xfId="40" applyFont="1" applyFill="1" applyBorder="1"/>
    <xf numFmtId="0" fontId="10" fillId="20" borderId="10" xfId="40" applyFont="1" applyFill="1" applyBorder="1"/>
    <xf numFmtId="0" fontId="0" fillId="18" borderId="30" xfId="0" applyFill="1" applyBorder="1"/>
    <xf numFmtId="0" fontId="0" fillId="19" borderId="33" xfId="0" applyFill="1" applyBorder="1"/>
    <xf numFmtId="0" fontId="0" fillId="18" borderId="34" xfId="0" applyFill="1" applyBorder="1"/>
    <xf numFmtId="0" fontId="0" fillId="18" borderId="35" xfId="0" applyFill="1" applyBorder="1"/>
    <xf numFmtId="0" fontId="0" fillId="19" borderId="35" xfId="0" applyFill="1" applyBorder="1"/>
    <xf numFmtId="2" fontId="0" fillId="19" borderId="35" xfId="0" applyNumberFormat="1" applyFill="1" applyBorder="1"/>
    <xf numFmtId="0" fontId="0" fillId="19" borderId="36" xfId="0" applyFill="1" applyBorder="1"/>
    <xf numFmtId="0" fontId="32" fillId="19" borderId="38" xfId="0" applyFont="1" applyFill="1" applyBorder="1" applyAlignment="1">
      <alignment wrapText="1"/>
    </xf>
    <xf numFmtId="164" fontId="32" fillId="19" borderId="38" xfId="0" applyNumberFormat="1" applyFont="1" applyFill="1" applyBorder="1" applyAlignment="1">
      <alignment wrapText="1"/>
    </xf>
    <xf numFmtId="0" fontId="32" fillId="19" borderId="39" xfId="0" applyFont="1" applyFill="1" applyBorder="1" applyAlignment="1">
      <alignment horizontal="left" wrapText="1"/>
    </xf>
    <xf numFmtId="0" fontId="32" fillId="19" borderId="13" xfId="0" applyFont="1" applyFill="1" applyBorder="1" applyAlignment="1">
      <alignment wrapText="1"/>
    </xf>
    <xf numFmtId="0" fontId="33" fillId="0" borderId="0" xfId="0" applyFont="1"/>
    <xf numFmtId="0" fontId="33" fillId="0" borderId="0" xfId="0" applyFont="1" applyAlignment="1">
      <alignment wrapText="1"/>
    </xf>
    <xf numFmtId="1" fontId="0" fillId="19" borderId="33" xfId="0" applyNumberFormat="1" applyFill="1" applyBorder="1" applyAlignment="1">
      <alignment horizontal="center"/>
    </xf>
    <xf numFmtId="1" fontId="0" fillId="19" borderId="35" xfId="0" applyNumberFormat="1" applyFill="1" applyBorder="1" applyAlignment="1">
      <alignment horizontal="center"/>
    </xf>
    <xf numFmtId="1" fontId="0" fillId="19" borderId="36" xfId="0" applyNumberFormat="1" applyFill="1" applyBorder="1" applyAlignment="1">
      <alignment horizontal="center"/>
    </xf>
    <xf numFmtId="0" fontId="32" fillId="0" borderId="10" xfId="0" applyFont="1" applyFill="1" applyBorder="1" applyAlignment="1">
      <alignment horizontal="center"/>
    </xf>
    <xf numFmtId="0" fontId="32" fillId="0" borderId="40" xfId="0" quotePrefix="1" applyFont="1" applyFill="1" applyBorder="1" applyAlignment="1">
      <alignment horizontal="center"/>
    </xf>
    <xf numFmtId="0" fontId="10" fillId="18" borderId="30" xfId="40" applyFont="1" applyFill="1" applyBorder="1"/>
    <xf numFmtId="0" fontId="10" fillId="19" borderId="33" xfId="40" applyFont="1" applyFill="1" applyBorder="1"/>
    <xf numFmtId="0" fontId="10" fillId="18" borderId="34" xfId="40" applyFont="1" applyFill="1" applyBorder="1"/>
    <xf numFmtId="0" fontId="10" fillId="18" borderId="35" xfId="40" applyFont="1" applyFill="1" applyBorder="1"/>
    <xf numFmtId="0" fontId="10" fillId="19" borderId="36" xfId="40" applyFont="1" applyFill="1" applyBorder="1"/>
    <xf numFmtId="0" fontId="32" fillId="0" borderId="10" xfId="40" applyFont="1" applyBorder="1"/>
    <xf numFmtId="0" fontId="33" fillId="19" borderId="10" xfId="40" applyFont="1" applyFill="1" applyBorder="1"/>
    <xf numFmtId="0" fontId="33" fillId="0" borderId="0" xfId="40" applyFont="1"/>
    <xf numFmtId="0" fontId="33" fillId="0" borderId="10" xfId="40" applyFont="1" applyBorder="1"/>
    <xf numFmtId="164" fontId="10" fillId="18" borderId="30" xfId="40" applyNumberFormat="1" applyFont="1" applyFill="1" applyBorder="1"/>
    <xf numFmtId="2" fontId="0" fillId="19" borderId="33" xfId="0" applyNumberFormat="1" applyFill="1" applyBorder="1"/>
    <xf numFmtId="2" fontId="0" fillId="19" borderId="36" xfId="0" applyNumberFormat="1" applyFill="1" applyBorder="1"/>
    <xf numFmtId="0" fontId="0" fillId="19" borderId="25" xfId="0" applyFill="1" applyBorder="1"/>
    <xf numFmtId="0" fontId="0" fillId="18" borderId="30" xfId="0" quotePrefix="1" applyFill="1" applyBorder="1"/>
    <xf numFmtId="0" fontId="35" fillId="0" borderId="0" xfId="0" applyFont="1" applyBorder="1" applyAlignment="1"/>
    <xf numFmtId="0" fontId="0" fillId="18" borderId="33" xfId="0" applyFill="1" applyBorder="1"/>
    <xf numFmtId="0" fontId="0" fillId="25" borderId="10" xfId="0" applyFill="1" applyBorder="1"/>
    <xf numFmtId="0" fontId="33" fillId="19" borderId="38" xfId="0" applyFont="1" applyFill="1" applyBorder="1" applyAlignment="1">
      <alignment horizontal="center" vertical="center" textRotation="90"/>
    </xf>
    <xf numFmtId="0" fontId="33" fillId="19" borderId="39" xfId="0" applyFont="1" applyFill="1" applyBorder="1" applyAlignment="1">
      <alignment horizontal="center" vertical="center" textRotation="90"/>
    </xf>
    <xf numFmtId="0" fontId="5" fillId="19" borderId="10" xfId="0" applyFont="1" applyFill="1" applyBorder="1"/>
    <xf numFmtId="0" fontId="3" fillId="0" borderId="0" xfId="0" applyFont="1"/>
    <xf numFmtId="0" fontId="37" fillId="26" borderId="10" xfId="0" applyFont="1" applyFill="1" applyBorder="1" applyAlignment="1">
      <alignment horizontal="center" wrapText="1"/>
    </xf>
    <xf numFmtId="0" fontId="37" fillId="26" borderId="13" xfId="0" applyFont="1" applyFill="1" applyBorder="1" applyAlignment="1">
      <alignment horizontal="center" textRotation="90" wrapText="1"/>
    </xf>
    <xf numFmtId="0" fontId="39" fillId="27" borderId="43" xfId="47" applyFont="1" applyFill="1" applyBorder="1" applyAlignment="1" applyProtection="1">
      <alignment horizontal="centerContinuous" vertical="center"/>
    </xf>
    <xf numFmtId="0" fontId="39" fillId="27" borderId="27" xfId="47" applyFont="1" applyFill="1" applyBorder="1" applyAlignment="1" applyProtection="1">
      <alignment horizontal="centerContinuous" wrapText="1"/>
    </xf>
    <xf numFmtId="0" fontId="37" fillId="26" borderId="37" xfId="0" applyFont="1" applyFill="1" applyBorder="1" applyAlignment="1">
      <alignment horizontal="center"/>
    </xf>
    <xf numFmtId="0" fontId="37" fillId="26" borderId="38" xfId="0" applyFont="1" applyFill="1" applyBorder="1" applyAlignment="1">
      <alignment horizontal="center"/>
    </xf>
    <xf numFmtId="0" fontId="37" fillId="26" borderId="39" xfId="0" applyFont="1" applyFill="1" applyBorder="1" applyAlignment="1">
      <alignment horizontal="center"/>
    </xf>
    <xf numFmtId="0" fontId="37" fillId="26" borderId="37" xfId="0" applyFont="1" applyFill="1" applyBorder="1" applyAlignment="1">
      <alignment horizontal="center" vertical="center"/>
    </xf>
    <xf numFmtId="0" fontId="37" fillId="26" borderId="38" xfId="0" applyFont="1" applyFill="1" applyBorder="1" applyAlignment="1">
      <alignment horizontal="center" vertical="center"/>
    </xf>
    <xf numFmtId="0" fontId="37" fillId="26" borderId="39" xfId="0" applyFont="1" applyFill="1" applyBorder="1" applyAlignment="1">
      <alignment horizontal="center" vertical="center"/>
    </xf>
    <xf numFmtId="0" fontId="11" fillId="0" borderId="0" xfId="34" applyAlignment="1" applyProtection="1"/>
    <xf numFmtId="0" fontId="10" fillId="28" borderId="33" xfId="0" applyFont="1" applyFill="1" applyBorder="1"/>
    <xf numFmtId="0" fontId="10" fillId="28" borderId="29" xfId="40" applyFont="1" applyFill="1" applyBorder="1"/>
    <xf numFmtId="0" fontId="10" fillId="28" borderId="30" xfId="40" applyFont="1" applyFill="1" applyBorder="1"/>
    <xf numFmtId="0" fontId="10" fillId="28" borderId="36" xfId="0" applyFont="1" applyFill="1" applyBorder="1"/>
    <xf numFmtId="0" fontId="10" fillId="28" borderId="41" xfId="0" applyFont="1" applyFill="1" applyBorder="1"/>
    <xf numFmtId="0" fontId="10" fillId="28" borderId="34" xfId="40" applyFont="1" applyFill="1" applyBorder="1"/>
    <xf numFmtId="0" fontId="10" fillId="28" borderId="35" xfId="0" applyFont="1" applyFill="1" applyBorder="1"/>
    <xf numFmtId="0" fontId="10" fillId="28" borderId="40" xfId="0" applyFont="1" applyFill="1" applyBorder="1"/>
    <xf numFmtId="0" fontId="10" fillId="28" borderId="38" xfId="0" applyFont="1" applyFill="1" applyBorder="1"/>
    <xf numFmtId="0" fontId="10" fillId="28" borderId="42" xfId="0" applyFont="1" applyFill="1" applyBorder="1"/>
    <xf numFmtId="0" fontId="10" fillId="28" borderId="42" xfId="40" applyFont="1" applyFill="1" applyBorder="1"/>
    <xf numFmtId="0" fontId="10" fillId="28" borderId="37" xfId="40" applyFont="1" applyFill="1" applyBorder="1"/>
    <xf numFmtId="0" fontId="10" fillId="28" borderId="41" xfId="40" applyFont="1" applyFill="1" applyBorder="1"/>
    <xf numFmtId="0" fontId="10" fillId="28" borderId="39" xfId="0" applyFont="1" applyFill="1" applyBorder="1"/>
    <xf numFmtId="0" fontId="10" fillId="0" borderId="0" xfId="0" applyFont="1" applyFill="1" applyBorder="1"/>
    <xf numFmtId="0" fontId="31" fillId="0" borderId="10" xfId="40" applyFont="1" applyBorder="1" applyAlignment="1">
      <alignment horizontal="center"/>
    </xf>
    <xf numFmtId="0" fontId="37" fillId="26" borderId="37" xfId="40" applyFont="1" applyFill="1" applyBorder="1" applyAlignment="1">
      <alignment horizontal="center"/>
    </xf>
    <xf numFmtId="0" fontId="37" fillId="26" borderId="39" xfId="40" applyFont="1" applyFill="1" applyBorder="1" applyAlignment="1">
      <alignment horizontal="center"/>
    </xf>
    <xf numFmtId="0" fontId="12" fillId="0" borderId="10" xfId="40" applyFont="1" applyBorder="1" applyAlignment="1">
      <alignment horizontal="center"/>
    </xf>
    <xf numFmtId="0" fontId="37" fillId="26" borderId="38" xfId="40" applyFont="1" applyFill="1" applyBorder="1" applyAlignment="1">
      <alignment horizontal="center"/>
    </xf>
    <xf numFmtId="0" fontId="34" fillId="0" borderId="10" xfId="40" applyFont="1" applyBorder="1" applyAlignment="1">
      <alignment horizontal="center"/>
    </xf>
    <xf numFmtId="0" fontId="12" fillId="0" borderId="10" xfId="40" applyFont="1" applyFill="1" applyBorder="1" applyAlignment="1">
      <alignment horizontal="center"/>
    </xf>
    <xf numFmtId="0" fontId="37" fillId="26" borderId="38" xfId="0" applyFont="1" applyFill="1" applyBorder="1" applyAlignment="1">
      <alignment horizontal="center" textRotation="90"/>
    </xf>
    <xf numFmtId="0" fontId="37" fillId="26" borderId="39" xfId="0" applyFont="1" applyFill="1" applyBorder="1" applyAlignment="1">
      <alignment horizontal="center" textRotation="90"/>
    </xf>
    <xf numFmtId="0" fontId="32" fillId="0" borderId="10" xfId="0" applyFont="1" applyFill="1" applyBorder="1" applyAlignment="1">
      <alignment horizontal="center" textRotation="90" wrapText="1"/>
    </xf>
    <xf numFmtId="2" fontId="0" fillId="20" borderId="30" xfId="0" applyNumberFormat="1" applyFill="1" applyBorder="1"/>
    <xf numFmtId="0" fontId="32" fillId="0" borderId="10" xfId="0" quotePrefix="1" applyFont="1" applyBorder="1" applyAlignment="1">
      <alignment horizontal="center"/>
    </xf>
    <xf numFmtId="0" fontId="32" fillId="0" borderId="10" xfId="0" quotePrefix="1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41" fillId="26" borderId="15" xfId="0" applyFont="1" applyFill="1" applyBorder="1"/>
    <xf numFmtId="0" fontId="41" fillId="26" borderId="16" xfId="0" applyFont="1" applyFill="1" applyBorder="1"/>
    <xf numFmtId="0" fontId="41" fillId="26" borderId="17" xfId="0" applyFont="1" applyFill="1" applyBorder="1"/>
    <xf numFmtId="0" fontId="41" fillId="26" borderId="18" xfId="0" applyFont="1" applyFill="1" applyBorder="1"/>
    <xf numFmtId="0" fontId="41" fillId="26" borderId="0" xfId="0" applyFont="1" applyFill="1" applyBorder="1"/>
    <xf numFmtId="0" fontId="41" fillId="26" borderId="19" xfId="0" applyFont="1" applyFill="1" applyBorder="1"/>
    <xf numFmtId="0" fontId="41" fillId="26" borderId="20" xfId="0" applyFont="1" applyFill="1" applyBorder="1"/>
    <xf numFmtId="0" fontId="41" fillId="26" borderId="21" xfId="0" applyFont="1" applyFill="1" applyBorder="1"/>
    <xf numFmtId="0" fontId="41" fillId="26" borderId="23" xfId="0" applyFont="1" applyFill="1" applyBorder="1"/>
    <xf numFmtId="0" fontId="32" fillId="18" borderId="37" xfId="0" applyFont="1" applyFill="1" applyBorder="1" applyAlignment="1">
      <alignment horizontal="center" wrapText="1"/>
    </xf>
    <xf numFmtId="0" fontId="32" fillId="18" borderId="38" xfId="0" applyFont="1" applyFill="1" applyBorder="1" applyAlignment="1">
      <alignment horizontal="center" wrapText="1"/>
    </xf>
    <xf numFmtId="0" fontId="42" fillId="26" borderId="33" xfId="0" applyFont="1" applyFill="1" applyBorder="1" applyAlignment="1">
      <alignment horizontal="centerContinuous"/>
    </xf>
    <xf numFmtId="0" fontId="41" fillId="26" borderId="29" xfId="0" applyFont="1" applyFill="1" applyBorder="1" applyAlignment="1">
      <alignment horizontal="centerContinuous" wrapText="1"/>
    </xf>
    <xf numFmtId="0" fontId="41" fillId="26" borderId="30" xfId="0" applyFont="1" applyFill="1" applyBorder="1" applyAlignment="1">
      <alignment horizontal="centerContinuous" wrapText="1"/>
    </xf>
    <xf numFmtId="0" fontId="48" fillId="27" borderId="44" xfId="48" applyFont="1" applyFill="1" applyBorder="1" applyAlignment="1">
      <alignment horizontal="center"/>
    </xf>
    <xf numFmtId="0" fontId="0" fillId="26" borderId="43" xfId="0" applyFill="1" applyBorder="1"/>
    <xf numFmtId="0" fontId="0" fillId="26" borderId="27" xfId="0" applyFill="1" applyBorder="1"/>
    <xf numFmtId="0" fontId="37" fillId="26" borderId="26" xfId="0" applyFont="1" applyFill="1" applyBorder="1" applyAlignment="1">
      <alignment horizontal="centerContinuous" vertical="center"/>
    </xf>
    <xf numFmtId="0" fontId="37" fillId="26" borderId="26" xfId="0" applyFont="1" applyFill="1" applyBorder="1" applyAlignment="1">
      <alignment horizontal="centerContinuous"/>
    </xf>
    <xf numFmtId="0" fontId="33" fillId="18" borderId="37" xfId="0" applyFont="1" applyFill="1" applyBorder="1" applyAlignment="1">
      <alignment horizontal="center"/>
    </xf>
    <xf numFmtId="0" fontId="33" fillId="18" borderId="38" xfId="0" applyFont="1" applyFill="1" applyBorder="1" applyAlignment="1">
      <alignment horizontal="center"/>
    </xf>
    <xf numFmtId="0" fontId="37" fillId="26" borderId="15" xfId="0" applyFont="1" applyFill="1" applyBorder="1"/>
    <xf numFmtId="0" fontId="37" fillId="26" borderId="16" xfId="0" applyFont="1" applyFill="1" applyBorder="1"/>
    <xf numFmtId="0" fontId="52" fillId="26" borderId="0" xfId="0" applyFont="1" applyFill="1" applyBorder="1" applyAlignment="1"/>
    <xf numFmtId="0" fontId="41" fillId="26" borderId="43" xfId="0" applyFont="1" applyFill="1" applyBorder="1" applyAlignment="1">
      <alignment horizontal="centerContinuous"/>
    </xf>
    <xf numFmtId="0" fontId="41" fillId="0" borderId="0" xfId="0" applyFont="1" applyFill="1" applyBorder="1"/>
    <xf numFmtId="0" fontId="5" fillId="18" borderId="18" xfId="39" applyFont="1" applyFill="1" applyBorder="1"/>
    <xf numFmtId="0" fontId="5" fillId="24" borderId="18" xfId="39" applyFont="1" applyFill="1" applyBorder="1"/>
    <xf numFmtId="0" fontId="48" fillId="26" borderId="26" xfId="39" applyFont="1" applyFill="1" applyBorder="1" applyAlignment="1">
      <alignment horizontal="centerContinuous"/>
    </xf>
    <xf numFmtId="0" fontId="48" fillId="0" borderId="0" xfId="48" applyFont="1" applyFill="1" applyBorder="1" applyAlignment="1">
      <alignment horizontal="center" vertical="center"/>
    </xf>
    <xf numFmtId="0" fontId="41" fillId="0" borderId="0" xfId="48" applyFont="1" applyFill="1" applyBorder="1"/>
    <xf numFmtId="0" fontId="41" fillId="0" borderId="0" xfId="48" applyFont="1" applyFill="1" applyBorder="1" applyAlignment="1">
      <alignment wrapText="1"/>
    </xf>
    <xf numFmtId="0" fontId="41" fillId="0" borderId="0" xfId="39" applyFont="1" applyFill="1" applyBorder="1"/>
    <xf numFmtId="0" fontId="41" fillId="0" borderId="0" xfId="39" applyFont="1" applyFill="1" applyBorder="1" applyAlignment="1">
      <alignment wrapText="1"/>
    </xf>
    <xf numFmtId="0" fontId="41" fillId="0" borderId="0" xfId="38" applyFont="1" applyFill="1" applyBorder="1"/>
    <xf numFmtId="0" fontId="53" fillId="0" borderId="0" xfId="34" applyFont="1" applyFill="1" applyBorder="1" applyAlignment="1" applyProtection="1"/>
    <xf numFmtId="0" fontId="37" fillId="0" borderId="0" xfId="38" applyFont="1" applyFill="1" applyBorder="1"/>
    <xf numFmtId="0" fontId="0" fillId="26" borderId="26" xfId="0" applyFill="1" applyBorder="1"/>
    <xf numFmtId="0" fontId="48" fillId="26" borderId="43" xfId="49" applyFont="1" applyFill="1" applyBorder="1" applyAlignment="1">
      <alignment horizontal="centerContinuous" vertical="center"/>
    </xf>
    <xf numFmtId="0" fontId="48" fillId="27" borderId="26" xfId="49" applyFont="1" applyFill="1" applyBorder="1" applyAlignment="1">
      <alignment horizontal="center"/>
    </xf>
    <xf numFmtId="0" fontId="37" fillId="26" borderId="15" xfId="0" applyFont="1" applyFill="1" applyBorder="1" applyAlignment="1">
      <alignment horizontal="centerContinuous"/>
    </xf>
    <xf numFmtId="0" fontId="41" fillId="26" borderId="16" xfId="0" applyFont="1" applyFill="1" applyBorder="1" applyAlignment="1">
      <alignment horizontal="centerContinuous"/>
    </xf>
    <xf numFmtId="0" fontId="41" fillId="26" borderId="44" xfId="0" applyFont="1" applyFill="1" applyBorder="1" applyAlignment="1">
      <alignment horizontal="centerContinuous"/>
    </xf>
    <xf numFmtId="0" fontId="0" fillId="0" borderId="0" xfId="0" applyAlignment="1"/>
    <xf numFmtId="0" fontId="39" fillId="26" borderId="26" xfId="34" applyFont="1" applyFill="1" applyBorder="1" applyAlignment="1" applyProtection="1">
      <alignment horizontal="centerContinuous" vertical="center"/>
    </xf>
    <xf numFmtId="0" fontId="39" fillId="26" borderId="43" xfId="34" applyFont="1" applyFill="1" applyBorder="1" applyAlignment="1" applyProtection="1">
      <alignment horizontal="centerContinuous" vertical="center"/>
    </xf>
    <xf numFmtId="0" fontId="39" fillId="26" borderId="27" xfId="34" applyFont="1" applyFill="1" applyBorder="1" applyAlignment="1" applyProtection="1">
      <alignment horizontal="centerContinuous" vertical="center"/>
    </xf>
    <xf numFmtId="0" fontId="39" fillId="27" borderId="43" xfId="34" applyFont="1" applyFill="1" applyBorder="1" applyAlignment="1" applyProtection="1">
      <alignment horizontal="centerContinuous" vertical="center"/>
    </xf>
    <xf numFmtId="0" fontId="39" fillId="27" borderId="27" xfId="34" applyFont="1" applyFill="1" applyBorder="1" applyAlignment="1" applyProtection="1">
      <alignment horizontal="centerContinuous" wrapText="1"/>
    </xf>
    <xf numFmtId="0" fontId="54" fillId="27" borderId="26" xfId="34" applyFont="1" applyFill="1" applyBorder="1" applyAlignment="1" applyProtection="1">
      <alignment horizontal="centerContinuous" vertical="center"/>
    </xf>
    <xf numFmtId="0" fontId="54" fillId="27" borderId="43" xfId="34" applyFont="1" applyFill="1" applyBorder="1" applyAlignment="1" applyProtection="1">
      <alignment horizontal="centerContinuous" vertical="center"/>
    </xf>
    <xf numFmtId="0" fontId="54" fillId="27" borderId="27" xfId="34" applyFont="1" applyFill="1" applyBorder="1" applyAlignment="1" applyProtection="1">
      <alignment horizontal="centerContinuous" wrapText="1"/>
    </xf>
    <xf numFmtId="0" fontId="39" fillId="27" borderId="26" xfId="34" applyFont="1" applyFill="1" applyBorder="1" applyAlignment="1" applyProtection="1">
      <alignment horizontal="centerContinuous" vertical="center"/>
    </xf>
    <xf numFmtId="0" fontId="41" fillId="26" borderId="28" xfId="0" applyFont="1" applyFill="1" applyBorder="1" applyAlignment="1">
      <alignment horizontal="center" wrapText="1"/>
    </xf>
    <xf numFmtId="0" fontId="41" fillId="26" borderId="29" xfId="0" applyFont="1" applyFill="1" applyBorder="1"/>
    <xf numFmtId="0" fontId="41" fillId="26" borderId="30" xfId="0" applyFont="1" applyFill="1" applyBorder="1"/>
    <xf numFmtId="0" fontId="37" fillId="26" borderId="27" xfId="0" applyFont="1" applyFill="1" applyBorder="1" applyAlignment="1">
      <alignment horizontal="centerContinuous"/>
    </xf>
    <xf numFmtId="0" fontId="37" fillId="26" borderId="27" xfId="0" applyFont="1" applyFill="1" applyBorder="1" applyAlignment="1">
      <alignment horizontal="centerContinuous" vertical="center"/>
    </xf>
    <xf numFmtId="0" fontId="41" fillId="26" borderId="15" xfId="0" applyFont="1" applyFill="1" applyBorder="1" applyAlignment="1">
      <alignment horizontal="center" vertical="center" wrapText="1"/>
    </xf>
    <xf numFmtId="0" fontId="37" fillId="26" borderId="45" xfId="0" applyFont="1" applyFill="1" applyBorder="1" applyAlignment="1">
      <alignment horizontal="centerContinuous"/>
    </xf>
    <xf numFmtId="0" fontId="0" fillId="0" borderId="0" xfId="0" applyFill="1"/>
    <xf numFmtId="0" fontId="5" fillId="0" borderId="18" xfId="38" applyFont="1" applyFill="1" applyBorder="1"/>
    <xf numFmtId="0" fontId="0" fillId="0" borderId="0" xfId="0" applyFill="1" applyBorder="1"/>
    <xf numFmtId="0" fontId="0" fillId="0" borderId="19" xfId="0" applyFill="1" applyBorder="1"/>
    <xf numFmtId="0" fontId="5" fillId="0" borderId="18" xfId="49" applyFont="1" applyFill="1" applyBorder="1" applyAlignment="1">
      <alignment horizontal="center"/>
    </xf>
    <xf numFmtId="0" fontId="0" fillId="0" borderId="31" xfId="0" applyFill="1" applyBorder="1"/>
    <xf numFmtId="0" fontId="2" fillId="0" borderId="18" xfId="0" applyFont="1" applyFill="1" applyBorder="1"/>
    <xf numFmtId="0" fontId="5" fillId="0" borderId="18" xfId="48" applyFont="1" applyFill="1" applyBorder="1"/>
    <xf numFmtId="0" fontId="0" fillId="0" borderId="18" xfId="0" applyFill="1" applyBorder="1"/>
    <xf numFmtId="0" fontId="0" fillId="0" borderId="32" xfId="0" applyFill="1" applyBorder="1"/>
    <xf numFmtId="0" fontId="50" fillId="0" borderId="31" xfId="47" applyFont="1" applyFill="1" applyBorder="1" applyAlignment="1" applyProtection="1">
      <alignment horizontal="center"/>
    </xf>
    <xf numFmtId="0" fontId="50" fillId="0" borderId="18" xfId="47" applyFont="1" applyFill="1" applyBorder="1" applyAlignment="1" applyProtection="1">
      <alignment horizontal="center"/>
    </xf>
    <xf numFmtId="0" fontId="13" fillId="0" borderId="15" xfId="39" applyFont="1" applyFill="1" applyBorder="1"/>
    <xf numFmtId="0" fontId="0" fillId="0" borderId="16" xfId="0" applyFill="1" applyBorder="1"/>
    <xf numFmtId="0" fontId="0" fillId="0" borderId="17" xfId="0" applyFill="1" applyBorder="1"/>
    <xf numFmtId="0" fontId="5" fillId="0" borderId="15" xfId="48" applyFont="1" applyFill="1" applyBorder="1"/>
    <xf numFmtId="0" fontId="11" fillId="0" borderId="31" xfId="34" applyFill="1" applyBorder="1" applyAlignment="1" applyProtection="1">
      <alignment horizontal="center" vertical="top" wrapText="1"/>
    </xf>
    <xf numFmtId="0" fontId="5" fillId="0" borderId="18" xfId="39" applyFont="1" applyFill="1" applyBorder="1"/>
    <xf numFmtId="0" fontId="11" fillId="0" borderId="31" xfId="34" applyFill="1" applyBorder="1" applyAlignment="1" applyProtection="1">
      <alignment horizontal="center" wrapText="1"/>
    </xf>
    <xf numFmtId="0" fontId="11" fillId="0" borderId="31" xfId="34" applyFill="1" applyBorder="1" applyAlignment="1" applyProtection="1">
      <alignment horizontal="center"/>
    </xf>
    <xf numFmtId="0" fontId="11" fillId="0" borderId="19" xfId="34" applyFill="1" applyBorder="1" applyAlignment="1" applyProtection="1">
      <alignment horizontal="right"/>
    </xf>
    <xf numFmtId="0" fontId="0" fillId="0" borderId="20" xfId="0" applyFill="1" applyBorder="1"/>
    <xf numFmtId="0" fontId="0" fillId="0" borderId="21" xfId="0" applyFill="1" applyBorder="1"/>
    <xf numFmtId="0" fontId="0" fillId="0" borderId="23" xfId="0" applyFill="1" applyBorder="1"/>
    <xf numFmtId="0" fontId="5" fillId="0" borderId="28" xfId="48" applyFont="1" applyFill="1" applyBorder="1" applyAlignment="1">
      <alignment horizontal="center"/>
    </xf>
    <xf numFmtId="0" fontId="5" fillId="0" borderId="31" xfId="48" applyFont="1" applyFill="1" applyBorder="1" applyAlignment="1">
      <alignment horizontal="center"/>
    </xf>
    <xf numFmtId="0" fontId="5" fillId="0" borderId="31" xfId="48" applyFont="1" applyFill="1" applyBorder="1"/>
    <xf numFmtId="0" fontId="14" fillId="0" borderId="32" xfId="48" applyFill="1" applyBorder="1"/>
    <xf numFmtId="0" fontId="0" fillId="0" borderId="26" xfId="0" applyFill="1" applyBorder="1" applyAlignment="1">
      <alignment horizontal="centerContinuous"/>
    </xf>
    <xf numFmtId="0" fontId="0" fillId="0" borderId="43" xfId="0" applyFill="1" applyBorder="1" applyAlignment="1">
      <alignment horizontal="centerContinuous"/>
    </xf>
    <xf numFmtId="0" fontId="11" fillId="0" borderId="44" xfId="34" applyFill="1" applyBorder="1" applyAlignment="1" applyProtection="1">
      <alignment horizontal="center"/>
    </xf>
    <xf numFmtId="0" fontId="11" fillId="0" borderId="28" xfId="34" applyFill="1" applyBorder="1" applyAlignment="1" applyProtection="1">
      <alignment horizontal="center"/>
    </xf>
    <xf numFmtId="0" fontId="0" fillId="0" borderId="20" xfId="0" applyFill="1" applyBorder="1" applyAlignment="1">
      <alignment horizontal="centerContinuous"/>
    </xf>
    <xf numFmtId="0" fontId="0" fillId="0" borderId="44" xfId="0" applyFill="1" applyBorder="1" applyAlignment="1">
      <alignment horizontal="centerContinuous"/>
    </xf>
    <xf numFmtId="0" fontId="0" fillId="0" borderId="27" xfId="0" applyFill="1" applyBorder="1" applyAlignment="1">
      <alignment horizontal="centerContinuous"/>
    </xf>
    <xf numFmtId="0" fontId="11" fillId="0" borderId="26" xfId="34" applyFill="1" applyBorder="1" applyAlignment="1" applyProtection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1" xfId="48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47" fillId="0" borderId="31" xfId="48" applyFont="1" applyFill="1" applyBorder="1" applyAlignment="1">
      <alignment horizontal="center" vertical="center"/>
    </xf>
    <xf numFmtId="0" fontId="43" fillId="0" borderId="28" xfId="48" applyFont="1" applyFill="1" applyBorder="1" applyAlignment="1">
      <alignment horizontal="center" vertical="center"/>
    </xf>
    <xf numFmtId="0" fontId="0" fillId="0" borderId="15" xfId="0" applyFill="1" applyBorder="1"/>
    <xf numFmtId="0" fontId="41" fillId="26" borderId="27" xfId="0" applyFont="1" applyFill="1" applyBorder="1" applyAlignment="1">
      <alignment horizontal="centerContinuous"/>
    </xf>
    <xf numFmtId="0" fontId="12" fillId="0" borderId="10" xfId="0" applyFont="1" applyFill="1" applyBorder="1" applyAlignment="1">
      <alignment horizontal="right"/>
    </xf>
    <xf numFmtId="165" fontId="0" fillId="0" borderId="10" xfId="0" applyNumberFormat="1" applyBorder="1"/>
    <xf numFmtId="0" fontId="39" fillId="27" borderId="26" xfId="47" applyFont="1" applyFill="1" applyBorder="1" applyAlignment="1" applyProtection="1">
      <alignment horizontal="centerContinuous" vertical="center"/>
    </xf>
    <xf numFmtId="0" fontId="33" fillId="19" borderId="10" xfId="0" applyFont="1" applyFill="1" applyBorder="1" applyAlignment="1">
      <alignment wrapText="1"/>
    </xf>
    <xf numFmtId="1" fontId="0" fillId="19" borderId="10" xfId="0" applyNumberFormat="1" applyFill="1" applyBorder="1"/>
    <xf numFmtId="1" fontId="0" fillId="19" borderId="35" xfId="0" applyNumberFormat="1" applyFill="1" applyBorder="1"/>
    <xf numFmtId="1" fontId="0" fillId="19" borderId="36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right"/>
    </xf>
    <xf numFmtId="164" fontId="0" fillId="0" borderId="10" xfId="0" applyNumberFormat="1" applyBorder="1"/>
    <xf numFmtId="0" fontId="2" fillId="0" borderId="35" xfId="0" applyFont="1" applyBorder="1"/>
    <xf numFmtId="0" fontId="0" fillId="0" borderId="33" xfId="0" applyBorder="1"/>
    <xf numFmtId="0" fontId="0" fillId="0" borderId="30" xfId="0" applyBorder="1"/>
    <xf numFmtId="0" fontId="11" fillId="0" borderId="0" xfId="34" applyFill="1" applyBorder="1" applyAlignment="1" applyProtection="1">
      <alignment horizontal="center" vertical="center"/>
    </xf>
    <xf numFmtId="0" fontId="0" fillId="0" borderId="32" xfId="0" applyFill="1" applyBorder="1" applyAlignment="1">
      <alignment horizontal="centerContinuous"/>
    </xf>
    <xf numFmtId="0" fontId="11" fillId="0" borderId="32" xfId="34" applyFill="1" applyBorder="1" applyAlignment="1" applyProtection="1">
      <alignment horizontal="center"/>
    </xf>
    <xf numFmtId="0" fontId="11" fillId="0" borderId="28" xfId="34" applyFill="1" applyBorder="1" applyAlignment="1" applyProtection="1">
      <alignment horizontal="center" wrapText="1"/>
    </xf>
    <xf numFmtId="0" fontId="11" fillId="0" borderId="17" xfId="34" applyFill="1" applyBorder="1" applyAlignment="1" applyProtection="1">
      <alignment horizontal="right"/>
    </xf>
    <xf numFmtId="0" fontId="1" fillId="0" borderId="0" xfId="50"/>
    <xf numFmtId="0" fontId="55" fillId="0" borderId="0" xfId="50" applyFont="1"/>
    <xf numFmtId="2" fontId="0" fillId="22" borderId="35" xfId="0" applyNumberFormat="1" applyFill="1" applyBorder="1"/>
    <xf numFmtId="0" fontId="12" fillId="19" borderId="35" xfId="0" applyFont="1" applyFill="1" applyBorder="1"/>
    <xf numFmtId="0" fontId="0" fillId="30" borderId="33" xfId="0" applyFill="1" applyBorder="1"/>
    <xf numFmtId="0" fontId="0" fillId="30" borderId="29" xfId="0" applyFill="1" applyBorder="1"/>
    <xf numFmtId="0" fontId="0" fillId="30" borderId="30" xfId="0" applyFill="1" applyBorder="1"/>
    <xf numFmtId="0" fontId="0" fillId="30" borderId="10" xfId="0" applyFill="1" applyBorder="1"/>
    <xf numFmtId="0" fontId="58" fillId="0" borderId="0" xfId="50" applyFont="1" applyBorder="1"/>
    <xf numFmtId="0" fontId="58" fillId="29" borderId="10" xfId="50" applyFont="1" applyFill="1" applyBorder="1"/>
    <xf numFmtId="0" fontId="58" fillId="31" borderId="10" xfId="50" applyFont="1" applyFill="1" applyBorder="1"/>
    <xf numFmtId="2" fontId="58" fillId="31" borderId="10" xfId="50" applyNumberFormat="1" applyFont="1" applyFill="1" applyBorder="1"/>
    <xf numFmtId="0" fontId="58" fillId="0" borderId="0" xfId="50" applyFont="1" applyFill="1" applyBorder="1"/>
    <xf numFmtId="0" fontId="58" fillId="28" borderId="0" xfId="50" applyFont="1" applyFill="1" applyBorder="1"/>
    <xf numFmtId="0" fontId="57" fillId="26" borderId="10" xfId="50" applyFont="1" applyFill="1" applyBorder="1" applyAlignment="1">
      <alignment horizontal="center"/>
    </xf>
    <xf numFmtId="0" fontId="57" fillId="26" borderId="10" xfId="50" applyFont="1" applyFill="1" applyBorder="1" applyAlignment="1">
      <alignment horizontal="right"/>
    </xf>
    <xf numFmtId="0" fontId="56" fillId="0" borderId="10" xfId="0" applyFont="1" applyBorder="1"/>
    <xf numFmtId="0" fontId="59" fillId="26" borderId="10" xfId="50" applyFont="1" applyFill="1" applyBorder="1" applyAlignment="1">
      <alignment horizontal="right"/>
    </xf>
    <xf numFmtId="165" fontId="58" fillId="31" borderId="10" xfId="50" applyNumberFormat="1" applyFont="1" applyFill="1" applyBorder="1"/>
    <xf numFmtId="0" fontId="60" fillId="26" borderId="10" xfId="0" applyFont="1" applyFill="1" applyBorder="1" applyAlignment="1">
      <alignment horizontal="right"/>
    </xf>
    <xf numFmtId="0" fontId="58" fillId="30" borderId="10" xfId="50" applyFont="1" applyFill="1" applyBorder="1"/>
    <xf numFmtId="0" fontId="57" fillId="26" borderId="10" xfId="50" applyFont="1" applyFill="1" applyBorder="1"/>
    <xf numFmtId="0" fontId="58" fillId="31" borderId="10" xfId="50" applyFont="1" applyFill="1" applyBorder="1" applyAlignment="1">
      <alignment horizontal="center"/>
    </xf>
    <xf numFmtId="2" fontId="58" fillId="31" borderId="30" xfId="50" applyNumberFormat="1" applyFont="1" applyFill="1" applyBorder="1"/>
    <xf numFmtId="0" fontId="11" fillId="0" borderId="17" xfId="34" applyFill="1" applyBorder="1" applyAlignment="1" applyProtection="1">
      <alignment horizontal="center" vertical="center"/>
    </xf>
    <xf numFmtId="0" fontId="11" fillId="0" borderId="23" xfId="34" applyFill="1" applyBorder="1" applyAlignment="1" applyProtection="1">
      <alignment horizontal="center" vertical="center"/>
    </xf>
    <xf numFmtId="0" fontId="51" fillId="26" borderId="26" xfId="0" applyFont="1" applyFill="1" applyBorder="1" applyAlignment="1">
      <alignment horizontal="center" vertical="center"/>
    </xf>
    <xf numFmtId="0" fontId="51" fillId="26" borderId="43" xfId="0" applyFont="1" applyFill="1" applyBorder="1" applyAlignment="1">
      <alignment horizontal="center" vertical="center"/>
    </xf>
    <xf numFmtId="0" fontId="51" fillId="26" borderId="2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41" fillId="26" borderId="15" xfId="0" applyFont="1" applyFill="1" applyBorder="1" applyAlignment="1">
      <alignment horizontal="center"/>
    </xf>
    <xf numFmtId="0" fontId="41" fillId="26" borderId="17" xfId="0" applyFont="1" applyFill="1" applyBorder="1" applyAlignment="1">
      <alignment horizont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7" xr:uid="{00000000-0005-0000-0000-000022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7000000}"/>
    <cellStyle name="Normal 3" xfId="50" xr:uid="{B07410D2-FE2B-4A4C-9A40-5104315E7F15}"/>
    <cellStyle name="Normal 5" xfId="49" xr:uid="{00000000-0005-0000-0000-000028000000}"/>
    <cellStyle name="Normal_blueocean" xfId="38" xr:uid="{00000000-0005-0000-0000-000029000000}"/>
    <cellStyle name="Normal_cChart" xfId="39" xr:uid="{00000000-0005-0000-0000-00002A000000}"/>
    <cellStyle name="Normal_Sign test" xfId="40" xr:uid="{00000000-0005-0000-0000-00002B000000}"/>
    <cellStyle name="Note" xfId="41" builtinId="10" customBuiltin="1"/>
    <cellStyle name="Output" xfId="42" builtinId="21" customBuiltin="1"/>
    <cellStyle name="Per cent" xfId="43" builtinId="5"/>
    <cellStyle name="Title" xfId="44" builtinId="15" customBuiltin="1"/>
    <cellStyle name="Total" xfId="45" builtinId="25" customBuiltin="1"/>
    <cellStyle name="Warning Text" xfId="46" builtinId="11" customBuiltin="1"/>
  </cellStyles>
  <dxfs count="120">
    <dxf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E84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E84A0"/>
        </patternFill>
      </fill>
      <alignment horizontal="center" vertical="bottom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E84A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E84A0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E84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indexed="2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E84A0"/>
        </patternFill>
      </fill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FF"/>
      <color rgb="FFC0C0C0"/>
      <color rgb="FF0E84A0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/>
              <a:t>Obs vs. Exp KS Test</a:t>
            </a:r>
          </a:p>
        </c:rich>
      </c:tx>
      <c:layout>
        <c:manualLayout>
          <c:xMode val="edge"/>
          <c:yMode val="edge"/>
          <c:x val="0.28608600711319193"/>
          <c:y val="3.52941280263872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86497930107209"/>
          <c:y val="0.17941202236331336"/>
          <c:w val="0.8429971575831201"/>
          <c:h val="0.638236210702278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'K-S'!$C$1</c:f>
              <c:strCache>
                <c:ptCount val="1"/>
                <c:pt idx="0">
                  <c:v>Obs Cum Freq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strRef>
              <c:f>'K-S'!$B$2:$B$126</c:f>
              <c:strCache>
                <c:ptCount val="10"/>
                <c:pt idx="0">
                  <c:v>-1.1141594</c:v>
                </c:pt>
                <c:pt idx="1">
                  <c:v>-0.971318451</c:v>
                </c:pt>
                <c:pt idx="2">
                  <c:v>-0.685636554</c:v>
                </c:pt>
                <c:pt idx="3">
                  <c:v>-0.614216079</c:v>
                </c:pt>
                <c:pt idx="4">
                  <c:v>-0.614216079</c:v>
                </c:pt>
                <c:pt idx="5">
                  <c:v>0.099988664</c:v>
                </c:pt>
                <c:pt idx="6">
                  <c:v>0.385670561</c:v>
                </c:pt>
                <c:pt idx="7">
                  <c:v>0.599931984</c:v>
                </c:pt>
                <c:pt idx="8">
                  <c:v>0.814193407</c:v>
                </c:pt>
                <c:pt idx="9">
                  <c:v>2.099761945</c:v>
                </c:pt>
              </c:strCache>
            </c:strRef>
          </c:xVal>
          <c:yVal>
            <c:numRef>
              <c:f>'K-S'!$C$2:$C$126</c:f>
              <c:numCache>
                <c:formatCode>General</c:formatCode>
                <c:ptCount val="1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D-4B68-97BD-D141F39FC83F}"/>
            </c:ext>
          </c:extLst>
        </c:ser>
        <c:ser>
          <c:idx val="1"/>
          <c:order val="1"/>
          <c:tx>
            <c:strRef>
              <c:f>'K-S'!$D$1</c:f>
              <c:strCache>
                <c:ptCount val="1"/>
                <c:pt idx="0">
                  <c:v>Exp Norm Dist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strRef>
              <c:f>'K-S'!$B$2:$B$126</c:f>
              <c:strCache>
                <c:ptCount val="10"/>
                <c:pt idx="0">
                  <c:v>-1.1141594</c:v>
                </c:pt>
                <c:pt idx="1">
                  <c:v>-0.971318451</c:v>
                </c:pt>
                <c:pt idx="2">
                  <c:v>-0.685636554</c:v>
                </c:pt>
                <c:pt idx="3">
                  <c:v>-0.614216079</c:v>
                </c:pt>
                <c:pt idx="4">
                  <c:v>-0.614216079</c:v>
                </c:pt>
                <c:pt idx="5">
                  <c:v>0.099988664</c:v>
                </c:pt>
                <c:pt idx="6">
                  <c:v>0.385670561</c:v>
                </c:pt>
                <c:pt idx="7">
                  <c:v>0.599931984</c:v>
                </c:pt>
                <c:pt idx="8">
                  <c:v>0.814193407</c:v>
                </c:pt>
                <c:pt idx="9">
                  <c:v>2.099761945</c:v>
                </c:pt>
              </c:strCache>
            </c:strRef>
          </c:xVal>
          <c:yVal>
            <c:numRef>
              <c:f>'K-S'!$D$2:$D$126</c:f>
              <c:numCache>
                <c:formatCode>General</c:formatCode>
                <c:ptCount val="125"/>
                <c:pt idx="0">
                  <c:v>0.13260540485717631</c:v>
                </c:pt>
                <c:pt idx="1">
                  <c:v>0.16569486177500489</c:v>
                </c:pt>
                <c:pt idx="2">
                  <c:v>0.24647116248507633</c:v>
                </c:pt>
                <c:pt idx="3">
                  <c:v>0.2695362747142358</c:v>
                </c:pt>
                <c:pt idx="4">
                  <c:v>0.2695362747142358</c:v>
                </c:pt>
                <c:pt idx="5">
                  <c:v>0.53982333744396493</c:v>
                </c:pt>
                <c:pt idx="6">
                  <c:v>0.65012966607746703</c:v>
                </c:pt>
                <c:pt idx="7">
                  <c:v>0.72572421730157455</c:v>
                </c:pt>
                <c:pt idx="8">
                  <c:v>0.79223291918219707</c:v>
                </c:pt>
                <c:pt idx="9">
                  <c:v>0.98212510631557237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D-4B68-97BD-D141F39F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9136"/>
        <c:axId val="136141056"/>
      </c:scatterChart>
      <c:valAx>
        <c:axId val="1361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Z</a:t>
                </a:r>
              </a:p>
            </c:rich>
          </c:tx>
          <c:layout>
            <c:manualLayout>
              <c:xMode val="edge"/>
              <c:yMode val="edge"/>
              <c:x val="0.51207856264343776"/>
              <c:y val="0.89706005866913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41056"/>
        <c:crosses val="autoZero"/>
        <c:crossBetween val="midCat"/>
      </c:valAx>
      <c:valAx>
        <c:axId val="13614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Frequency</a:t>
                </a:r>
              </a:p>
            </c:rich>
          </c:tx>
          <c:layout>
            <c:manualLayout>
              <c:xMode val="edge"/>
              <c:yMode val="edge"/>
              <c:x val="3.6231884057971016E-2"/>
              <c:y val="0.40588297051103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975997565521704"/>
          <c:y val="0.62058916164891154"/>
          <c:w val="0.25845461346317211"/>
          <c:h val="0.11470619113787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/>
              <a:t>Dot Plot</a:t>
            </a:r>
          </a:p>
        </c:rich>
      </c:tx>
      <c:layout>
        <c:manualLayout>
          <c:xMode val="edge"/>
          <c:yMode val="edge"/>
          <c:x val="0.34587160979877513"/>
          <c:y val="3.48836395450568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15913555992138E-2"/>
          <c:y val="0.16569767441860464"/>
          <c:w val="0.73477406679764246"/>
          <c:h val="0.62790697674418605"/>
        </c:manualLayout>
      </c:layout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Tukey!$A$2:$A$50</c:f>
              <c:numCache>
                <c:formatCode>General</c:formatCode>
                <c:ptCount val="49"/>
                <c:pt idx="0">
                  <c:v>15</c:v>
                </c:pt>
                <c:pt idx="1">
                  <c:v>16.5</c:v>
                </c:pt>
                <c:pt idx="2">
                  <c:v>17.3</c:v>
                </c:pt>
                <c:pt idx="3">
                  <c:v>15.3</c:v>
                </c:pt>
                <c:pt idx="4">
                  <c:v>15</c:v>
                </c:pt>
                <c:pt idx="5">
                  <c:v>15.1</c:v>
                </c:pt>
                <c:pt idx="6">
                  <c:v>15</c:v>
                </c:pt>
                <c:pt idx="7">
                  <c:v>17.600000000000001</c:v>
                </c:pt>
                <c:pt idx="8">
                  <c:v>17.399999999999999</c:v>
                </c:pt>
                <c:pt idx="9">
                  <c:v>16.7</c:v>
                </c:pt>
              </c:numCache>
            </c:numRef>
          </c:xVal>
          <c:yVal>
            <c:numRef>
              <c:f>Tukey!$L$2:$L$50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9-4647-B3E4-80FFF9E228A9}"/>
            </c:ext>
          </c:extLst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Tukey!$B$2:$B$50</c:f>
              <c:numCache>
                <c:formatCode>General</c:formatCode>
                <c:ptCount val="49"/>
                <c:pt idx="0">
                  <c:v>16.3</c:v>
                </c:pt>
                <c:pt idx="1">
                  <c:v>18.8</c:v>
                </c:pt>
                <c:pt idx="2">
                  <c:v>15.8</c:v>
                </c:pt>
                <c:pt idx="3">
                  <c:v>17.100000000000001</c:v>
                </c:pt>
                <c:pt idx="4">
                  <c:v>17.899999999999999</c:v>
                </c:pt>
                <c:pt idx="5">
                  <c:v>17.399999999999999</c:v>
                </c:pt>
                <c:pt idx="6">
                  <c:v>16.7</c:v>
                </c:pt>
                <c:pt idx="7">
                  <c:v>17.3</c:v>
                </c:pt>
                <c:pt idx="8">
                  <c:v>17.5</c:v>
                </c:pt>
                <c:pt idx="9">
                  <c:v>18.7</c:v>
                </c:pt>
                <c:pt idx="10">
                  <c:v>19.5</c:v>
                </c:pt>
              </c:numCache>
            </c:numRef>
          </c:xVal>
          <c:yVal>
            <c:numRef>
              <c:f>Tukey!$M$2:$M$50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9-4647-B3E4-80FFF9E2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5648"/>
        <c:axId val="191979904"/>
      </c:scatterChart>
      <c:valAx>
        <c:axId val="192075648"/>
        <c:scaling>
          <c:orientation val="minMax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Value</a:t>
                </a:r>
              </a:p>
            </c:rich>
          </c:tx>
          <c:layout>
            <c:manualLayout>
              <c:xMode val="edge"/>
              <c:yMode val="edge"/>
              <c:x val="0.38218996062992122"/>
              <c:y val="0.88662786716877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79904"/>
        <c:crosses val="autoZero"/>
        <c:crossBetween val="midCat"/>
        <c:minorUnit val="1"/>
      </c:valAx>
      <c:valAx>
        <c:axId val="19197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075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5147347740668"/>
          <c:y val="0.41569767441860467"/>
          <c:w val="0.15913555992141459"/>
          <c:h val="0.130813953488372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7</xdr:col>
      <xdr:colOff>257174</xdr:colOff>
      <xdr:row>28</xdr:row>
      <xdr:rowOff>0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</xdr:colOff>
      <xdr:row>0</xdr:row>
      <xdr:rowOff>0</xdr:rowOff>
    </xdr:from>
    <xdr:to>
      <xdr:col>16</xdr:col>
      <xdr:colOff>1</xdr:colOff>
      <xdr:row>16</xdr:row>
      <xdr:rowOff>0</xdr:rowOff>
    </xdr:to>
    <xdr:graphicFrame macro="">
      <xdr:nvGraphicFramePr>
        <xdr:cNvPr id="8200" name="Chart 1">
          <a:extLst>
            <a:ext uri="{FF2B5EF4-FFF2-40B4-BE49-F238E27FC236}">
              <a16:creationId xmlns:a16="http://schemas.microsoft.com/office/drawing/2014/main" id="{00000000-0008-0000-0800-000008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18</xdr:row>
      <xdr:rowOff>142875</xdr:rowOff>
    </xdr:from>
    <xdr:to>
      <xdr:col>10</xdr:col>
      <xdr:colOff>295275</xdr:colOff>
      <xdr:row>23</xdr:row>
      <xdr:rowOff>28575</xdr:rowOff>
    </xdr:to>
    <xdr:sp macro="[0]!Tukey_Update" textlink="">
      <xdr:nvSpPr>
        <xdr:cNvPr id="8197" name="AutoShape 5">
          <a:extLst>
            <a:ext uri="{FF2B5EF4-FFF2-40B4-BE49-F238E27FC236}">
              <a16:creationId xmlns:a16="http://schemas.microsoft.com/office/drawing/2014/main" id="{00000000-0008-0000-0800-000005200000}"/>
            </a:ext>
          </a:extLst>
        </xdr:cNvPr>
        <xdr:cNvSpPr>
          <a:spLocks noChangeArrowheads="1"/>
        </xdr:cNvSpPr>
      </xdr:nvSpPr>
      <xdr:spPr bwMode="auto">
        <a:xfrm>
          <a:off x="5772150" y="3762375"/>
          <a:ext cx="1219200" cy="714375"/>
        </a:xfrm>
        <a:prstGeom prst="homePlate">
          <a:avLst>
            <a:gd name="adj" fmla="val 62745"/>
          </a:avLst>
        </a:prstGeom>
        <a:solidFill>
          <a:srgbClr val="0E84A0"/>
        </a:solidFill>
        <a:ln w="1905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chemeClr val="bg1"/>
              </a:solidFill>
              <a:latin typeface="Arial"/>
              <a:cs typeface="Arial"/>
            </a:rPr>
            <a:t>Click Here to Update Data and Chart</a:t>
          </a:r>
          <a:endParaRPr lang="en-US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9" displayName="Table9" ref="A1:K51" totalsRowShown="0" headerRowDxfId="119" dataDxfId="117" headerRowBorderDxfId="118" tableBorderDxfId="116" totalsRowBorderDxfId="115">
  <tableColumns count="11">
    <tableColumn id="1" xr3:uid="{00000000-0010-0000-0000-000001000000}" name="Subject" dataDxfId="114"/>
    <tableColumn id="2" xr3:uid="{00000000-0010-0000-0000-000002000000}" name="A" dataDxfId="113"/>
    <tableColumn id="3" xr3:uid="{00000000-0010-0000-0000-000003000000}" name="B" dataDxfId="112"/>
    <tableColumn id="4" xr3:uid="{00000000-0010-0000-0000-000004000000}" name="C" dataDxfId="111"/>
    <tableColumn id="5" xr3:uid="{00000000-0010-0000-0000-000005000000}" name="D" dataDxfId="110"/>
    <tableColumn id="6" xr3:uid="{00000000-0010-0000-0000-000006000000}" name="E" dataDxfId="109"/>
    <tableColumn id="7" xr3:uid="{00000000-0010-0000-0000-000007000000}" name="Rank A" dataDxfId="108">
      <calculatedColumnFormula>IF(B2="","",IF(COUNTIF($B2:$F2,"="&amp;B2)&gt;1,(((RANK(B2,$B2:$F2,1)+COUNTIF($B2:$F2,"="&amp;B2))*(RANK(B2,$B2:$F2,1)+COUNTIF($B2:$F2,"="&amp;B2)-1))/2-(RANK(B2,$B2:$F2,1)*(RANK(B2,$B2:$F2,1)-1))/2)/COUNTIF($B2:$F2,"="&amp;B2),RANK(B2,$B2:$F2,1)))</calculatedColumnFormula>
    </tableColumn>
    <tableColumn id="8" xr3:uid="{00000000-0010-0000-0000-000008000000}" name="Rank B" dataDxfId="107">
      <calculatedColumnFormula>IF(C2="","",IF(COUNTIF($B2:$F2,"="&amp;C2)&gt;1,(((RANK(C2,$B2:$F2,1)+COUNTIF($B2:$F2,"="&amp;C2))*(RANK(C2,$B2:$F2,1)+COUNTIF($B2:$F2,"="&amp;C2)-1))/2-(RANK(C2,$B2:$F2,1)*(RANK(C2,$B2:$F2,1)-1))/2)/COUNTIF($B2:$F2,"="&amp;C2),RANK(C2,$B2:$F2,1)))</calculatedColumnFormula>
    </tableColumn>
    <tableColumn id="9" xr3:uid="{00000000-0010-0000-0000-000009000000}" name="Rank C" dataDxfId="106">
      <calculatedColumnFormula>IF(D2="","",IF(COUNTIF($B2:$F2,"="&amp;D2)&gt;1,(((RANK(D2,$B2:$F2,1)+COUNTIF($B2:$F2,"="&amp;D2))*(RANK(D2,$B2:$F2,1)+COUNTIF($B2:$F2,"="&amp;D2)-1))/2-(RANK(D2,$B2:$F2,1)*(RANK(D2,$B2:$F2,1)-1))/2)/COUNTIF($B2:$F2,"="&amp;D2),RANK(D2,$B2:$F2,1)))</calculatedColumnFormula>
    </tableColumn>
    <tableColumn id="10" xr3:uid="{00000000-0010-0000-0000-00000A000000}" name="Rank D" dataDxfId="105">
      <calculatedColumnFormula>IF(E2="","",IF(COUNTIF($B2:$F2,"="&amp;E2)&gt;1,(((RANK(E2,$B2:$F2,1)+COUNTIF($B2:$F2,"="&amp;E2))*(RANK(E2,$B2:$F2,1)+COUNTIF($B2:$F2,"="&amp;E2)-1))/2-(RANK(E2,$B2:$F2,1)*(RANK(E2,$B2:$F2,1)-1))/2)/COUNTIF($B2:$F2,"="&amp;E2),RANK(E2,$B2:$F2,1)))</calculatedColumnFormula>
    </tableColumn>
    <tableColumn id="11" xr3:uid="{00000000-0010-0000-0000-00000B000000}" name="Rank E" dataDxfId="104">
      <calculatedColumnFormula>IF(F2="","",IF(COUNTIF($B2:$F2,"="&amp;F2)&gt;1,(((RANK(F2,$B2:$F2,1)+COUNTIF($B2:$F2,"="&amp;F2))*(RANK(F2,$B2:$F2,1)+COUNTIF($B2:$F2,"="&amp;F2)-1))/2-(RANK(F2,$B2:$F2,1)*(RANK(F2,$B2:$F2,1)-1))/2)/COUNTIF($B2:$F2,"="&amp;F2),RANK(F2,$B2:$F2,1)))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11" displayName="Table811" ref="A1:R51" totalsRowShown="0" headerRowDxfId="103" headerRowBorderDxfId="102" tableBorderDxfId="101" totalsRowBorderDxfId="100">
  <tableColumns count="18">
    <tableColumn id="1" xr3:uid="{00000000-0010-0000-0100-000001000000}" name="Sample 1" dataDxfId="99"/>
    <tableColumn id="2" xr3:uid="{00000000-0010-0000-0100-000002000000}" name="Sample 2" dataDxfId="98"/>
    <tableColumn id="9" xr3:uid="{00000000-0010-0000-0100-000009000000}" name="Sample 3" dataDxfId="97"/>
    <tableColumn id="7" xr3:uid="{00000000-0010-0000-0100-000007000000}" name="Sample 4" dataDxfId="96"/>
    <tableColumn id="13" xr3:uid="{00000000-0010-0000-0100-00000D000000}" name="Sample 5" dataDxfId="95"/>
    <tableColumn id="12" xr3:uid="{00000000-0010-0000-0100-00000C000000}" name="Sample 6" dataDxfId="94"/>
    <tableColumn id="11" xr3:uid="{00000000-0010-0000-0100-00000B000000}" name="Sample 7" dataDxfId="93"/>
    <tableColumn id="8" xr3:uid="{00000000-0010-0000-0100-000008000000}" name="Sample 8" dataDxfId="92"/>
    <tableColumn id="3" xr3:uid="{00000000-0010-0000-0100-000003000000}" name="Sample 9" dataDxfId="91"/>
    <tableColumn id="4" xr3:uid="{00000000-0010-0000-0100-000004000000}" name="Rank.avg A" dataDxfId="90">
      <calculatedColumnFormula>IF(A2="","",_xlfn.RANK.AVG(A2,$A:$I,1))</calculatedColumnFormula>
    </tableColumn>
    <tableColumn id="5" xr3:uid="{00000000-0010-0000-0100-000005000000}" name="Rank.avg A2" dataDxfId="89">
      <calculatedColumnFormula>IF(B2="","",_xlfn.RANK.AVG(B2,$A:$I,1))</calculatedColumnFormula>
    </tableColumn>
    <tableColumn id="10" xr3:uid="{00000000-0010-0000-0100-00000A000000}" name="Rank.avg A3" dataDxfId="88">
      <calculatedColumnFormula>IF(C2="","",_xlfn.RANK.AVG(C2,$A:$I,1))</calculatedColumnFormula>
    </tableColumn>
    <tableColumn id="14" xr3:uid="{00000000-0010-0000-0100-00000E000000}" name="Rank.avg A4" dataDxfId="87">
      <calculatedColumnFormula>IF(D2="","",_xlfn.RANK.AVG(D2,$A:$I,1))</calculatedColumnFormula>
    </tableColumn>
    <tableColumn id="15" xr3:uid="{00000000-0010-0000-0100-00000F000000}" name="Rank.avg A5" dataDxfId="86">
      <calculatedColumnFormula>IF(E2="","",_xlfn.RANK.AVG(E2,$A:$I,1))</calculatedColumnFormula>
    </tableColumn>
    <tableColumn id="16" xr3:uid="{00000000-0010-0000-0100-000010000000}" name="Rank.avg A6" dataDxfId="85">
      <calculatedColumnFormula>IF(F2="","",_xlfn.RANK.AVG(F2,$A:$I,1))</calculatedColumnFormula>
    </tableColumn>
    <tableColumn id="17" xr3:uid="{00000000-0010-0000-0100-000011000000}" name="Rank.avg A7" dataDxfId="84">
      <calculatedColumnFormula>IF(G2="","",_xlfn.RANK.AVG(G2,$A:$I,1))</calculatedColumnFormula>
    </tableColumn>
    <tableColumn id="20" xr3:uid="{00000000-0010-0000-0100-000014000000}" name="Rank.avg A72" dataDxfId="83">
      <calculatedColumnFormula>IF(H2="","",_xlfn.RANK.AVG(H2,$A:$I,1))</calculatedColumnFormula>
    </tableColumn>
    <tableColumn id="6" xr3:uid="{00000000-0010-0000-0100-000006000000}" name="Rank.avg A8" dataDxfId="82">
      <calculatedColumnFormula>IF(I2="","",_xlfn.RANK.AVG(I2,$A:$I,1))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:D50" totalsRowShown="0" headerRowDxfId="81" headerRowBorderDxfId="80" tableBorderDxfId="79" totalsRowBorderDxfId="78">
  <tableColumns count="4">
    <tableColumn id="1" xr3:uid="{00000000-0010-0000-0200-000001000000}" name="Sample1" dataDxfId="77"/>
    <tableColumn id="2" xr3:uid="{00000000-0010-0000-0200-000002000000}" name="Sample2" dataDxfId="76"/>
    <tableColumn id="3" xr3:uid="{00000000-0010-0000-0200-000003000000}" name="Rank1" dataDxfId="75">
      <calculatedColumnFormula>IF(A2="","",IF(COUNTIF($A:$B,"="&amp;A2)&gt;1,(((RANK(A2,$A:$B,1)+COUNTIF($A:$B,"="&amp;A2))*(RANK(A2,$A:$B,1)+COUNTIF($A:$B,"="&amp;A2)-1))/2-(RANK(A2,$A:$B,1)*(RANK(A2,$A:$B,1)-1))/2)/COUNTIF($A:$B,"="&amp;A2),RANK(A2,$A:$B,1)))</calculatedColumnFormula>
    </tableColumn>
    <tableColumn id="4" xr3:uid="{00000000-0010-0000-0200-000004000000}" name="Rank2" dataDxfId="74">
      <calculatedColumnFormula>IF(B2="","",IF(COUNTIF($A:$B,"="&amp;B2)&gt;1,(((RANK(B2,$A:$B,1)+COUNTIF($A:$B,"="&amp;B2))*(RANK(B2,$A:$B,1)+COUNTIF($A:$B,"="&amp;B2)-1))/2-(RANK(B2,$A:$B,1)*(RANK(B2,$A:$B,1)-1))/2)/COUNTIF($A:$B,"="&amp;B2),RANK(B2,$A:$B,1)))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B51" totalsRowShown="0" headerRowDxfId="73" headerRowBorderDxfId="72" tableBorderDxfId="71" totalsRowBorderDxfId="70">
  <tableColumns count="2">
    <tableColumn id="1" xr3:uid="{00000000-0010-0000-0300-000001000000}" name="Sample" dataDxfId="69" dataCellStyle="Normal_Sign test"/>
    <tableColumn id="2" xr3:uid="{00000000-0010-0000-0300-000002000000}" name="Sign" dataDxfId="68" dataCellStyle="Normal_Sign test">
      <calculatedColumnFormula>IF(A2="","",SIGN(A2-$D$1))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51" totalsRowShown="0" headerRowDxfId="67" headerRowBorderDxfId="66" tableBorderDxfId="65" totalsRowBorderDxfId="64">
  <tableColumns count="3">
    <tableColumn id="1" xr3:uid="{00000000-0010-0000-0400-000001000000}" name="Before" dataDxfId="63" dataCellStyle="Normal_Sign test"/>
    <tableColumn id="2" xr3:uid="{00000000-0010-0000-0400-000002000000}" name="After" dataDxfId="62" dataCellStyle="Normal_Sign test"/>
    <tableColumn id="3" xr3:uid="{00000000-0010-0000-0400-000003000000}" name="Sign" dataDxfId="61" dataCellStyle="Normal_Sign test">
      <calculatedColumnFormula>IF(A2="","",SIGN(A2-B2))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1:Z50" totalsRowShown="0" headerRowDxfId="60" dataDxfId="58" headerRowBorderDxfId="59" tableBorderDxfId="57" totalsRowBorderDxfId="56">
  <tableColumns count="26">
    <tableColumn id="1" xr3:uid="{00000000-0010-0000-0500-000001000000}" name="A" dataDxfId="55"/>
    <tableColumn id="2" xr3:uid="{00000000-0010-0000-0500-000002000000}" name="B" dataDxfId="54"/>
    <tableColumn id="3" xr3:uid="{00000000-0010-0000-0500-000003000000}" name="C" dataDxfId="53"/>
    <tableColumn id="4" xr3:uid="{00000000-0010-0000-0500-000004000000}" name="D" dataDxfId="52"/>
    <tableColumn id="5" xr3:uid="{00000000-0010-0000-0500-000005000000}" name="E" dataDxfId="51"/>
    <tableColumn id="6" xr3:uid="{00000000-0010-0000-0500-000006000000}" name="F" dataDxfId="50"/>
    <tableColumn id="7" xr3:uid="{00000000-0010-0000-0500-000007000000}" name="G" dataDxfId="49"/>
    <tableColumn id="8" xr3:uid="{00000000-0010-0000-0500-000008000000}" name="H" dataDxfId="48"/>
    <tableColumn id="9" xr3:uid="{00000000-0010-0000-0500-000009000000}" name="I" dataDxfId="47"/>
    <tableColumn id="10" xr3:uid="{00000000-0010-0000-0500-00000A000000}" name="J" dataDxfId="46"/>
    <tableColumn id="11" xr3:uid="{00000000-0010-0000-0500-00000B000000}" name="K" dataDxfId="45"/>
    <tableColumn id="12" xr3:uid="{00000000-0010-0000-0500-00000C000000}" name="L" dataDxfId="44"/>
    <tableColumn id="13" xr3:uid="{00000000-0010-0000-0500-00000D000000}" name="M" dataDxfId="43"/>
    <tableColumn id="14" xr3:uid="{00000000-0010-0000-0500-00000E000000}" name="Rank 1" dataDxfId="42">
      <calculatedColumnFormula>IF(A2="","",IF(COUNTIF(A:A,"="&amp;A2)&gt;1,(((RANK(A2,A:A,1)+COUNTIF(A:A,"="&amp;A2))*(RANK(A2,A:A,1)+COUNTIF(A:A,"="&amp;A2)-1))/2-(RANK(A2,A:A,1)*(RANK(A2,A:A,1)-1))/2)/COUNTIF(A:A,"="&amp;A2),RANK(A2,A:A,1)))</calculatedColumnFormula>
    </tableColumn>
    <tableColumn id="15" xr3:uid="{00000000-0010-0000-0500-00000F000000}" name="Rank 2" dataDxfId="41">
      <calculatedColumnFormula>IF(B2="","",IF(COUNTIF(B:B,"="&amp;B2)&gt;1,(((RANK(B2,B:B,1)+COUNTIF(B:B,"="&amp;B2))*(RANK(B2,B:B,1)+COUNTIF(B:B,"="&amp;B2)-1))/2-(RANK(B2,B:B,1)*(RANK(B2,B:B,1)-1))/2)/COUNTIF(B:B,"="&amp;B2),RANK(B2,B:B,1)))</calculatedColumnFormula>
    </tableColumn>
    <tableColumn id="16" xr3:uid="{00000000-0010-0000-0500-000010000000}" name="Rank 3" dataDxfId="40">
      <calculatedColumnFormula>IF(C2="","",IF(COUNTIF(C:C,"="&amp;C2)&gt;1,(((RANK(C2,C:C,1)+COUNTIF(C:C,"="&amp;C2))*(RANK(C2,C:C,1)+COUNTIF(C:C,"="&amp;C2)-1))/2-(RANK(C2,C:C,1)*(RANK(C2,C:C,1)-1))/2)/COUNTIF(C:C,"="&amp;C2),RANK(C2,C:C,1)))</calculatedColumnFormula>
    </tableColumn>
    <tableColumn id="17" xr3:uid="{00000000-0010-0000-0500-000011000000}" name="Rank 4" dataDxfId="39">
      <calculatedColumnFormula>IF(D2="","",IF(COUNTIF(D:D,"="&amp;D2)&gt;1,(((RANK(D2,D:D,1)+COUNTIF(D:D,"="&amp;D2))*(RANK(D2,D:D,1)+COUNTIF(D:D,"="&amp;D2)-1))/2-(RANK(D2,D:D,1)*(RANK(D2,D:D,1)-1))/2)/COUNTIF(D:D,"="&amp;D2),RANK(D2,D:D,1)))</calculatedColumnFormula>
    </tableColumn>
    <tableColumn id="18" xr3:uid="{00000000-0010-0000-0500-000012000000}" name="Rank 5" dataDxfId="38">
      <calculatedColumnFormula>IF(E2="","",IF(COUNTIF(E:E,"="&amp;E2)&gt;1,(((RANK(E2,E:E,1)+COUNTIF(E:E,"="&amp;E2))*(RANK(E2,E:E,1)+COUNTIF(E:E,"="&amp;E2)-1))/2-(RANK(E2,E:E,1)*(RANK(E2,E:E,1)-1))/2)/COUNTIF(E:E,"="&amp;E2),RANK(E2,E:E,1)))</calculatedColumnFormula>
    </tableColumn>
    <tableColumn id="19" xr3:uid="{00000000-0010-0000-0500-000013000000}" name="Rank 6" dataDxfId="37">
      <calculatedColumnFormula>IF(F2="","",IF(COUNTIF(F:F,"="&amp;F2)&gt;1,(((RANK(F2,F:F,1)+COUNTIF(F:F,"="&amp;F2))*(RANK(F2,F:F,1)+COUNTIF(F:F,"="&amp;F2)-1))/2-(RANK(F2,F:F,1)*(RANK(F2,F:F,1)-1))/2)/COUNTIF(F:F,"="&amp;F2),RANK(F2,F:F,1)))</calculatedColumnFormula>
    </tableColumn>
    <tableColumn id="20" xr3:uid="{00000000-0010-0000-0500-000014000000}" name="Rank 7" dataDxfId="36">
      <calculatedColumnFormula>IF(G2="","",IF(COUNTIF(G:G,"="&amp;G2)&gt;1,(((RANK(G2,G:G,1)+COUNTIF(G:G,"="&amp;G2))*(RANK(G2,G:G,1)+COUNTIF(G:G,"="&amp;G2)-1))/2-(RANK(G2,G:G,1)*(RANK(G2,G:G,1)-1))/2)/COUNTIF(G:G,"="&amp;G2),RANK(G2,G:G,1)))</calculatedColumnFormula>
    </tableColumn>
    <tableColumn id="21" xr3:uid="{00000000-0010-0000-0500-000015000000}" name="Rank 8" dataDxfId="35">
      <calculatedColumnFormula>IF(H2="","",IF(COUNTIF(H:H,"="&amp;H2)&gt;1,(((RANK(H2,H:H,1)+COUNTIF(H:H,"="&amp;H2))*(RANK(H2,H:H,1)+COUNTIF(H:H,"="&amp;H2)-1))/2-(RANK(H2,H:H,1)*(RANK(H2,H:H,1)-1))/2)/COUNTIF(H:H,"="&amp;H2),RANK(H2,H:H,1)))</calculatedColumnFormula>
    </tableColumn>
    <tableColumn id="22" xr3:uid="{00000000-0010-0000-0500-000016000000}" name="Rank 9" dataDxfId="34">
      <calculatedColumnFormula>IF(I2="","",IF(COUNTIF(I:I,"="&amp;I2)&gt;1,(((RANK(I2,I:I,1)+COUNTIF(I:I,"="&amp;I2))*(RANK(I2,I:I,1)+COUNTIF(I:I,"="&amp;I2)-1))/2-(RANK(I2,I:I,1)*(RANK(I2,I:I,1)-1))/2)/COUNTIF(I:I,"="&amp;I2),RANK(I2,I:I,1)))</calculatedColumnFormula>
    </tableColumn>
    <tableColumn id="23" xr3:uid="{00000000-0010-0000-0500-000017000000}" name="Rank 10" dataDxfId="33">
      <calculatedColumnFormula>IF(J2="","",IF(COUNTIF(J:J,"="&amp;J2)&gt;1,(((RANK(J2,J:J,1)+COUNTIF(J:J,"="&amp;J2))*(RANK(J2,J:J,1)+COUNTIF(J:J,"="&amp;J2)-1))/2-(RANK(J2,J:J,1)*(RANK(J2,J:J,1)-1))/2)/COUNTIF(J:J,"="&amp;J2),RANK(J2,J:J,1)))</calculatedColumnFormula>
    </tableColumn>
    <tableColumn id="24" xr3:uid="{00000000-0010-0000-0500-000018000000}" name="Rank 11" dataDxfId="32">
      <calculatedColumnFormula>IF(K2="","",IF(COUNTIF(K:K,"="&amp;K2)&gt;1,(((RANK(K2,K:K,1)+COUNTIF(K:K,"="&amp;K2))*(RANK(K2,K:K,1)+COUNTIF(K:K,"="&amp;K2)-1))/2-(RANK(K2,K:K,1)*(RANK(K2,K:K,1)-1))/2)/COUNTIF(K:K,"="&amp;K2),RANK(K2,K:K,1)))</calculatedColumnFormula>
    </tableColumn>
    <tableColumn id="25" xr3:uid="{00000000-0010-0000-0500-000019000000}" name="Rank 12" dataDxfId="31">
      <calculatedColumnFormula>IF(L2="","",IF(COUNTIF(L:L,"="&amp;L2)&gt;1,(((RANK(L2,L:L,1)+COUNTIF(L:L,"="&amp;L2))*(RANK(L2,L:L,1)+COUNTIF(L:L,"="&amp;L2)-1))/2-(RANK(L2,L:L,1)*(RANK(L2,L:L,1)-1))/2)/COUNTIF(L:L,"="&amp;L2),RANK(L2,L:L,1)))</calculatedColumnFormula>
    </tableColumn>
    <tableColumn id="26" xr3:uid="{00000000-0010-0000-0500-00001A000000}" name="Rank 13" dataDxfId="30">
      <calculatedColumnFormula>IF(M2="","",IF(COUNTIF(M:M,"="&amp;M2)&gt;1,(((RANK(M2,M:M,1)+COUNTIF(M:M,"="&amp;M2))*(RANK(M2,M:M,1)+COUNTIF(M:M,"="&amp;M2)-1))/2-(RANK(M2,M:M,1)*(RANK(M2,M:M,1)-1))/2)/COUNTIF(M:M,"="&amp;M2),RANK(M2,M:M,1)))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3" displayName="Table3" ref="A1:F50" totalsRowShown="0" headerRowDxfId="25" headerRowBorderDxfId="24" tableBorderDxfId="23">
  <tableColumns count="6">
    <tableColumn id="1" xr3:uid="{00000000-0010-0000-0600-000001000000}" name="Xi" dataDxfId="22"/>
    <tableColumn id="2" xr3:uid="{00000000-0010-0000-0600-000002000000}" name="Median"/>
    <tableColumn id="3" xr3:uid="{00000000-0010-0000-0600-000003000000}" name="Diff= (Yi-Xi)" dataDxfId="21">
      <calculatedColumnFormula>IF(A2="",NA(),B$2-A2)</calculatedColumnFormula>
    </tableColumn>
    <tableColumn id="4" xr3:uid="{00000000-0010-0000-0600-000004000000}" name="Abs(Diff)" dataDxfId="20">
      <calculatedColumnFormula>IF(A2="","",ABS(C2))</calculatedColumnFormula>
    </tableColumn>
    <tableColumn id="5" xr3:uid="{00000000-0010-0000-0600-000005000000}" name="Rank" dataDxfId="19">
      <calculatedColumnFormula>IF(A2="","",IF(COUNTIF($D:$D,"="&amp;D2)&gt;1,(((RANK(D2,$D:$D,1)+COUNTIF($D:$D,"="&amp;D2))*(RANK(D2,$D:$D,1)+COUNTIF($D:$D,"="&amp;D2)-1))/2-(RANK(D2,$D:$D,1)*(RANK(D2,$D:$D,1)-1))/2)/COUNTIF($D:$D,"="&amp;D2),RANK(D2,$D:$D,1)))</calculatedColumnFormula>
    </tableColumn>
    <tableColumn id="6" xr3:uid="{00000000-0010-0000-0600-000006000000}" name="Signed Rank" dataDxfId="18">
      <calculatedColumnFormula>IF(A2="",NA(),SIGN(C2)*E2)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F21" totalsRowShown="0" headerRowDxfId="17" headerRowBorderDxfId="16" tableBorderDxfId="15" totalsRowBorderDxfId="14">
  <tableColumns count="6">
    <tableColumn id="1" xr3:uid="{00000000-0010-0000-0700-000001000000}" name="Xi" dataDxfId="13"/>
    <tableColumn id="2" xr3:uid="{00000000-0010-0000-0700-000002000000}" name="Yi" dataDxfId="12"/>
    <tableColumn id="3" xr3:uid="{00000000-0010-0000-0700-000003000000}" name="Diff= (Yi-Xi)" dataDxfId="11">
      <calculatedColumnFormula>IF(A2="",NA(),B2-A2)</calculatedColumnFormula>
    </tableColumn>
    <tableColumn id="4" xr3:uid="{00000000-0010-0000-0700-000004000000}" name="Abs(Diff)" dataDxfId="10">
      <calculatedColumnFormula>IF(A2="","",ABS(C2))</calculatedColumnFormula>
    </tableColumn>
    <tableColumn id="5" xr3:uid="{00000000-0010-0000-0700-000005000000}" name="Rank" dataDxfId="9">
      <calculatedColumnFormula>IF(A2="","",IF(COUNTIF($D:$D,"="&amp;D2)&gt;1,(((RANK(D2,$D:$D,1)+COUNTIF($D:$D,"="&amp;D2))*(RANK(D2,$D:$D,1)+COUNTIF($D:$D,"="&amp;D2)-1))/2-(RANK(D2,$D:$D,1)*(RANK(D2,$D:$D,1)-1))/2)/COUNTIF($D:$D,"="&amp;D2),RANK(D2,$D:$D,1)))</calculatedColumnFormula>
    </tableColumn>
    <tableColumn id="6" xr3:uid="{00000000-0010-0000-0700-000006000000}" name="Signed Rank" dataDxfId="8">
      <calculatedColumnFormula>IF(A2="",NA(),SIGN(C2)*E2)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2" displayName="Table2" ref="A1:D50" totalsRowShown="0" headerRowDxfId="7" headerRowBorderDxfId="6" tableBorderDxfId="5" totalsRowBorderDxfId="4">
  <tableColumns count="4">
    <tableColumn id="1" xr3:uid="{00000000-0010-0000-0800-000001000000}" name="Sample 1" dataDxfId="3"/>
    <tableColumn id="2" xr3:uid="{00000000-0010-0000-0800-000002000000}" name="Sample 2" dataDxfId="2"/>
    <tableColumn id="3" xr3:uid="{00000000-0010-0000-0800-000003000000}" name="Rank 1" dataDxfId="1">
      <calculatedColumnFormula>RANK(A2,($A:$A,$B:$B),1)</calculatedColumnFormula>
    </tableColumn>
    <tableColumn id="4" xr3:uid="{00000000-0010-0000-0800-000004000000}" name="Rank 2" dataDxfId="0">
      <calculatedColumnFormula>RANK(B2,($A:$A,$B:$B),1)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imacros.com/hypothesis-testing/kruskal-wallis-test-excel/" TargetMode="External"/><Relationship Id="rId13" Type="http://schemas.openxmlformats.org/officeDocument/2006/relationships/hyperlink" Target="https://www.qimacros.com/hypothesis-testing/tukey-quick-test-excel/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orders@qimacros.com" TargetMode="External"/><Relationship Id="rId7" Type="http://schemas.openxmlformats.org/officeDocument/2006/relationships/hyperlink" Target="https://www.qimacros.com/hypothesis-testing/kolmogorov-smirnov-statistic-excel/" TargetMode="External"/><Relationship Id="rId12" Type="http://schemas.openxmlformats.org/officeDocument/2006/relationships/hyperlink" Target="https://www.qimacros.com/hypothesis-testing/sign-test-excel/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support@qimacros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qimacros.com/store" TargetMode="External"/><Relationship Id="rId6" Type="http://schemas.openxmlformats.org/officeDocument/2006/relationships/hyperlink" Target="https://www.qimacros.com/hypothesis-testing/friedman-nonparametric-test-excel/" TargetMode="External"/><Relationship Id="rId11" Type="http://schemas.openxmlformats.org/officeDocument/2006/relationships/hyperlink" Target="https://www.qimacros.com/hypothesis-testing/spearman-nonparametric-test-excel/" TargetMode="External"/><Relationship Id="rId5" Type="http://schemas.openxmlformats.org/officeDocument/2006/relationships/hyperlink" Target="https://www.qimacros.com/pdf/QI-Macros-How-To-Guide.pdf" TargetMode="External"/><Relationship Id="rId15" Type="http://schemas.openxmlformats.org/officeDocument/2006/relationships/hyperlink" Target="https://www.qimacros.com/hypothesis-testing/moods-median-test/" TargetMode="External"/><Relationship Id="rId10" Type="http://schemas.openxmlformats.org/officeDocument/2006/relationships/hyperlink" Target="https://www.qimacros.com/hypothesis-testing/1-sample-sign-test-excel/" TargetMode="External"/><Relationship Id="rId4" Type="http://schemas.openxmlformats.org/officeDocument/2006/relationships/hyperlink" Target="https://www.qimacros.com/webinar" TargetMode="External"/><Relationship Id="rId9" Type="http://schemas.openxmlformats.org/officeDocument/2006/relationships/hyperlink" Target="https://www.qimacros.com/hypothesis-testing/mann-whitney-test-excel/" TargetMode="External"/><Relationship Id="rId14" Type="http://schemas.openxmlformats.org/officeDocument/2006/relationships/hyperlink" Target="https://www.qimacros.com/hypothesis-testing/wilcoxon-nonparametric-test-excel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tl.nist.gov/div898/handbook/prc/section3/prc35.htm" TargetMode="External"/><Relationship Id="rId5" Type="http://schemas.openxmlformats.org/officeDocument/2006/relationships/comments" Target="../comments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79998168889431442"/>
  </sheetPr>
  <dimension ref="A1:G38"/>
  <sheetViews>
    <sheetView showGridLines="0" workbookViewId="0">
      <selection activeCell="D5" sqref="D5"/>
    </sheetView>
  </sheetViews>
  <sheetFormatPr baseColWidth="10" defaultColWidth="9.1640625" defaultRowHeight="13" x14ac:dyDescent="0.15"/>
  <cols>
    <col min="1" max="2" width="9.1640625" style="236"/>
    <col min="3" max="3" width="21.5" style="236" customWidth="1"/>
    <col min="4" max="4" width="28.5" style="236" customWidth="1"/>
    <col min="5" max="5" width="21.5" style="236" customWidth="1"/>
    <col min="6" max="6" width="64.33203125" style="236" bestFit="1" customWidth="1"/>
    <col min="7" max="7" width="38" style="236" bestFit="1" customWidth="1"/>
    <col min="8" max="8" width="9.1640625" style="236" customWidth="1"/>
    <col min="9" max="16384" width="9.1640625" style="236"/>
  </cols>
  <sheetData>
    <row r="1" spans="1:7" ht="57" thickBot="1" x14ac:dyDescent="0.2">
      <c r="A1" s="279"/>
      <c r="B1" s="249"/>
      <c r="C1" s="325" t="s">
        <v>0</v>
      </c>
      <c r="D1" s="326"/>
      <c r="E1" s="327"/>
      <c r="F1" s="278" t="s">
        <v>212</v>
      </c>
      <c r="G1" s="205"/>
    </row>
    <row r="2" spans="1:7" ht="15" thickBot="1" x14ac:dyDescent="0.2">
      <c r="A2" s="216" t="s">
        <v>1</v>
      </c>
      <c r="B2" s="217"/>
      <c r="C2" s="274">
        <v>1</v>
      </c>
      <c r="D2" s="275">
        <v>2</v>
      </c>
      <c r="E2" s="276">
        <v>3</v>
      </c>
      <c r="F2" s="277" t="s">
        <v>240</v>
      </c>
      <c r="G2" s="206"/>
    </row>
    <row r="3" spans="1:7" ht="14" x14ac:dyDescent="0.15">
      <c r="A3" s="328" t="s">
        <v>2</v>
      </c>
      <c r="B3" s="329"/>
      <c r="C3" s="272"/>
      <c r="D3" s="297" t="s">
        <v>26</v>
      </c>
      <c r="E3" s="323" t="s">
        <v>3</v>
      </c>
      <c r="F3" s="273" t="s">
        <v>213</v>
      </c>
      <c r="G3" s="207"/>
    </row>
    <row r="4" spans="1:7" ht="15" thickBot="1" x14ac:dyDescent="0.2">
      <c r="A4" s="330"/>
      <c r="B4" s="331"/>
      <c r="C4" s="238"/>
      <c r="D4" s="254" t="s">
        <v>27</v>
      </c>
      <c r="E4" s="324"/>
      <c r="F4" s="273" t="s">
        <v>182</v>
      </c>
      <c r="G4" s="207"/>
    </row>
    <row r="5" spans="1:7" ht="15" thickBot="1" x14ac:dyDescent="0.2">
      <c r="A5" s="332"/>
      <c r="B5" s="333"/>
      <c r="C5" s="238"/>
      <c r="D5" s="254" t="s">
        <v>247</v>
      </c>
      <c r="E5" s="294"/>
      <c r="F5" s="273"/>
      <c r="G5" s="207"/>
    </row>
    <row r="6" spans="1:7" ht="15" thickBot="1" x14ac:dyDescent="0.25">
      <c r="A6" s="268" t="s">
        <v>4</v>
      </c>
      <c r="B6" s="295"/>
      <c r="C6" s="238"/>
      <c r="D6" s="296" t="s">
        <v>5</v>
      </c>
      <c r="E6" s="238"/>
      <c r="F6" s="263"/>
      <c r="G6" s="206"/>
    </row>
    <row r="7" spans="1:7" ht="17" thickBot="1" x14ac:dyDescent="0.25">
      <c r="A7" s="264" t="s">
        <v>6</v>
      </c>
      <c r="B7" s="270"/>
      <c r="C7" s="271" t="s">
        <v>7</v>
      </c>
      <c r="D7" s="266" t="s">
        <v>112</v>
      </c>
      <c r="E7" s="238"/>
      <c r="F7" s="190" t="s">
        <v>214</v>
      </c>
      <c r="G7" s="206"/>
    </row>
    <row r="8" spans="1:7" ht="14" thickBot="1" x14ac:dyDescent="0.2">
      <c r="E8" s="238"/>
      <c r="F8" s="262"/>
      <c r="G8" s="208"/>
    </row>
    <row r="9" spans="1:7" ht="14" thickBot="1" x14ac:dyDescent="0.2">
      <c r="A9" s="194" t="s">
        <v>8</v>
      </c>
      <c r="B9" s="218"/>
      <c r="C9" s="257"/>
      <c r="D9" s="258"/>
      <c r="E9" s="238"/>
      <c r="F9" s="261" t="s">
        <v>126</v>
      </c>
      <c r="G9" s="208"/>
    </row>
    <row r="10" spans="1:7" ht="14" thickBot="1" x14ac:dyDescent="0.2">
      <c r="A10" s="264" t="s">
        <v>2</v>
      </c>
      <c r="B10" s="265"/>
      <c r="C10" s="266" t="s">
        <v>243</v>
      </c>
      <c r="D10" s="267" t="s">
        <v>9</v>
      </c>
      <c r="E10" s="238"/>
      <c r="F10" s="261" t="s">
        <v>127</v>
      </c>
      <c r="G10" s="209"/>
    </row>
    <row r="11" spans="1:7" ht="14" thickBot="1" x14ac:dyDescent="0.2">
      <c r="A11" s="268" t="s">
        <v>4</v>
      </c>
      <c r="B11" s="269"/>
      <c r="C11" s="238"/>
      <c r="D11" s="266" t="s">
        <v>5</v>
      </c>
      <c r="E11" s="238"/>
      <c r="F11" s="261" t="s">
        <v>215</v>
      </c>
      <c r="G11" s="210"/>
    </row>
    <row r="12" spans="1:7" ht="15" thickBot="1" x14ac:dyDescent="0.25">
      <c r="F12" s="263"/>
      <c r="G12" s="211"/>
    </row>
    <row r="13" spans="1:7" ht="17" thickBot="1" x14ac:dyDescent="0.25">
      <c r="A13" s="197" t="s">
        <v>10</v>
      </c>
      <c r="B13" s="177"/>
      <c r="C13" s="177"/>
      <c r="D13" s="198" t="s">
        <v>11</v>
      </c>
      <c r="E13" s="177"/>
      <c r="F13" s="190" t="s">
        <v>216</v>
      </c>
      <c r="G13" s="211"/>
    </row>
    <row r="14" spans="1:7" x14ac:dyDescent="0.15">
      <c r="A14" s="179" t="s">
        <v>12</v>
      </c>
      <c r="B14" s="180"/>
      <c r="C14" s="180"/>
      <c r="D14" s="180" t="s">
        <v>13</v>
      </c>
      <c r="E14" s="180"/>
      <c r="F14" s="260"/>
      <c r="G14" s="211"/>
    </row>
    <row r="15" spans="1:7" x14ac:dyDescent="0.15">
      <c r="A15" s="179" t="s">
        <v>14</v>
      </c>
      <c r="B15" s="180"/>
      <c r="C15" s="180"/>
      <c r="D15" s="180" t="s">
        <v>15</v>
      </c>
      <c r="E15" s="180"/>
      <c r="F15" s="261"/>
      <c r="G15" s="212"/>
    </row>
    <row r="16" spans="1:7" x14ac:dyDescent="0.15">
      <c r="A16" s="179" t="s">
        <v>16</v>
      </c>
      <c r="B16" s="180"/>
      <c r="C16" s="180"/>
      <c r="D16" s="180" t="s">
        <v>17</v>
      </c>
      <c r="E16" s="180"/>
      <c r="F16" s="261" t="s">
        <v>217</v>
      </c>
      <c r="G16" s="210"/>
    </row>
    <row r="17" spans="1:7" x14ac:dyDescent="0.15">
      <c r="A17" s="179" t="s">
        <v>18</v>
      </c>
      <c r="B17" s="180"/>
      <c r="C17" s="180"/>
      <c r="D17" s="180" t="s">
        <v>19</v>
      </c>
      <c r="E17" s="180"/>
      <c r="F17" s="261" t="s">
        <v>128</v>
      </c>
      <c r="G17" s="210"/>
    </row>
    <row r="18" spans="1:7" x14ac:dyDescent="0.15">
      <c r="A18" s="179" t="s">
        <v>20</v>
      </c>
      <c r="B18" s="180"/>
      <c r="C18" s="180"/>
      <c r="D18" s="180" t="s">
        <v>21</v>
      </c>
      <c r="E18" s="180"/>
      <c r="F18" s="262"/>
      <c r="G18" s="201"/>
    </row>
    <row r="19" spans="1:7" ht="15" thickBot="1" x14ac:dyDescent="0.25">
      <c r="A19" s="179" t="s">
        <v>22</v>
      </c>
      <c r="B19" s="180"/>
      <c r="C19" s="180"/>
      <c r="D19" s="199" t="s">
        <v>242</v>
      </c>
      <c r="E19" s="180"/>
      <c r="F19" s="263"/>
      <c r="G19" s="201"/>
    </row>
    <row r="20" spans="1:7" ht="17" thickBot="1" x14ac:dyDescent="0.25">
      <c r="A20" s="182" t="s">
        <v>23</v>
      </c>
      <c r="B20" s="183"/>
      <c r="C20" s="183"/>
      <c r="D20" s="183"/>
      <c r="E20" s="183"/>
      <c r="F20" s="190" t="s">
        <v>218</v>
      </c>
      <c r="G20" s="190" t="s">
        <v>228</v>
      </c>
    </row>
    <row r="21" spans="1:7" ht="14" thickBot="1" x14ac:dyDescent="0.2">
      <c r="F21" s="251" t="s">
        <v>181</v>
      </c>
      <c r="G21" s="260"/>
    </row>
    <row r="22" spans="1:7" ht="14" thickBot="1" x14ac:dyDescent="0.2">
      <c r="A22" s="232" t="s">
        <v>235</v>
      </c>
      <c r="B22" s="235"/>
      <c r="C22" s="232"/>
      <c r="D22" s="194" t="s">
        <v>24</v>
      </c>
      <c r="E22" s="280"/>
      <c r="G22" s="241"/>
    </row>
    <row r="23" spans="1:7" ht="14" x14ac:dyDescent="0.2">
      <c r="A23" s="279"/>
      <c r="B23" s="249"/>
      <c r="C23" s="298" t="s">
        <v>25</v>
      </c>
      <c r="D23" s="238" t="s">
        <v>239</v>
      </c>
      <c r="E23" s="238"/>
      <c r="F23" s="247" t="s">
        <v>219</v>
      </c>
      <c r="G23" s="255" t="s">
        <v>231</v>
      </c>
    </row>
    <row r="24" spans="1:7" ht="14" x14ac:dyDescent="0.2">
      <c r="A24" s="244"/>
      <c r="B24" s="238"/>
      <c r="C24" s="256" t="s">
        <v>26</v>
      </c>
      <c r="D24" s="238" t="s">
        <v>236</v>
      </c>
      <c r="E24" s="238"/>
      <c r="F24" s="247" t="s">
        <v>220</v>
      </c>
      <c r="G24" s="255" t="s">
        <v>7</v>
      </c>
    </row>
    <row r="25" spans="1:7" x14ac:dyDescent="0.15">
      <c r="A25" s="244"/>
      <c r="B25" s="238"/>
      <c r="C25" s="256" t="s">
        <v>27</v>
      </c>
      <c r="D25" s="238" t="s">
        <v>237</v>
      </c>
      <c r="E25" s="238"/>
      <c r="F25" s="240" t="s">
        <v>221</v>
      </c>
      <c r="G25" s="255" t="s">
        <v>3</v>
      </c>
    </row>
    <row r="26" spans="1:7" x14ac:dyDescent="0.15">
      <c r="A26" s="244"/>
      <c r="B26" s="238"/>
      <c r="C26" s="256" t="s">
        <v>3</v>
      </c>
      <c r="D26" s="238" t="s">
        <v>28</v>
      </c>
      <c r="E26" s="238"/>
      <c r="F26" s="240" t="s">
        <v>222</v>
      </c>
      <c r="G26" s="255" t="s">
        <v>27</v>
      </c>
    </row>
    <row r="27" spans="1:7" x14ac:dyDescent="0.15">
      <c r="A27" s="244"/>
      <c r="B27" s="238"/>
      <c r="C27" s="256" t="s">
        <v>247</v>
      </c>
      <c r="D27" s="238" t="s">
        <v>28</v>
      </c>
      <c r="E27" s="238"/>
      <c r="F27" s="240"/>
      <c r="G27" s="255" t="s">
        <v>247</v>
      </c>
    </row>
    <row r="28" spans="1:7" x14ac:dyDescent="0.15">
      <c r="A28" s="244"/>
      <c r="B28" s="238"/>
      <c r="C28" s="256" t="s">
        <v>29</v>
      </c>
      <c r="D28" s="238" t="s">
        <v>30</v>
      </c>
      <c r="E28" s="238"/>
      <c r="F28" s="243"/>
      <c r="G28" s="255" t="s">
        <v>243</v>
      </c>
    </row>
    <row r="29" spans="1:7" ht="14" thickBot="1" x14ac:dyDescent="0.2">
      <c r="A29" s="257"/>
      <c r="B29" s="258"/>
      <c r="C29" s="259"/>
      <c r="D29" s="258"/>
      <c r="E29" s="258"/>
      <c r="F29" s="243"/>
      <c r="G29" s="255" t="s">
        <v>9</v>
      </c>
    </row>
    <row r="30" spans="1:7" ht="17" thickBot="1" x14ac:dyDescent="0.25">
      <c r="A30" s="204" t="s">
        <v>129</v>
      </c>
      <c r="B30" s="200"/>
      <c r="C30" s="200"/>
      <c r="D30" s="200"/>
      <c r="E30" s="200"/>
      <c r="F30" s="215" t="s">
        <v>223</v>
      </c>
      <c r="G30" s="255" t="s">
        <v>232</v>
      </c>
    </row>
    <row r="31" spans="1:7" ht="16" x14ac:dyDescent="0.2">
      <c r="A31" s="248"/>
      <c r="B31" s="249"/>
      <c r="C31" s="249"/>
      <c r="D31" s="249"/>
      <c r="E31" s="250"/>
      <c r="F31" s="251"/>
      <c r="G31" s="252" t="s">
        <v>233</v>
      </c>
    </row>
    <row r="32" spans="1:7" ht="14" x14ac:dyDescent="0.15">
      <c r="A32" s="253" t="s">
        <v>225</v>
      </c>
      <c r="B32" s="238"/>
      <c r="C32" s="238"/>
      <c r="D32" s="238"/>
      <c r="E32" s="239"/>
      <c r="F32" s="243"/>
      <c r="G32" s="254" t="s">
        <v>26</v>
      </c>
    </row>
    <row r="33" spans="1:7" ht="14" x14ac:dyDescent="0.2">
      <c r="A33" s="202" t="s">
        <v>226</v>
      </c>
      <c r="B33" s="64"/>
      <c r="C33" s="64"/>
      <c r="D33" s="64"/>
      <c r="E33" s="66"/>
      <c r="F33" s="240" t="s">
        <v>241</v>
      </c>
      <c r="G33" s="246" t="s">
        <v>229</v>
      </c>
    </row>
    <row r="34" spans="1:7" ht="14" x14ac:dyDescent="0.2">
      <c r="A34" s="203" t="s">
        <v>230</v>
      </c>
      <c r="B34" s="65"/>
      <c r="C34" s="65"/>
      <c r="D34" s="65"/>
      <c r="E34" s="67"/>
      <c r="F34" s="247" t="s">
        <v>224</v>
      </c>
      <c r="G34" s="255" t="s">
        <v>238</v>
      </c>
    </row>
    <row r="35" spans="1:7" x14ac:dyDescent="0.15">
      <c r="A35" s="237" t="s">
        <v>227</v>
      </c>
      <c r="B35" s="238"/>
      <c r="C35" s="238"/>
      <c r="D35" s="238"/>
      <c r="E35" s="239"/>
      <c r="F35" s="240" t="s">
        <v>221</v>
      </c>
      <c r="G35" s="241"/>
    </row>
    <row r="36" spans="1:7" x14ac:dyDescent="0.15">
      <c r="A36" s="242" t="s">
        <v>184</v>
      </c>
      <c r="B36" s="238"/>
      <c r="C36" s="238"/>
      <c r="D36" s="238"/>
      <c r="E36" s="239"/>
      <c r="F36" s="243"/>
      <c r="G36" s="241"/>
    </row>
    <row r="37" spans="1:7" ht="14" thickBot="1" x14ac:dyDescent="0.2">
      <c r="A37" s="244"/>
      <c r="B37" s="238"/>
      <c r="C37" s="238"/>
      <c r="D37" s="238"/>
      <c r="E37" s="239"/>
      <c r="F37" s="243"/>
      <c r="G37" s="245"/>
    </row>
    <row r="38" spans="1:7" ht="17" thickBot="1" x14ac:dyDescent="0.2">
      <c r="A38" s="213"/>
      <c r="B38" s="191"/>
      <c r="C38" s="191"/>
      <c r="D38" s="191"/>
      <c r="E38" s="191"/>
      <c r="F38" s="214"/>
      <c r="G38" s="192"/>
    </row>
  </sheetData>
  <mergeCells count="3">
    <mergeCell ref="E3:E4"/>
    <mergeCell ref="C1:E1"/>
    <mergeCell ref="A3:B5"/>
  </mergeCells>
  <hyperlinks>
    <hyperlink ref="C7" location="'K-S'!A1" display="'K-S'!A1" xr:uid="{00000000-0004-0000-0000-000000000000}"/>
    <hyperlink ref="D4" location="'Mann-Whitney'!A2" display="Mann-Whitney" xr:uid="{00000000-0004-0000-0000-000001000000}"/>
    <hyperlink ref="D6" location="Spearman!A1" display="Spearman!A1" xr:uid="{00000000-0004-0000-0000-000002000000}"/>
    <hyperlink ref="E3" location="'Kruskal-Wallis'!A1" display="'Kruskal-Wallis'!A1" xr:uid="{00000000-0004-0000-0000-000003000000}"/>
    <hyperlink ref="D7" location="Tukey!A1" display="Tukey!A1" xr:uid="{00000000-0004-0000-0000-000004000000}"/>
    <hyperlink ref="C10" location="'Sign 1-Sample'!A1" display="1-Sample Sign Test" xr:uid="{00000000-0004-0000-0000-000005000000}"/>
    <hyperlink ref="D10" location="'Sign test'!A1" display="'Sign test'!A1" xr:uid="{00000000-0004-0000-0000-000006000000}"/>
    <hyperlink ref="D11" location="Spearman!A1" display="Spearman!A1" xr:uid="{00000000-0004-0000-0000-000007000000}"/>
    <hyperlink ref="C23" location="'Sign 1-sample'!A1" display="'Sign 1-sample'!A1" xr:uid="{00000000-0004-0000-0000-000008000000}"/>
    <hyperlink ref="C24" location="Wilcoxon!A1" display="Wilcoxon!A1" xr:uid="{00000000-0004-0000-0000-000009000000}"/>
    <hyperlink ref="C25" location="'Mann-Whitney'!A1" display="'Mann-Whitney'!A1" xr:uid="{00000000-0004-0000-0000-00000A000000}"/>
    <hyperlink ref="C26" location="'Kruskal-Wallis'!A1" display="'Kruskal-Wallis'!A1" xr:uid="{00000000-0004-0000-0000-00000B000000}"/>
    <hyperlink ref="C28" location="Friedman!A1" display="Friedman!A1" xr:uid="{00000000-0004-0000-0000-00000C000000}"/>
    <hyperlink ref="D3" location="Wilcoxon!A1" display="Wilcoxon!A1" xr:uid="{00000000-0004-0000-0000-00000D000000}"/>
    <hyperlink ref="F23" r:id="rId1" xr:uid="{00000000-0004-0000-0000-00000E000000}"/>
    <hyperlink ref="F34" r:id="rId2" xr:uid="{00000000-0004-0000-0000-00000F000000}"/>
    <hyperlink ref="F24" r:id="rId3" xr:uid="{00000000-0004-0000-0000-000010000000}"/>
    <hyperlink ref="G34" r:id="rId4" xr:uid="{00000000-0004-0000-0000-000011000000}"/>
    <hyperlink ref="G33" r:id="rId5" xr:uid="{00000000-0004-0000-0000-000012000000}"/>
    <hyperlink ref="G23" r:id="rId6" xr:uid="{00000000-0004-0000-0000-000013000000}"/>
    <hyperlink ref="G24" r:id="rId7" xr:uid="{00000000-0004-0000-0000-000014000000}"/>
    <hyperlink ref="G25" r:id="rId8" xr:uid="{00000000-0004-0000-0000-000015000000}"/>
    <hyperlink ref="G26" r:id="rId9" xr:uid="{00000000-0004-0000-0000-000016000000}"/>
    <hyperlink ref="G28" r:id="rId10" xr:uid="{00000000-0004-0000-0000-000017000000}"/>
    <hyperlink ref="G30" r:id="rId11" xr:uid="{00000000-0004-0000-0000-000018000000}"/>
    <hyperlink ref="G29" r:id="rId12" xr:uid="{00000000-0004-0000-0000-000019000000}"/>
    <hyperlink ref="G31" r:id="rId13" xr:uid="{00000000-0004-0000-0000-00001A000000}"/>
    <hyperlink ref="G32" r:id="rId14" xr:uid="{00000000-0004-0000-0000-00001B000000}"/>
    <hyperlink ref="D5" location="'Moods Median Test'!A2" display="Mood's Median Test" xr:uid="{775A6557-778D-47CC-AFD9-CD10BA66522C}"/>
    <hyperlink ref="G27" r:id="rId15" xr:uid="{0731459A-E07E-4B24-A267-A78F0793133C}"/>
    <hyperlink ref="C27" location="'Moods Median Test'!A2" display="Mood's Median Test" xr:uid="{63459BD4-6C67-48E3-80A2-42EE1F3CA0DC}"/>
  </hyperlinks>
  <pageMargins left="0.75" right="0.75" top="1" bottom="1" header="0.5" footer="0.5"/>
  <pageSetup orientation="portrait" horizontalDpi="300" verticalDpi="300" r:id="rId16"/>
  <headerFooter alignWithMargins="0">
    <oddHeader>&amp;A</oddHeader>
    <oddFooter>Page &amp;P</oddFooter>
  </headerFooter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FFFF99"/>
  </sheetPr>
  <dimension ref="A1:AD99"/>
  <sheetViews>
    <sheetView showGridLines="0" workbookViewId="0"/>
  </sheetViews>
  <sheetFormatPr baseColWidth="10" defaultColWidth="8.83203125" defaultRowHeight="13" x14ac:dyDescent="0.15"/>
  <cols>
    <col min="1" max="1" width="9.5" style="48" bestFit="1" customWidth="1"/>
    <col min="2" max="2" width="9.5" bestFit="1" customWidth="1"/>
    <col min="4" max="4" width="16.1640625" customWidth="1"/>
    <col min="5" max="5" width="12.5" customWidth="1"/>
    <col min="12" max="13" width="0" hidden="1" customWidth="1"/>
  </cols>
  <sheetData>
    <row r="1" spans="1:30" ht="57" thickBot="1" x14ac:dyDescent="0.2">
      <c r="A1" s="175" t="s">
        <v>95</v>
      </c>
      <c r="B1" s="175" t="s">
        <v>96</v>
      </c>
      <c r="C1" s="58" t="s">
        <v>113</v>
      </c>
      <c r="D1" s="193" t="str">
        <f>IF(OR(MIN(A:A)=MIN(B:B),MAX(A:A)=MAX(B:B),AND(MIN(A:A)&lt;=MIN(B:B),MAX(A:A)&gt;=MAX(B:B)),AND(MIN(A:A)&gt;=MIN(B:B),MAX(A:A)&lt;=MAX(B:B))),"Tukey Not Applicable","Tukey Quick Test")</f>
        <v>Tukey Quick Test</v>
      </c>
      <c r="E1" s="233"/>
      <c r="R1" s="220" t="s">
        <v>129</v>
      </c>
      <c r="S1" s="221"/>
      <c r="T1" s="221"/>
      <c r="U1" s="222"/>
    </row>
    <row r="2" spans="1:30" s="13" customFormat="1" ht="15" thickBot="1" x14ac:dyDescent="0.2">
      <c r="A2" s="40">
        <v>15</v>
      </c>
      <c r="B2" s="41">
        <v>16.3</v>
      </c>
      <c r="C2" s="59">
        <f>IF(Tukey!$A$2="","",Tukey!$A$2)</f>
        <v>15</v>
      </c>
      <c r="D2" s="234" t="s">
        <v>114</v>
      </c>
      <c r="E2" s="229" t="s">
        <v>234</v>
      </c>
      <c r="L2" s="13">
        <v>2</v>
      </c>
      <c r="M2" s="13">
        <v>1</v>
      </c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</row>
    <row r="3" spans="1:30" x14ac:dyDescent="0.15">
      <c r="A3" s="39">
        <v>16.5</v>
      </c>
      <c r="B3" s="42">
        <v>18.8</v>
      </c>
      <c r="C3" s="60">
        <f>IF(Tukey!$A$6="","",Tukey!$A$6)</f>
        <v>15</v>
      </c>
      <c r="D3" s="43">
        <v>2</v>
      </c>
      <c r="E3" s="51">
        <f>1-D3/2^D3</f>
        <v>0.5</v>
      </c>
      <c r="L3">
        <v>2</v>
      </c>
      <c r="M3">
        <v>1</v>
      </c>
    </row>
    <row r="4" spans="1:30" x14ac:dyDescent="0.15">
      <c r="A4" s="39">
        <v>17.3</v>
      </c>
      <c r="B4" s="42">
        <v>15.8</v>
      </c>
      <c r="C4" s="60">
        <f>IF(Tukey!$A$8="","",Tukey!$A$8)</f>
        <v>15</v>
      </c>
      <c r="D4" s="44">
        <v>3</v>
      </c>
      <c r="E4" s="52">
        <f t="shared" ref="E4:E11" si="0">1-D4/2^D4</f>
        <v>0.625</v>
      </c>
      <c r="L4">
        <v>2</v>
      </c>
      <c r="M4">
        <v>1</v>
      </c>
    </row>
    <row r="5" spans="1:30" x14ac:dyDescent="0.15">
      <c r="A5" s="39">
        <v>15.3</v>
      </c>
      <c r="B5" s="42">
        <v>17.100000000000001</v>
      </c>
      <c r="C5" s="60">
        <f>IF(Tukey!$A$7="","",Tukey!$A$7)</f>
        <v>15.1</v>
      </c>
      <c r="D5" s="44">
        <v>4</v>
      </c>
      <c r="E5" s="52">
        <f t="shared" si="0"/>
        <v>0.75</v>
      </c>
      <c r="L5">
        <v>2</v>
      </c>
      <c r="M5">
        <v>1</v>
      </c>
    </row>
    <row r="6" spans="1:30" x14ac:dyDescent="0.15">
      <c r="A6" s="39">
        <v>15</v>
      </c>
      <c r="B6" s="42">
        <v>17.899999999999999</v>
      </c>
      <c r="C6" s="60">
        <f>IF(Tukey!$A$5="","",Tukey!$A$5)</f>
        <v>15.3</v>
      </c>
      <c r="D6" s="44">
        <v>5</v>
      </c>
      <c r="E6" s="52">
        <f t="shared" si="0"/>
        <v>0.84375</v>
      </c>
      <c r="L6">
        <v>2</v>
      </c>
      <c r="M6">
        <v>1</v>
      </c>
    </row>
    <row r="7" spans="1:30" x14ac:dyDescent="0.15">
      <c r="A7" s="39">
        <v>15.1</v>
      </c>
      <c r="B7" s="42">
        <v>17.399999999999999</v>
      </c>
      <c r="C7" s="61">
        <f>IF(Tukey!$B$4="","",Tukey!$B$4)</f>
        <v>15.8</v>
      </c>
      <c r="D7" s="44">
        <v>6</v>
      </c>
      <c r="E7" s="52">
        <f t="shared" si="0"/>
        <v>0.90625</v>
      </c>
      <c r="L7">
        <v>2</v>
      </c>
      <c r="M7">
        <v>1</v>
      </c>
    </row>
    <row r="8" spans="1:30" x14ac:dyDescent="0.15">
      <c r="A8" s="39">
        <v>15</v>
      </c>
      <c r="B8" s="42">
        <v>16.7</v>
      </c>
      <c r="C8" s="62">
        <f>IF(Tukey!$B$2="","",Tukey!$B$2)</f>
        <v>16.3</v>
      </c>
      <c r="D8" s="44">
        <v>7</v>
      </c>
      <c r="E8" s="52">
        <f t="shared" si="0"/>
        <v>0.9453125</v>
      </c>
      <c r="L8">
        <v>2</v>
      </c>
      <c r="M8">
        <v>1</v>
      </c>
    </row>
    <row r="9" spans="1:30" ht="13.5" customHeight="1" x14ac:dyDescent="0.15">
      <c r="A9" s="39">
        <v>17.600000000000001</v>
      </c>
      <c r="B9" s="42">
        <v>17.3</v>
      </c>
      <c r="C9" s="60">
        <f>IF(Tukey!$A$3="","",Tukey!$A$3)</f>
        <v>16.5</v>
      </c>
      <c r="D9" s="44">
        <v>8</v>
      </c>
      <c r="E9" s="53">
        <f t="shared" si="0"/>
        <v>0.96875</v>
      </c>
      <c r="L9">
        <v>2</v>
      </c>
      <c r="M9">
        <v>1</v>
      </c>
    </row>
    <row r="10" spans="1:30" x14ac:dyDescent="0.15">
      <c r="A10" s="39">
        <v>17.399999999999999</v>
      </c>
      <c r="B10" s="42">
        <v>17.5</v>
      </c>
      <c r="C10" s="60">
        <f>IF(Tukey!$A$11="","",Tukey!$A$11)</f>
        <v>16.7</v>
      </c>
      <c r="D10" s="44">
        <v>9</v>
      </c>
      <c r="E10" s="52">
        <f t="shared" si="0"/>
        <v>0.982421875</v>
      </c>
      <c r="L10">
        <v>2</v>
      </c>
      <c r="M10">
        <v>1</v>
      </c>
    </row>
    <row r="11" spans="1:30" ht="14" thickBot="1" x14ac:dyDescent="0.2">
      <c r="A11" s="39">
        <v>16.7</v>
      </c>
      <c r="B11" s="42">
        <v>18.7</v>
      </c>
      <c r="C11" s="61">
        <f>IF(Tukey!$B$8="","",Tukey!$B$8)</f>
        <v>16.7</v>
      </c>
      <c r="D11" s="45">
        <v>10</v>
      </c>
      <c r="E11" s="54">
        <f t="shared" si="0"/>
        <v>0.990234375</v>
      </c>
      <c r="L11">
        <v>2</v>
      </c>
      <c r="M11">
        <v>1</v>
      </c>
    </row>
    <row r="12" spans="1:30" ht="14" thickBot="1" x14ac:dyDescent="0.2">
      <c r="A12" s="39"/>
      <c r="B12" s="42">
        <v>19.5</v>
      </c>
      <c r="C12" s="61">
        <f>IF(Tukey!$B$5="","",Tukey!$B$5)</f>
        <v>17.100000000000001</v>
      </c>
      <c r="D12" s="334" t="s">
        <v>115</v>
      </c>
      <c r="E12" s="335"/>
      <c r="L12">
        <v>2</v>
      </c>
      <c r="M12">
        <v>1</v>
      </c>
    </row>
    <row r="13" spans="1:30" x14ac:dyDescent="0.15">
      <c r="A13" s="39"/>
      <c r="B13" s="1"/>
      <c r="C13" s="60">
        <f>IF(Tukey!$A$4="","",Tukey!$A$4)</f>
        <v>17.3</v>
      </c>
      <c r="D13" s="46" t="s">
        <v>116</v>
      </c>
      <c r="E13" s="50">
        <f>IF(D1&lt;&gt;"Tukey Quick Test","",IF(MIN(A:A)&lt;MIN(B:B),COUNTIF(A:A,"&lt;"&amp;MIN(B:B))+IF(ISERROR(MATCH(MIN(B:B),A:A,0)),0,0.5),COUNTIF(B:B,"&lt;"&amp;MIN(A:A))+IF(ISERROR(MATCH(MIN(A:A),B:B,0)),0,0.5)))</f>
        <v>5</v>
      </c>
      <c r="L13">
        <v>2</v>
      </c>
      <c r="M13">
        <v>1</v>
      </c>
    </row>
    <row r="14" spans="1:30" x14ac:dyDescent="0.15">
      <c r="A14" s="39"/>
      <c r="B14" s="1"/>
      <c r="C14" s="61">
        <f>IF(Tukey!$B$9="","",Tukey!$B$9)</f>
        <v>17.3</v>
      </c>
      <c r="D14" s="16" t="s">
        <v>117</v>
      </c>
      <c r="E14" s="49">
        <f>IF(D1&lt;&gt;"Tukey Quick Test","",IF(MAX(A:A)&gt;MAX(B:B),COUNTIF(A:A,"&gt;"&amp;MAX(B:B))+IF(ISERROR(MATCH(MAX(B:B),A:A,0)),0,0.5),COUNTIF(B:B,"&gt;"&amp;MAX(A:A))+IF(ISERROR(MATCH(MAX(A:A),B:B,0)),0,0.5)))</f>
        <v>4</v>
      </c>
      <c r="L14">
        <v>2</v>
      </c>
      <c r="M14">
        <v>1</v>
      </c>
    </row>
    <row r="15" spans="1:30" x14ac:dyDescent="0.15">
      <c r="A15" s="39"/>
      <c r="B15" s="1"/>
      <c r="C15" s="60">
        <f>IF(Tukey!$A$10="","",Tukey!$A$10)</f>
        <v>17.399999999999999</v>
      </c>
      <c r="D15" s="16" t="s">
        <v>118</v>
      </c>
      <c r="E15" s="49">
        <f>SUM(E13:E14)</f>
        <v>9</v>
      </c>
      <c r="L15">
        <v>2</v>
      </c>
      <c r="M15">
        <v>1</v>
      </c>
    </row>
    <row r="16" spans="1:30" x14ac:dyDescent="0.15">
      <c r="A16" s="39"/>
      <c r="B16" s="1"/>
      <c r="C16" s="61">
        <f>IF(Tukey!$B$7="","",Tukey!$B$7)</f>
        <v>17.399999999999999</v>
      </c>
      <c r="D16" s="16" t="s">
        <v>119</v>
      </c>
      <c r="E16" s="47" t="str">
        <f>IF(E15&gt;=INDEX(D3:D11,MATCH(E17,E3:E11,1),1),"Yes","No")</f>
        <v>Yes</v>
      </c>
      <c r="L16">
        <v>2</v>
      </c>
      <c r="M16">
        <v>1</v>
      </c>
    </row>
    <row r="17" spans="1:13" x14ac:dyDescent="0.15">
      <c r="A17" s="39"/>
      <c r="B17" s="1"/>
      <c r="C17" s="61">
        <f>IF(Tukey!$B$10="","",Tukey!$B$10)</f>
        <v>17.5</v>
      </c>
      <c r="D17" s="16" t="s">
        <v>120</v>
      </c>
      <c r="E17" s="55">
        <f>IF(E15&gt;0,1-E15/2^E15,"")</f>
        <v>0.982421875</v>
      </c>
      <c r="F17" s="230" t="s">
        <v>121</v>
      </c>
      <c r="G17" s="230"/>
      <c r="H17" s="230"/>
      <c r="I17" s="230"/>
      <c r="J17" s="231"/>
      <c r="L17">
        <v>2</v>
      </c>
      <c r="M17">
        <v>1</v>
      </c>
    </row>
    <row r="18" spans="1:13" ht="15" thickBot="1" x14ac:dyDescent="0.25">
      <c r="A18" s="39"/>
      <c r="B18" s="1"/>
      <c r="C18" s="60">
        <f>IF(Tukey!$A$9="","",Tukey!$A$9)</f>
        <v>17.600000000000001</v>
      </c>
      <c r="D18" s="56" t="s">
        <v>49</v>
      </c>
      <c r="E18" s="57">
        <f>IF(E15&gt;0,E15/2^E15,"")</f>
        <v>1.7578125E-2</v>
      </c>
      <c r="F18" s="129" t="s">
        <v>242</v>
      </c>
      <c r="L18">
        <v>2</v>
      </c>
      <c r="M18">
        <v>1</v>
      </c>
    </row>
    <row r="19" spans="1:13" ht="14" thickBot="1" x14ac:dyDescent="0.2">
      <c r="A19" s="39"/>
      <c r="B19" s="1"/>
      <c r="C19" s="61">
        <f>IF(Tukey!$B$6="","",Tukey!$B$6)</f>
        <v>17.899999999999999</v>
      </c>
      <c r="L19">
        <v>2</v>
      </c>
      <c r="M19">
        <v>1</v>
      </c>
    </row>
    <row r="20" spans="1:13" x14ac:dyDescent="0.15">
      <c r="A20" s="39"/>
      <c r="B20" s="1"/>
      <c r="C20" s="61">
        <f>IF(Tukey!$B$11="","",Tukey!$B$11)</f>
        <v>18.7</v>
      </c>
      <c r="E20" s="176" t="s">
        <v>122</v>
      </c>
      <c r="F20" s="177"/>
      <c r="G20" s="177"/>
      <c r="H20" s="178"/>
      <c r="L20">
        <v>2</v>
      </c>
      <c r="M20">
        <v>1</v>
      </c>
    </row>
    <row r="21" spans="1:13" x14ac:dyDescent="0.15">
      <c r="A21" s="39"/>
      <c r="B21" s="1"/>
      <c r="C21" s="61">
        <f>IF(Tukey!$B$3="","",Tukey!$B$3)</f>
        <v>18.8</v>
      </c>
      <c r="E21" s="179" t="s">
        <v>123</v>
      </c>
      <c r="F21" s="180"/>
      <c r="G21" s="180"/>
      <c r="H21" s="181"/>
      <c r="L21">
        <v>2</v>
      </c>
      <c r="M21">
        <v>1</v>
      </c>
    </row>
    <row r="22" spans="1:13" x14ac:dyDescent="0.15">
      <c r="A22" s="39"/>
      <c r="B22" s="1"/>
      <c r="C22" s="61">
        <f>IF(Tukey!$B$12="","",Tukey!$B$12)</f>
        <v>19.5</v>
      </c>
      <c r="E22" s="179" t="s">
        <v>124</v>
      </c>
      <c r="F22" s="180"/>
      <c r="G22" s="180"/>
      <c r="H22" s="181"/>
      <c r="L22">
        <v>2</v>
      </c>
      <c r="M22">
        <v>1</v>
      </c>
    </row>
    <row r="23" spans="1:13" ht="14" thickBot="1" x14ac:dyDescent="0.2">
      <c r="A23" s="39"/>
      <c r="B23" s="1"/>
      <c r="C23" s="60" t="str">
        <f>IF(Tukey!$A$12="","",Tukey!$A$12)</f>
        <v/>
      </c>
      <c r="E23" s="182" t="s">
        <v>125</v>
      </c>
      <c r="F23" s="183"/>
      <c r="G23" s="183"/>
      <c r="H23" s="184"/>
      <c r="L23">
        <v>2</v>
      </c>
      <c r="M23">
        <v>1</v>
      </c>
    </row>
    <row r="24" spans="1:13" x14ac:dyDescent="0.15">
      <c r="A24" s="39"/>
      <c r="B24" s="1"/>
      <c r="C24" s="60" t="str">
        <f>IF(Tukey!$A$13="","",Tukey!$A$13)</f>
        <v/>
      </c>
      <c r="L24">
        <v>2</v>
      </c>
      <c r="M24">
        <v>1</v>
      </c>
    </row>
    <row r="25" spans="1:13" x14ac:dyDescent="0.15">
      <c r="A25" s="39"/>
      <c r="B25" s="1"/>
      <c r="C25" s="60" t="str">
        <f>IF(Tukey!$A$14="","",Tukey!$A$14)</f>
        <v/>
      </c>
      <c r="L25">
        <v>2</v>
      </c>
      <c r="M25">
        <v>1</v>
      </c>
    </row>
    <row r="26" spans="1:13" x14ac:dyDescent="0.15">
      <c r="A26" s="39"/>
      <c r="B26" s="1"/>
      <c r="C26" s="60" t="str">
        <f>IF(Tukey!$A$15="","",Tukey!$A$15)</f>
        <v/>
      </c>
      <c r="L26">
        <v>2</v>
      </c>
      <c r="M26">
        <v>1</v>
      </c>
    </row>
    <row r="27" spans="1:13" x14ac:dyDescent="0.15">
      <c r="A27" s="39"/>
      <c r="B27" s="1"/>
      <c r="C27" s="60" t="str">
        <f>IF(Tukey!$A$16="","",Tukey!$A$16)</f>
        <v/>
      </c>
      <c r="L27">
        <v>2</v>
      </c>
      <c r="M27">
        <v>1</v>
      </c>
    </row>
    <row r="28" spans="1:13" x14ac:dyDescent="0.15">
      <c r="A28" s="39"/>
      <c r="B28" s="1"/>
      <c r="C28" s="60" t="str">
        <f>IF(Tukey!$A$17="","",Tukey!$A$17)</f>
        <v/>
      </c>
      <c r="L28">
        <v>2</v>
      </c>
      <c r="M28">
        <v>1</v>
      </c>
    </row>
    <row r="29" spans="1:13" x14ac:dyDescent="0.15">
      <c r="A29" s="39"/>
      <c r="B29" s="1"/>
      <c r="C29" s="60" t="str">
        <f>IF(Tukey!$A$18="","",Tukey!$A$18)</f>
        <v/>
      </c>
      <c r="L29">
        <v>2</v>
      </c>
      <c r="M29">
        <v>1</v>
      </c>
    </row>
    <row r="30" spans="1:13" x14ac:dyDescent="0.15">
      <c r="A30" s="39"/>
      <c r="B30" s="1"/>
      <c r="C30" s="60" t="str">
        <f>IF(Tukey!$A$19="","",Tukey!$A$19)</f>
        <v/>
      </c>
      <c r="L30">
        <v>2</v>
      </c>
      <c r="M30">
        <v>1</v>
      </c>
    </row>
    <row r="31" spans="1:13" x14ac:dyDescent="0.15">
      <c r="A31" s="39"/>
      <c r="B31" s="1"/>
      <c r="C31" s="60" t="str">
        <f>IF(Tukey!$A$20="","",Tukey!$A$20)</f>
        <v/>
      </c>
      <c r="L31">
        <v>2</v>
      </c>
      <c r="M31">
        <v>1</v>
      </c>
    </row>
    <row r="32" spans="1:13" x14ac:dyDescent="0.15">
      <c r="A32" s="39"/>
      <c r="B32" s="1"/>
      <c r="C32" s="60" t="str">
        <f>IF(Tukey!$A$21="","",Tukey!$A$21)</f>
        <v/>
      </c>
      <c r="L32">
        <v>2</v>
      </c>
      <c r="M32">
        <v>1</v>
      </c>
    </row>
    <row r="33" spans="1:13" x14ac:dyDescent="0.15">
      <c r="A33" s="39"/>
      <c r="B33" s="1"/>
      <c r="C33" s="60" t="str">
        <f>IF(Tukey!$A$22="","",Tukey!$A$22)</f>
        <v/>
      </c>
      <c r="L33">
        <v>2</v>
      </c>
      <c r="M33">
        <v>1</v>
      </c>
    </row>
    <row r="34" spans="1:13" x14ac:dyDescent="0.15">
      <c r="A34" s="39"/>
      <c r="B34" s="1"/>
      <c r="C34" s="60" t="str">
        <f>IF(Tukey!$A$23="","",Tukey!$A$23)</f>
        <v/>
      </c>
      <c r="L34">
        <v>2</v>
      </c>
      <c r="M34">
        <v>1</v>
      </c>
    </row>
    <row r="35" spans="1:13" x14ac:dyDescent="0.15">
      <c r="A35" s="39"/>
      <c r="B35" s="1"/>
      <c r="C35" s="60" t="str">
        <f>IF(Tukey!$A$24="","",Tukey!$A$24)</f>
        <v/>
      </c>
      <c r="L35">
        <v>2</v>
      </c>
      <c r="M35">
        <v>1</v>
      </c>
    </row>
    <row r="36" spans="1:13" x14ac:dyDescent="0.15">
      <c r="A36" s="39"/>
      <c r="B36" s="1"/>
      <c r="C36" s="60" t="str">
        <f>IF(Tukey!$A$25="","",Tukey!$A$25)</f>
        <v/>
      </c>
      <c r="L36">
        <v>2</v>
      </c>
      <c r="M36">
        <v>1</v>
      </c>
    </row>
    <row r="37" spans="1:13" x14ac:dyDescent="0.15">
      <c r="A37" s="39"/>
      <c r="B37" s="1"/>
      <c r="C37" s="60" t="str">
        <f>IF(Tukey!$A$26="","",Tukey!$A$26)</f>
        <v/>
      </c>
      <c r="L37">
        <v>2</v>
      </c>
      <c r="M37">
        <v>1</v>
      </c>
    </row>
    <row r="38" spans="1:13" x14ac:dyDescent="0.15">
      <c r="A38" s="39"/>
      <c r="B38" s="1"/>
      <c r="C38" s="60" t="str">
        <f>IF(Tukey!$A$27="","",Tukey!$A$27)</f>
        <v/>
      </c>
      <c r="L38">
        <v>2</v>
      </c>
      <c r="M38">
        <v>1</v>
      </c>
    </row>
    <row r="39" spans="1:13" x14ac:dyDescent="0.15">
      <c r="A39" s="39"/>
      <c r="B39" s="1"/>
      <c r="C39" s="60" t="str">
        <f>IF(Tukey!$A$28="","",Tukey!$A$28)</f>
        <v/>
      </c>
      <c r="L39">
        <v>2</v>
      </c>
      <c r="M39">
        <v>1</v>
      </c>
    </row>
    <row r="40" spans="1:13" x14ac:dyDescent="0.15">
      <c r="A40" s="39"/>
      <c r="B40" s="1"/>
      <c r="C40" s="60" t="str">
        <f>IF(Tukey!$A$29="","",Tukey!$A$29)</f>
        <v/>
      </c>
      <c r="L40">
        <v>2</v>
      </c>
      <c r="M40">
        <v>1</v>
      </c>
    </row>
    <row r="41" spans="1:13" x14ac:dyDescent="0.15">
      <c r="A41" s="39"/>
      <c r="B41" s="1"/>
      <c r="C41" s="60" t="str">
        <f>IF(Tukey!$A$30="","",Tukey!$A$30)</f>
        <v/>
      </c>
      <c r="L41">
        <v>2</v>
      </c>
      <c r="M41">
        <v>1</v>
      </c>
    </row>
    <row r="42" spans="1:13" x14ac:dyDescent="0.15">
      <c r="A42" s="39"/>
      <c r="B42" s="1"/>
      <c r="C42" s="60" t="str">
        <f>IF(Tukey!$A$31="","",Tukey!$A$31)</f>
        <v/>
      </c>
      <c r="L42">
        <v>2</v>
      </c>
      <c r="M42">
        <v>1</v>
      </c>
    </row>
    <row r="43" spans="1:13" x14ac:dyDescent="0.15">
      <c r="A43" s="39"/>
      <c r="B43" s="1"/>
      <c r="C43" s="60" t="str">
        <f>IF(Tukey!$A$32="","",Tukey!$A$32)</f>
        <v/>
      </c>
      <c r="L43">
        <v>2</v>
      </c>
      <c r="M43">
        <v>1</v>
      </c>
    </row>
    <row r="44" spans="1:13" x14ac:dyDescent="0.15">
      <c r="A44" s="39"/>
      <c r="B44" s="1"/>
      <c r="C44" s="60" t="str">
        <f>IF(Tukey!$A$33="","",Tukey!$A$33)</f>
        <v/>
      </c>
      <c r="L44">
        <v>2</v>
      </c>
      <c r="M44">
        <v>1</v>
      </c>
    </row>
    <row r="45" spans="1:13" x14ac:dyDescent="0.15">
      <c r="A45" s="39"/>
      <c r="B45" s="1"/>
      <c r="C45" s="60" t="str">
        <f>IF(Tukey!$A$34="","",Tukey!$A$34)</f>
        <v/>
      </c>
      <c r="L45">
        <v>2</v>
      </c>
      <c r="M45">
        <v>1</v>
      </c>
    </row>
    <row r="46" spans="1:13" x14ac:dyDescent="0.15">
      <c r="A46" s="39"/>
      <c r="B46" s="1"/>
      <c r="C46" s="60" t="str">
        <f>IF(Tukey!$A$35="","",Tukey!$A$35)</f>
        <v/>
      </c>
      <c r="L46">
        <v>2</v>
      </c>
      <c r="M46">
        <v>1</v>
      </c>
    </row>
    <row r="47" spans="1:13" x14ac:dyDescent="0.15">
      <c r="A47" s="39"/>
      <c r="B47" s="1"/>
      <c r="C47" s="60" t="str">
        <f>IF(Tukey!$A$36="","",Tukey!$A$36)</f>
        <v/>
      </c>
      <c r="L47">
        <v>2</v>
      </c>
      <c r="M47">
        <v>1</v>
      </c>
    </row>
    <row r="48" spans="1:13" x14ac:dyDescent="0.15">
      <c r="A48" s="39"/>
      <c r="B48" s="1"/>
      <c r="C48" s="60" t="str">
        <f>IF(Tukey!$A$37="","",Tukey!$A$37)</f>
        <v/>
      </c>
      <c r="L48">
        <v>2</v>
      </c>
      <c r="M48">
        <v>1</v>
      </c>
    </row>
    <row r="49" spans="1:13" x14ac:dyDescent="0.15">
      <c r="A49" s="39"/>
      <c r="B49" s="1"/>
      <c r="C49" s="60" t="str">
        <f>IF(Tukey!$A$38="","",Tukey!$A$38)</f>
        <v/>
      </c>
      <c r="L49">
        <v>2</v>
      </c>
      <c r="M49">
        <v>1</v>
      </c>
    </row>
    <row r="50" spans="1:13" x14ac:dyDescent="0.15">
      <c r="A50" s="39"/>
      <c r="B50" s="1"/>
      <c r="C50" s="60" t="str">
        <f>IF(Tukey!$A$39="","",Tukey!$A$39)</f>
        <v/>
      </c>
      <c r="L50">
        <v>2</v>
      </c>
      <c r="M50">
        <v>1</v>
      </c>
    </row>
    <row r="51" spans="1:13" x14ac:dyDescent="0.15">
      <c r="C51" s="60" t="str">
        <f>IF(Tukey!$A$40="","",Tukey!$A$40)</f>
        <v/>
      </c>
    </row>
    <row r="52" spans="1:13" x14ac:dyDescent="0.15">
      <c r="C52" s="60" t="str">
        <f>IF(Tukey!$A$41="","",Tukey!$A$41)</f>
        <v/>
      </c>
    </row>
    <row r="53" spans="1:13" x14ac:dyDescent="0.15">
      <c r="C53" s="60" t="str">
        <f>IF(Tukey!$A$42="","",Tukey!$A$42)</f>
        <v/>
      </c>
    </row>
    <row r="54" spans="1:13" x14ac:dyDescent="0.15">
      <c r="C54" s="60" t="str">
        <f>IF(Tukey!$A$43="","",Tukey!$A$43)</f>
        <v/>
      </c>
    </row>
    <row r="55" spans="1:13" x14ac:dyDescent="0.15">
      <c r="C55" s="60" t="str">
        <f>IF(Tukey!$A$44="","",Tukey!$A$44)</f>
        <v/>
      </c>
    </row>
    <row r="56" spans="1:13" x14ac:dyDescent="0.15">
      <c r="C56" s="60" t="str">
        <f>IF(Tukey!$A$45="","",Tukey!$A$45)</f>
        <v/>
      </c>
    </row>
    <row r="57" spans="1:13" x14ac:dyDescent="0.15">
      <c r="C57" s="60" t="str">
        <f>IF(Tukey!$A$46="","",Tukey!$A$46)</f>
        <v/>
      </c>
    </row>
    <row r="58" spans="1:13" x14ac:dyDescent="0.15">
      <c r="C58" s="60" t="str">
        <f>IF(Tukey!$A$47="","",Tukey!$A$47)</f>
        <v/>
      </c>
    </row>
    <row r="59" spans="1:13" x14ac:dyDescent="0.15">
      <c r="C59" s="60" t="str">
        <f>IF(Tukey!$A$48="","",Tukey!$A$48)</f>
        <v/>
      </c>
    </row>
    <row r="60" spans="1:13" x14ac:dyDescent="0.15">
      <c r="C60" s="60" t="str">
        <f>IF(Tukey!$A$49="","",Tukey!$A$49)</f>
        <v/>
      </c>
    </row>
    <row r="61" spans="1:13" x14ac:dyDescent="0.15">
      <c r="C61" s="60" t="str">
        <f>IF(Tukey!$A$50="","",Tukey!$A$50)</f>
        <v/>
      </c>
    </row>
    <row r="62" spans="1:13" x14ac:dyDescent="0.15">
      <c r="C62" s="63" t="str">
        <f>IF(Tukey!$B$13="","",Tukey!$B$13)</f>
        <v/>
      </c>
    </row>
    <row r="63" spans="1:13" x14ac:dyDescent="0.15">
      <c r="C63" s="63" t="str">
        <f>IF(Tukey!$B$14="","",Tukey!$B$14)</f>
        <v/>
      </c>
    </row>
    <row r="64" spans="1:13" x14ac:dyDescent="0.15">
      <c r="C64" s="63" t="str">
        <f>IF(Tukey!$B$15="","",Tukey!$B$15)</f>
        <v/>
      </c>
    </row>
    <row r="65" spans="3:3" x14ac:dyDescent="0.15">
      <c r="C65" s="63" t="str">
        <f>IF(Tukey!$B$16="","",Tukey!$B$16)</f>
        <v/>
      </c>
    </row>
    <row r="66" spans="3:3" x14ac:dyDescent="0.15">
      <c r="C66" s="63" t="str">
        <f>IF(Tukey!$B$17="","",Tukey!$B$17)</f>
        <v/>
      </c>
    </row>
    <row r="67" spans="3:3" x14ac:dyDescent="0.15">
      <c r="C67" s="63" t="str">
        <f>IF(Tukey!$B$18="","",Tukey!$B$18)</f>
        <v/>
      </c>
    </row>
    <row r="68" spans="3:3" x14ac:dyDescent="0.15">
      <c r="C68" s="63" t="str">
        <f>IF(Tukey!$B$19="","",Tukey!$B$19)</f>
        <v/>
      </c>
    </row>
    <row r="69" spans="3:3" x14ac:dyDescent="0.15">
      <c r="C69" s="63" t="str">
        <f>IF(Tukey!$B$20="","",Tukey!$B$20)</f>
        <v/>
      </c>
    </row>
    <row r="70" spans="3:3" x14ac:dyDescent="0.15">
      <c r="C70" s="63" t="str">
        <f>IF(Tukey!$B$21="","",Tukey!$B$21)</f>
        <v/>
      </c>
    </row>
    <row r="71" spans="3:3" x14ac:dyDescent="0.15">
      <c r="C71" s="63" t="str">
        <f>IF(Tukey!$B$22="","",Tukey!$B$22)</f>
        <v/>
      </c>
    </row>
    <row r="72" spans="3:3" x14ac:dyDescent="0.15">
      <c r="C72" s="63" t="str">
        <f>IF(Tukey!$B$23="","",Tukey!$B$23)</f>
        <v/>
      </c>
    </row>
    <row r="73" spans="3:3" x14ac:dyDescent="0.15">
      <c r="C73" s="63" t="str">
        <f>IF(Tukey!$B$24="","",Tukey!$B$24)</f>
        <v/>
      </c>
    </row>
    <row r="74" spans="3:3" x14ac:dyDescent="0.15">
      <c r="C74" s="63" t="str">
        <f>IF(Tukey!$B$25="","",Tukey!$B$25)</f>
        <v/>
      </c>
    </row>
    <row r="75" spans="3:3" x14ac:dyDescent="0.15">
      <c r="C75" s="63" t="str">
        <f>IF(Tukey!$B$26="","",Tukey!$B$26)</f>
        <v/>
      </c>
    </row>
    <row r="76" spans="3:3" x14ac:dyDescent="0.15">
      <c r="C76" s="63" t="str">
        <f>IF(Tukey!$B$27="","",Tukey!$B$27)</f>
        <v/>
      </c>
    </row>
    <row r="77" spans="3:3" x14ac:dyDescent="0.15">
      <c r="C77" s="63" t="str">
        <f>IF(Tukey!$B$28="","",Tukey!$B$28)</f>
        <v/>
      </c>
    </row>
    <row r="78" spans="3:3" x14ac:dyDescent="0.15">
      <c r="C78" s="63" t="str">
        <f>IF(Tukey!$B$29="","",Tukey!$B$29)</f>
        <v/>
      </c>
    </row>
    <row r="79" spans="3:3" x14ac:dyDescent="0.15">
      <c r="C79" s="63" t="str">
        <f>IF(Tukey!$B$30="","",Tukey!$B$30)</f>
        <v/>
      </c>
    </row>
    <row r="80" spans="3:3" x14ac:dyDescent="0.15">
      <c r="C80" s="63" t="str">
        <f>IF(Tukey!$B$31="","",Tukey!$B$31)</f>
        <v/>
      </c>
    </row>
    <row r="81" spans="3:3" x14ac:dyDescent="0.15">
      <c r="C81" s="63" t="str">
        <f>IF(Tukey!$B$32="","",Tukey!$B$32)</f>
        <v/>
      </c>
    </row>
    <row r="82" spans="3:3" x14ac:dyDescent="0.15">
      <c r="C82" s="63" t="str">
        <f>IF(Tukey!$B$33="","",Tukey!$B$33)</f>
        <v/>
      </c>
    </row>
    <row r="83" spans="3:3" x14ac:dyDescent="0.15">
      <c r="C83" s="63" t="str">
        <f>IF(Tukey!$B$34="","",Tukey!$B$34)</f>
        <v/>
      </c>
    </row>
    <row r="84" spans="3:3" x14ac:dyDescent="0.15">
      <c r="C84" s="63" t="str">
        <f>IF(Tukey!$B$35="","",Tukey!$B$35)</f>
        <v/>
      </c>
    </row>
    <row r="85" spans="3:3" x14ac:dyDescent="0.15">
      <c r="C85" s="63" t="str">
        <f>IF(Tukey!$B$36="","",Tukey!$B$36)</f>
        <v/>
      </c>
    </row>
    <row r="86" spans="3:3" x14ac:dyDescent="0.15">
      <c r="C86" s="63" t="str">
        <f>IF(Tukey!$B$37="","",Tukey!$B$37)</f>
        <v/>
      </c>
    </row>
    <row r="87" spans="3:3" x14ac:dyDescent="0.15">
      <c r="C87" s="63" t="str">
        <f>IF(Tukey!$B$38="","",Tukey!$B$38)</f>
        <v/>
      </c>
    </row>
    <row r="88" spans="3:3" x14ac:dyDescent="0.15">
      <c r="C88" s="63" t="str">
        <f>IF(Tukey!$B$39="","",Tukey!$B$39)</f>
        <v/>
      </c>
    </row>
    <row r="89" spans="3:3" x14ac:dyDescent="0.15">
      <c r="C89" s="63" t="str">
        <f>IF(Tukey!$B$40="","",Tukey!$B$40)</f>
        <v/>
      </c>
    </row>
    <row r="90" spans="3:3" x14ac:dyDescent="0.15">
      <c r="C90" s="63" t="str">
        <f>IF(Tukey!$B$41="","",Tukey!$B$41)</f>
        <v/>
      </c>
    </row>
    <row r="91" spans="3:3" x14ac:dyDescent="0.15">
      <c r="C91" s="63" t="str">
        <f>IF(Tukey!$B$42="","",Tukey!$B$42)</f>
        <v/>
      </c>
    </row>
    <row r="92" spans="3:3" x14ac:dyDescent="0.15">
      <c r="C92" s="63" t="str">
        <f>IF(Tukey!$B$43="","",Tukey!$B$43)</f>
        <v/>
      </c>
    </row>
    <row r="93" spans="3:3" x14ac:dyDescent="0.15">
      <c r="C93" s="63" t="str">
        <f>IF(Tukey!$B$44="","",Tukey!$B$44)</f>
        <v/>
      </c>
    </row>
    <row r="94" spans="3:3" x14ac:dyDescent="0.15">
      <c r="C94" s="63" t="str">
        <f>IF(Tukey!$B$45="","",Tukey!$B$45)</f>
        <v/>
      </c>
    </row>
    <row r="95" spans="3:3" x14ac:dyDescent="0.15">
      <c r="C95" s="63" t="str">
        <f>IF(Tukey!$B$46="","",Tukey!$B$46)</f>
        <v/>
      </c>
    </row>
    <row r="96" spans="3:3" x14ac:dyDescent="0.15">
      <c r="C96" s="63" t="str">
        <f>IF(Tukey!$B$47="","",Tukey!$B$47)</f>
        <v/>
      </c>
    </row>
    <row r="97" spans="3:3" x14ac:dyDescent="0.15">
      <c r="C97" s="63" t="str">
        <f>IF(Tukey!$B$48="","",Tukey!$B$48)</f>
        <v/>
      </c>
    </row>
    <row r="98" spans="3:3" x14ac:dyDescent="0.15">
      <c r="C98" s="63" t="str">
        <f>IF(Tukey!$B$49="","",Tukey!$B$49)</f>
        <v/>
      </c>
    </row>
    <row r="99" spans="3:3" x14ac:dyDescent="0.15">
      <c r="C99" s="63" t="str">
        <f>IF(Tukey!$B$50="","",Tukey!$B$50)</f>
        <v/>
      </c>
    </row>
  </sheetData>
  <sortState xmlns:xlrd2="http://schemas.microsoft.com/office/spreadsheetml/2017/richdata2" ref="C2:C99">
    <sortCondition ref="C2"/>
  </sortState>
  <mergeCells count="1">
    <mergeCell ref="D12:E12"/>
  </mergeCells>
  <conditionalFormatting sqref="E16">
    <cfRule type="cellIs" dxfId="29" priority="1" stopIfTrue="1" operator="equal">
      <formula>"Y"</formula>
    </cfRule>
    <cfRule type="cellIs" dxfId="28" priority="2" stopIfTrue="1" operator="equal">
      <formula>"N"</formula>
    </cfRule>
  </conditionalFormatting>
  <conditionalFormatting sqref="E3:E10">
    <cfRule type="expression" dxfId="27" priority="3" stopIfTrue="1">
      <formula>$D3=$E$15</formula>
    </cfRule>
  </conditionalFormatting>
  <conditionalFormatting sqref="E11">
    <cfRule type="expression" dxfId="26" priority="4" stopIfTrue="1">
      <formula>$D11&lt;=$E$15</formula>
    </cfRule>
  </conditionalFormatting>
  <hyperlinks>
    <hyperlink ref="R1:U1" location="'Non-Parametric Tests'!A1" display="Instructions" xr:uid="{00000000-0004-0000-0800-000000000000}"/>
  </hyperlinks>
  <pageMargins left="0.5" right="0.5" top="1" bottom="1" header="0.5" footer="0.5"/>
  <pageSetup scale="95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1">
    <tabColor theme="4" tint="0.79998168889431442"/>
  </sheetPr>
  <dimension ref="A1:M50"/>
  <sheetViews>
    <sheetView showGridLines="0" workbookViewId="0">
      <selection activeCell="A2" sqref="A2"/>
    </sheetView>
  </sheetViews>
  <sheetFormatPr baseColWidth="10" defaultColWidth="8.83203125" defaultRowHeight="13" x14ac:dyDescent="0.15"/>
  <cols>
    <col min="1" max="1" width="6.5" customWidth="1"/>
    <col min="2" max="2" width="9.83203125" customWidth="1"/>
    <col min="3" max="3" width="13.1640625" customWidth="1"/>
    <col min="4" max="4" width="10.5" customWidth="1"/>
    <col min="5" max="5" width="7.6640625" style="9" customWidth="1"/>
    <col min="6" max="6" width="14.6640625" customWidth="1"/>
    <col min="7" max="7" width="8.5" customWidth="1"/>
    <col min="8" max="8" width="9" customWidth="1"/>
    <col min="9" max="9" width="5" customWidth="1"/>
  </cols>
  <sheetData>
    <row r="1" spans="1:13" s="109" customFormat="1" ht="33" customHeight="1" thickBot="1" x14ac:dyDescent="0.25">
      <c r="A1" s="185" t="s">
        <v>99</v>
      </c>
      <c r="B1" s="186" t="s">
        <v>64</v>
      </c>
      <c r="C1" s="104" t="s">
        <v>101</v>
      </c>
      <c r="D1" s="104" t="s">
        <v>102</v>
      </c>
      <c r="E1" s="105" t="s">
        <v>103</v>
      </c>
      <c r="F1" s="106" t="s">
        <v>104</v>
      </c>
      <c r="G1" s="107" t="s">
        <v>105</v>
      </c>
      <c r="H1" s="284">
        <f ca="1">SUM(OFFSET(F2,0,0,COUNT(F:F),1))</f>
        <v>17</v>
      </c>
      <c r="I1" s="108"/>
      <c r="J1" s="283" t="s">
        <v>129</v>
      </c>
      <c r="K1" s="138"/>
      <c r="L1" s="138"/>
      <c r="M1" s="139"/>
    </row>
    <row r="2" spans="1:13" x14ac:dyDescent="0.15">
      <c r="A2" s="97">
        <v>-2</v>
      </c>
      <c r="B2" s="1">
        <v>0</v>
      </c>
      <c r="C2" s="15">
        <f t="shared" ref="C2:C33" si="0">IF(A2="",NA(),B$2-A2)</f>
        <v>2</v>
      </c>
      <c r="D2" s="15">
        <f t="shared" ref="D2:D33" si="1">IF(A2="","",ABS(C2))</f>
        <v>2</v>
      </c>
      <c r="E2" s="14">
        <f t="shared" ref="E2:E33" si="2">IF(A2="","",IF(COUNTIF($D:$D,"="&amp;D2)&gt;1,(((RANK(D2,$D:$D,1)+COUNTIF($D:$D,"="&amp;D2))*(RANK(D2,$D:$D,1)+COUNTIF($D:$D,"="&amp;D2)-1))/2-(RANK(D2,$D:$D,1)*(RANK(D2,$D:$D,1)-1))/2)/COUNTIF($D:$D,"="&amp;D2),RANK(D2,$D:$D,1)))</f>
        <v>1.5</v>
      </c>
      <c r="F2" s="98">
        <f>IF(A2="",NA(),SIGN(C2)*E2)</f>
        <v>1.5</v>
      </c>
      <c r="G2" s="16" t="s">
        <v>106</v>
      </c>
      <c r="H2" s="15">
        <f>COUNT(A:A)</f>
        <v>10</v>
      </c>
    </row>
    <row r="3" spans="1:13" x14ac:dyDescent="0.15">
      <c r="A3" s="97">
        <v>-3</v>
      </c>
      <c r="C3" s="15">
        <f t="shared" si="0"/>
        <v>3</v>
      </c>
      <c r="D3" s="15">
        <f t="shared" si="1"/>
        <v>3</v>
      </c>
      <c r="E3" s="14">
        <f t="shared" si="2"/>
        <v>3</v>
      </c>
      <c r="F3" s="98">
        <f t="shared" ref="F3:F50" si="3">IF(A3="",NA(),SIGN(C3)*E3)</f>
        <v>3</v>
      </c>
      <c r="G3" s="24" t="s">
        <v>107</v>
      </c>
      <c r="H3" s="15">
        <f>SQRT(H2*(H2+1)*(2*H2+1)/6)</f>
        <v>19.621416870348583</v>
      </c>
    </row>
    <row r="4" spans="1:13" x14ac:dyDescent="0.15">
      <c r="A4" s="97">
        <v>8</v>
      </c>
      <c r="C4" s="15">
        <f t="shared" si="0"/>
        <v>-8</v>
      </c>
      <c r="D4" s="15">
        <f t="shared" si="1"/>
        <v>8</v>
      </c>
      <c r="E4" s="14">
        <f t="shared" si="2"/>
        <v>8</v>
      </c>
      <c r="F4" s="98">
        <f t="shared" si="3"/>
        <v>-8</v>
      </c>
      <c r="G4" s="25" t="s">
        <v>80</v>
      </c>
      <c r="H4" s="1">
        <v>0.05</v>
      </c>
    </row>
    <row r="5" spans="1:13" x14ac:dyDescent="0.15">
      <c r="A5" s="97">
        <v>4</v>
      </c>
      <c r="C5" s="15">
        <f t="shared" si="0"/>
        <v>-4</v>
      </c>
      <c r="D5" s="15">
        <f t="shared" si="1"/>
        <v>4</v>
      </c>
      <c r="E5" s="14">
        <f t="shared" si="2"/>
        <v>4.5</v>
      </c>
      <c r="F5" s="98">
        <f t="shared" si="3"/>
        <v>-4.5</v>
      </c>
      <c r="G5" s="34" t="s">
        <v>78</v>
      </c>
      <c r="H5" s="20">
        <f>-NORMSINV(1-$H4/2)*$H3</f>
        <v>-38.457270391529839</v>
      </c>
    </row>
    <row r="6" spans="1:13" x14ac:dyDescent="0.15">
      <c r="A6" s="97">
        <v>6</v>
      </c>
      <c r="C6" s="15">
        <f t="shared" si="0"/>
        <v>-6</v>
      </c>
      <c r="D6" s="15">
        <f t="shared" si="1"/>
        <v>6</v>
      </c>
      <c r="E6" s="14">
        <f t="shared" si="2"/>
        <v>6.5</v>
      </c>
      <c r="F6" s="98">
        <f t="shared" si="3"/>
        <v>-6.5</v>
      </c>
      <c r="G6" s="34" t="s">
        <v>79</v>
      </c>
      <c r="H6" s="20">
        <f>-H5</f>
        <v>38.457270391529839</v>
      </c>
    </row>
    <row r="7" spans="1:13" x14ac:dyDescent="0.15">
      <c r="A7" s="97">
        <v>-4</v>
      </c>
      <c r="C7" s="15">
        <f t="shared" si="0"/>
        <v>4</v>
      </c>
      <c r="D7" s="15">
        <f t="shared" si="1"/>
        <v>4</v>
      </c>
      <c r="E7" s="14">
        <f t="shared" si="2"/>
        <v>4.5</v>
      </c>
      <c r="F7" s="98">
        <f t="shared" si="3"/>
        <v>4.5</v>
      </c>
      <c r="G7" s="34" t="s">
        <v>81</v>
      </c>
      <c r="H7" s="20">
        <f ca="1">H1/H3</f>
        <v>0.86640022544396345</v>
      </c>
    </row>
    <row r="8" spans="1:13" x14ac:dyDescent="0.15">
      <c r="A8" s="97">
        <v>-11</v>
      </c>
      <c r="C8" s="15">
        <f t="shared" si="0"/>
        <v>11</v>
      </c>
      <c r="D8" s="15">
        <f t="shared" si="1"/>
        <v>11</v>
      </c>
      <c r="E8" s="14">
        <f t="shared" si="2"/>
        <v>9</v>
      </c>
      <c r="F8" s="98">
        <f t="shared" si="3"/>
        <v>9</v>
      </c>
      <c r="G8" s="19" t="str">
        <f ca="1">IF(OR(H1&lt;-ROUND(NORMSINV(1-H4/2),2)*H3,H1&gt;ROUND(NORMSINV(1-H4/2),2)*H3),"Reject Null at "&amp;H4,"Cannot Reject Null")</f>
        <v>Cannot Reject Null</v>
      </c>
      <c r="H8" s="19"/>
    </row>
    <row r="9" spans="1:13" x14ac:dyDescent="0.15">
      <c r="A9" s="97">
        <v>-2</v>
      </c>
      <c r="C9" s="15">
        <f t="shared" si="0"/>
        <v>2</v>
      </c>
      <c r="D9" s="15">
        <f t="shared" si="1"/>
        <v>2</v>
      </c>
      <c r="E9" s="14">
        <f t="shared" si="2"/>
        <v>1.5</v>
      </c>
      <c r="F9" s="98">
        <f t="shared" si="3"/>
        <v>1.5</v>
      </c>
      <c r="G9" s="281" t="s">
        <v>49</v>
      </c>
      <c r="H9" s="282">
        <f ca="1">2*(1-NORMSDIST(ABS(H7)))</f>
        <v>0.3862707203664828</v>
      </c>
    </row>
    <row r="10" spans="1:13" x14ac:dyDescent="0.15">
      <c r="A10" s="97">
        <v>-12</v>
      </c>
      <c r="C10" s="15">
        <f t="shared" si="0"/>
        <v>12</v>
      </c>
      <c r="D10" s="15">
        <f t="shared" si="1"/>
        <v>12</v>
      </c>
      <c r="E10" s="14">
        <f t="shared" si="2"/>
        <v>10</v>
      </c>
      <c r="F10" s="98">
        <f t="shared" si="3"/>
        <v>10</v>
      </c>
    </row>
    <row r="11" spans="1:13" ht="14" x14ac:dyDescent="0.2">
      <c r="A11" s="97">
        <v>-6</v>
      </c>
      <c r="C11" s="15">
        <f t="shared" si="0"/>
        <v>6</v>
      </c>
      <c r="D11" s="15">
        <f t="shared" si="1"/>
        <v>6</v>
      </c>
      <c r="E11" s="14">
        <f t="shared" si="2"/>
        <v>6.5</v>
      </c>
      <c r="F11" s="98">
        <f t="shared" si="3"/>
        <v>6.5</v>
      </c>
      <c r="H11" s="129" t="s">
        <v>242</v>
      </c>
    </row>
    <row r="12" spans="1:13" x14ac:dyDescent="0.15">
      <c r="A12" s="97"/>
      <c r="C12" s="15" t="e">
        <f t="shared" si="0"/>
        <v>#N/A</v>
      </c>
      <c r="D12" s="15" t="str">
        <f t="shared" si="1"/>
        <v/>
      </c>
      <c r="E12" s="14" t="str">
        <f t="shared" si="2"/>
        <v/>
      </c>
      <c r="F12" s="98" t="e">
        <f t="shared" si="3"/>
        <v>#N/A</v>
      </c>
    </row>
    <row r="13" spans="1:13" x14ac:dyDescent="0.15">
      <c r="A13" s="97"/>
      <c r="C13" s="15" t="e">
        <f t="shared" si="0"/>
        <v>#N/A</v>
      </c>
      <c r="D13" s="15" t="str">
        <f t="shared" si="1"/>
        <v/>
      </c>
      <c r="E13" s="14" t="str">
        <f t="shared" si="2"/>
        <v/>
      </c>
      <c r="F13" s="98" t="e">
        <f t="shared" si="3"/>
        <v>#N/A</v>
      </c>
    </row>
    <row r="14" spans="1:13" x14ac:dyDescent="0.15">
      <c r="A14" s="97"/>
      <c r="C14" s="15" t="e">
        <f t="shared" si="0"/>
        <v>#N/A</v>
      </c>
      <c r="D14" s="15" t="str">
        <f t="shared" si="1"/>
        <v/>
      </c>
      <c r="E14" s="14" t="str">
        <f t="shared" si="2"/>
        <v/>
      </c>
      <c r="F14" s="98" t="e">
        <f t="shared" si="3"/>
        <v>#N/A</v>
      </c>
    </row>
    <row r="15" spans="1:13" x14ac:dyDescent="0.15">
      <c r="A15" s="97"/>
      <c r="C15" s="15" t="e">
        <f t="shared" si="0"/>
        <v>#N/A</v>
      </c>
      <c r="D15" s="15" t="str">
        <f t="shared" si="1"/>
        <v/>
      </c>
      <c r="E15" s="14" t="str">
        <f t="shared" si="2"/>
        <v/>
      </c>
      <c r="F15" s="98" t="e">
        <f t="shared" si="3"/>
        <v>#N/A</v>
      </c>
    </row>
    <row r="16" spans="1:13" x14ac:dyDescent="0.15">
      <c r="A16" s="97"/>
      <c r="C16" s="15" t="e">
        <f t="shared" si="0"/>
        <v>#N/A</v>
      </c>
      <c r="D16" s="15" t="str">
        <f t="shared" si="1"/>
        <v/>
      </c>
      <c r="E16" s="14" t="str">
        <f t="shared" si="2"/>
        <v/>
      </c>
      <c r="F16" s="98" t="e">
        <f t="shared" si="3"/>
        <v>#N/A</v>
      </c>
    </row>
    <row r="17" spans="1:6" x14ac:dyDescent="0.15">
      <c r="A17" s="97"/>
      <c r="C17" s="15" t="e">
        <f t="shared" si="0"/>
        <v>#N/A</v>
      </c>
      <c r="D17" s="15" t="str">
        <f t="shared" si="1"/>
        <v/>
      </c>
      <c r="E17" s="14" t="str">
        <f t="shared" si="2"/>
        <v/>
      </c>
      <c r="F17" s="98" t="e">
        <f t="shared" si="3"/>
        <v>#N/A</v>
      </c>
    </row>
    <row r="18" spans="1:6" x14ac:dyDescent="0.15">
      <c r="A18" s="97"/>
      <c r="C18" s="15" t="e">
        <f t="shared" si="0"/>
        <v>#N/A</v>
      </c>
      <c r="D18" s="15" t="str">
        <f t="shared" si="1"/>
        <v/>
      </c>
      <c r="E18" s="14" t="str">
        <f t="shared" si="2"/>
        <v/>
      </c>
      <c r="F18" s="98" t="e">
        <f t="shared" si="3"/>
        <v>#N/A</v>
      </c>
    </row>
    <row r="19" spans="1:6" x14ac:dyDescent="0.15">
      <c r="A19" s="97"/>
      <c r="C19" s="15" t="e">
        <f t="shared" si="0"/>
        <v>#N/A</v>
      </c>
      <c r="D19" s="15" t="str">
        <f t="shared" si="1"/>
        <v/>
      </c>
      <c r="E19" s="14" t="str">
        <f t="shared" si="2"/>
        <v/>
      </c>
      <c r="F19" s="98" t="e">
        <f t="shared" si="3"/>
        <v>#N/A</v>
      </c>
    </row>
    <row r="20" spans="1:6" x14ac:dyDescent="0.15">
      <c r="A20" s="97"/>
      <c r="C20" s="15" t="e">
        <f t="shared" si="0"/>
        <v>#N/A</v>
      </c>
      <c r="D20" s="15" t="str">
        <f t="shared" si="1"/>
        <v/>
      </c>
      <c r="E20" s="14" t="str">
        <f t="shared" si="2"/>
        <v/>
      </c>
      <c r="F20" s="98" t="e">
        <f t="shared" si="3"/>
        <v>#N/A</v>
      </c>
    </row>
    <row r="21" spans="1:6" x14ac:dyDescent="0.15">
      <c r="A21" s="97"/>
      <c r="C21" s="15" t="e">
        <f t="shared" si="0"/>
        <v>#N/A</v>
      </c>
      <c r="D21" s="15" t="str">
        <f t="shared" si="1"/>
        <v/>
      </c>
      <c r="E21" s="14" t="str">
        <f t="shared" si="2"/>
        <v/>
      </c>
      <c r="F21" s="98" t="e">
        <f t="shared" si="3"/>
        <v>#N/A</v>
      </c>
    </row>
    <row r="22" spans="1:6" x14ac:dyDescent="0.15">
      <c r="A22" s="97"/>
      <c r="C22" s="15" t="e">
        <f t="shared" si="0"/>
        <v>#N/A</v>
      </c>
      <c r="D22" s="15" t="str">
        <f t="shared" si="1"/>
        <v/>
      </c>
      <c r="E22" s="14" t="str">
        <f t="shared" si="2"/>
        <v/>
      </c>
      <c r="F22" s="98" t="e">
        <f t="shared" si="3"/>
        <v>#N/A</v>
      </c>
    </row>
    <row r="23" spans="1:6" x14ac:dyDescent="0.15">
      <c r="A23" s="97"/>
      <c r="C23" s="15" t="e">
        <f t="shared" si="0"/>
        <v>#N/A</v>
      </c>
      <c r="D23" s="15" t="str">
        <f t="shared" si="1"/>
        <v/>
      </c>
      <c r="E23" s="14" t="str">
        <f t="shared" si="2"/>
        <v/>
      </c>
      <c r="F23" s="98" t="e">
        <f t="shared" si="3"/>
        <v>#N/A</v>
      </c>
    </row>
    <row r="24" spans="1:6" x14ac:dyDescent="0.15">
      <c r="A24" s="97"/>
      <c r="C24" s="15" t="e">
        <f t="shared" si="0"/>
        <v>#N/A</v>
      </c>
      <c r="D24" s="15" t="str">
        <f t="shared" si="1"/>
        <v/>
      </c>
      <c r="E24" s="14" t="str">
        <f t="shared" si="2"/>
        <v/>
      </c>
      <c r="F24" s="98" t="e">
        <f t="shared" si="3"/>
        <v>#N/A</v>
      </c>
    </row>
    <row r="25" spans="1:6" x14ac:dyDescent="0.15">
      <c r="A25" s="97"/>
      <c r="C25" s="15" t="e">
        <f t="shared" si="0"/>
        <v>#N/A</v>
      </c>
      <c r="D25" s="15" t="str">
        <f t="shared" si="1"/>
        <v/>
      </c>
      <c r="E25" s="14" t="str">
        <f t="shared" si="2"/>
        <v/>
      </c>
      <c r="F25" s="98" t="e">
        <f t="shared" si="3"/>
        <v>#N/A</v>
      </c>
    </row>
    <row r="26" spans="1:6" x14ac:dyDescent="0.15">
      <c r="A26" s="97"/>
      <c r="C26" s="15" t="e">
        <f t="shared" si="0"/>
        <v>#N/A</v>
      </c>
      <c r="D26" s="15" t="str">
        <f t="shared" si="1"/>
        <v/>
      </c>
      <c r="E26" s="14" t="str">
        <f t="shared" si="2"/>
        <v/>
      </c>
      <c r="F26" s="98" t="e">
        <f t="shared" si="3"/>
        <v>#N/A</v>
      </c>
    </row>
    <row r="27" spans="1:6" x14ac:dyDescent="0.15">
      <c r="A27" s="97"/>
      <c r="C27" s="15" t="e">
        <f t="shared" si="0"/>
        <v>#N/A</v>
      </c>
      <c r="D27" s="15" t="str">
        <f t="shared" si="1"/>
        <v/>
      </c>
      <c r="E27" s="14" t="str">
        <f t="shared" si="2"/>
        <v/>
      </c>
      <c r="F27" s="98" t="e">
        <f t="shared" si="3"/>
        <v>#N/A</v>
      </c>
    </row>
    <row r="28" spans="1:6" x14ac:dyDescent="0.15">
      <c r="A28" s="97"/>
      <c r="C28" s="15" t="e">
        <f t="shared" si="0"/>
        <v>#N/A</v>
      </c>
      <c r="D28" s="15" t="str">
        <f t="shared" si="1"/>
        <v/>
      </c>
      <c r="E28" s="14" t="str">
        <f t="shared" si="2"/>
        <v/>
      </c>
      <c r="F28" s="98" t="e">
        <f t="shared" si="3"/>
        <v>#N/A</v>
      </c>
    </row>
    <row r="29" spans="1:6" x14ac:dyDescent="0.15">
      <c r="A29" s="97"/>
      <c r="C29" s="15" t="e">
        <f t="shared" si="0"/>
        <v>#N/A</v>
      </c>
      <c r="D29" s="15" t="str">
        <f t="shared" si="1"/>
        <v/>
      </c>
      <c r="E29" s="14" t="str">
        <f t="shared" si="2"/>
        <v/>
      </c>
      <c r="F29" s="98" t="e">
        <f t="shared" si="3"/>
        <v>#N/A</v>
      </c>
    </row>
    <row r="30" spans="1:6" x14ac:dyDescent="0.15">
      <c r="A30" s="97"/>
      <c r="C30" s="15" t="e">
        <f t="shared" si="0"/>
        <v>#N/A</v>
      </c>
      <c r="D30" s="15" t="str">
        <f t="shared" si="1"/>
        <v/>
      </c>
      <c r="E30" s="14" t="str">
        <f t="shared" si="2"/>
        <v/>
      </c>
      <c r="F30" s="98" t="e">
        <f t="shared" si="3"/>
        <v>#N/A</v>
      </c>
    </row>
    <row r="31" spans="1:6" x14ac:dyDescent="0.15">
      <c r="A31" s="97"/>
      <c r="C31" s="15" t="e">
        <f t="shared" si="0"/>
        <v>#N/A</v>
      </c>
      <c r="D31" s="15" t="str">
        <f t="shared" si="1"/>
        <v/>
      </c>
      <c r="E31" s="14" t="str">
        <f t="shared" si="2"/>
        <v/>
      </c>
      <c r="F31" s="98" t="e">
        <f t="shared" si="3"/>
        <v>#N/A</v>
      </c>
    </row>
    <row r="32" spans="1:6" x14ac:dyDescent="0.15">
      <c r="A32" s="97"/>
      <c r="C32" s="15" t="e">
        <f t="shared" si="0"/>
        <v>#N/A</v>
      </c>
      <c r="D32" s="15" t="str">
        <f t="shared" si="1"/>
        <v/>
      </c>
      <c r="E32" s="14" t="str">
        <f t="shared" si="2"/>
        <v/>
      </c>
      <c r="F32" s="98" t="e">
        <f t="shared" si="3"/>
        <v>#N/A</v>
      </c>
    </row>
    <row r="33" spans="1:6" x14ac:dyDescent="0.15">
      <c r="A33" s="97"/>
      <c r="C33" s="15" t="e">
        <f t="shared" si="0"/>
        <v>#N/A</v>
      </c>
      <c r="D33" s="15" t="str">
        <f t="shared" si="1"/>
        <v/>
      </c>
      <c r="E33" s="14" t="str">
        <f t="shared" si="2"/>
        <v/>
      </c>
      <c r="F33" s="98" t="e">
        <f t="shared" si="3"/>
        <v>#N/A</v>
      </c>
    </row>
    <row r="34" spans="1:6" x14ac:dyDescent="0.15">
      <c r="A34" s="97"/>
      <c r="C34" s="15" t="e">
        <f t="shared" ref="C34:C50" si="4">IF(A34="",NA(),B$2-A34)</f>
        <v>#N/A</v>
      </c>
      <c r="D34" s="15" t="str">
        <f t="shared" ref="D34:D50" si="5">IF(A34="","",ABS(C34))</f>
        <v/>
      </c>
      <c r="E34" s="14" t="str">
        <f t="shared" ref="E34:E50" si="6">IF(A34="","",IF(COUNTIF($D:$D,"="&amp;D34)&gt;1,(((RANK(D34,$D:$D,1)+COUNTIF($D:$D,"="&amp;D34))*(RANK(D34,$D:$D,1)+COUNTIF($D:$D,"="&amp;D34)-1))/2-(RANK(D34,$D:$D,1)*(RANK(D34,$D:$D,1)-1))/2)/COUNTIF($D:$D,"="&amp;D34),RANK(D34,$D:$D,1)))</f>
        <v/>
      </c>
      <c r="F34" s="98" t="e">
        <f t="shared" si="3"/>
        <v>#N/A</v>
      </c>
    </row>
    <row r="35" spans="1:6" x14ac:dyDescent="0.15">
      <c r="A35" s="97"/>
      <c r="C35" s="15" t="e">
        <f t="shared" si="4"/>
        <v>#N/A</v>
      </c>
      <c r="D35" s="15" t="str">
        <f t="shared" si="5"/>
        <v/>
      </c>
      <c r="E35" s="14" t="str">
        <f t="shared" si="6"/>
        <v/>
      </c>
      <c r="F35" s="98" t="e">
        <f t="shared" si="3"/>
        <v>#N/A</v>
      </c>
    </row>
    <row r="36" spans="1:6" x14ac:dyDescent="0.15">
      <c r="A36" s="97"/>
      <c r="C36" s="15" t="e">
        <f t="shared" si="4"/>
        <v>#N/A</v>
      </c>
      <c r="D36" s="15" t="str">
        <f t="shared" si="5"/>
        <v/>
      </c>
      <c r="E36" s="14" t="str">
        <f t="shared" si="6"/>
        <v/>
      </c>
      <c r="F36" s="98" t="e">
        <f t="shared" si="3"/>
        <v>#N/A</v>
      </c>
    </row>
    <row r="37" spans="1:6" x14ac:dyDescent="0.15">
      <c r="A37" s="97"/>
      <c r="C37" s="15" t="e">
        <f t="shared" si="4"/>
        <v>#N/A</v>
      </c>
      <c r="D37" s="15" t="str">
        <f t="shared" si="5"/>
        <v/>
      </c>
      <c r="E37" s="14" t="str">
        <f t="shared" si="6"/>
        <v/>
      </c>
      <c r="F37" s="98" t="e">
        <f t="shared" si="3"/>
        <v>#N/A</v>
      </c>
    </row>
    <row r="38" spans="1:6" x14ac:dyDescent="0.15">
      <c r="A38" s="97"/>
      <c r="C38" s="15" t="e">
        <f t="shared" si="4"/>
        <v>#N/A</v>
      </c>
      <c r="D38" s="15" t="str">
        <f t="shared" si="5"/>
        <v/>
      </c>
      <c r="E38" s="14" t="str">
        <f t="shared" si="6"/>
        <v/>
      </c>
      <c r="F38" s="98" t="e">
        <f t="shared" si="3"/>
        <v>#N/A</v>
      </c>
    </row>
    <row r="39" spans="1:6" x14ac:dyDescent="0.15">
      <c r="A39" s="97"/>
      <c r="C39" s="15" t="e">
        <f t="shared" si="4"/>
        <v>#N/A</v>
      </c>
      <c r="D39" s="15" t="str">
        <f t="shared" si="5"/>
        <v/>
      </c>
      <c r="E39" s="14" t="str">
        <f t="shared" si="6"/>
        <v/>
      </c>
      <c r="F39" s="98" t="e">
        <f t="shared" si="3"/>
        <v>#N/A</v>
      </c>
    </row>
    <row r="40" spans="1:6" x14ac:dyDescent="0.15">
      <c r="A40" s="97"/>
      <c r="C40" s="15" t="e">
        <f t="shared" si="4"/>
        <v>#N/A</v>
      </c>
      <c r="D40" s="15" t="str">
        <f t="shared" si="5"/>
        <v/>
      </c>
      <c r="E40" s="14" t="str">
        <f t="shared" si="6"/>
        <v/>
      </c>
      <c r="F40" s="98" t="e">
        <f t="shared" si="3"/>
        <v>#N/A</v>
      </c>
    </row>
    <row r="41" spans="1:6" x14ac:dyDescent="0.15">
      <c r="A41" s="97"/>
      <c r="C41" s="15" t="e">
        <f t="shared" si="4"/>
        <v>#N/A</v>
      </c>
      <c r="D41" s="15" t="str">
        <f t="shared" si="5"/>
        <v/>
      </c>
      <c r="E41" s="14" t="str">
        <f t="shared" si="6"/>
        <v/>
      </c>
      <c r="F41" s="98" t="e">
        <f t="shared" si="3"/>
        <v>#N/A</v>
      </c>
    </row>
    <row r="42" spans="1:6" x14ac:dyDescent="0.15">
      <c r="A42" s="97"/>
      <c r="C42" s="15" t="e">
        <f t="shared" si="4"/>
        <v>#N/A</v>
      </c>
      <c r="D42" s="15" t="str">
        <f t="shared" si="5"/>
        <v/>
      </c>
      <c r="E42" s="14" t="str">
        <f t="shared" si="6"/>
        <v/>
      </c>
      <c r="F42" s="98" t="e">
        <f t="shared" si="3"/>
        <v>#N/A</v>
      </c>
    </row>
    <row r="43" spans="1:6" x14ac:dyDescent="0.15">
      <c r="A43" s="97"/>
      <c r="C43" s="15" t="e">
        <f t="shared" si="4"/>
        <v>#N/A</v>
      </c>
      <c r="D43" s="15" t="str">
        <f t="shared" si="5"/>
        <v/>
      </c>
      <c r="E43" s="14" t="str">
        <f t="shared" si="6"/>
        <v/>
      </c>
      <c r="F43" s="98" t="e">
        <f t="shared" si="3"/>
        <v>#N/A</v>
      </c>
    </row>
    <row r="44" spans="1:6" x14ac:dyDescent="0.15">
      <c r="A44" s="97"/>
      <c r="C44" s="15" t="e">
        <f t="shared" si="4"/>
        <v>#N/A</v>
      </c>
      <c r="D44" s="15" t="str">
        <f t="shared" si="5"/>
        <v/>
      </c>
      <c r="E44" s="14" t="str">
        <f t="shared" si="6"/>
        <v/>
      </c>
      <c r="F44" s="98" t="e">
        <f t="shared" si="3"/>
        <v>#N/A</v>
      </c>
    </row>
    <row r="45" spans="1:6" x14ac:dyDescent="0.15">
      <c r="A45" s="97"/>
      <c r="C45" s="15" t="e">
        <f t="shared" si="4"/>
        <v>#N/A</v>
      </c>
      <c r="D45" s="15" t="str">
        <f t="shared" si="5"/>
        <v/>
      </c>
      <c r="E45" s="14" t="str">
        <f t="shared" si="6"/>
        <v/>
      </c>
      <c r="F45" s="98" t="e">
        <f t="shared" si="3"/>
        <v>#N/A</v>
      </c>
    </row>
    <row r="46" spans="1:6" x14ac:dyDescent="0.15">
      <c r="A46" s="97"/>
      <c r="C46" s="15" t="e">
        <f t="shared" si="4"/>
        <v>#N/A</v>
      </c>
      <c r="D46" s="15" t="str">
        <f t="shared" si="5"/>
        <v/>
      </c>
      <c r="E46" s="14" t="str">
        <f t="shared" si="6"/>
        <v/>
      </c>
      <c r="F46" s="98" t="e">
        <f t="shared" si="3"/>
        <v>#N/A</v>
      </c>
    </row>
    <row r="47" spans="1:6" x14ac:dyDescent="0.15">
      <c r="A47" s="97"/>
      <c r="C47" s="15" t="e">
        <f t="shared" si="4"/>
        <v>#N/A</v>
      </c>
      <c r="D47" s="15" t="str">
        <f t="shared" si="5"/>
        <v/>
      </c>
      <c r="E47" s="14" t="str">
        <f t="shared" si="6"/>
        <v/>
      </c>
      <c r="F47" s="98" t="e">
        <f t="shared" si="3"/>
        <v>#N/A</v>
      </c>
    </row>
    <row r="48" spans="1:6" x14ac:dyDescent="0.15">
      <c r="A48" s="97"/>
      <c r="C48" s="15" t="e">
        <f t="shared" si="4"/>
        <v>#N/A</v>
      </c>
      <c r="D48" s="15" t="str">
        <f t="shared" si="5"/>
        <v/>
      </c>
      <c r="E48" s="14" t="str">
        <f t="shared" si="6"/>
        <v/>
      </c>
      <c r="F48" s="98" t="e">
        <f t="shared" si="3"/>
        <v>#N/A</v>
      </c>
    </row>
    <row r="49" spans="1:6" x14ac:dyDescent="0.15">
      <c r="A49" s="97"/>
      <c r="C49" s="15" t="e">
        <f t="shared" si="4"/>
        <v>#N/A</v>
      </c>
      <c r="D49" s="15" t="str">
        <f t="shared" si="5"/>
        <v/>
      </c>
      <c r="E49" s="14" t="str">
        <f t="shared" si="6"/>
        <v/>
      </c>
      <c r="F49" s="98" t="e">
        <f t="shared" si="3"/>
        <v>#N/A</v>
      </c>
    </row>
    <row r="50" spans="1:6" x14ac:dyDescent="0.15">
      <c r="A50" s="97"/>
      <c r="C50" s="15" t="e">
        <f t="shared" si="4"/>
        <v>#N/A</v>
      </c>
      <c r="D50" s="15" t="str">
        <f t="shared" si="5"/>
        <v/>
      </c>
      <c r="E50" s="14" t="str">
        <f t="shared" si="6"/>
        <v/>
      </c>
      <c r="F50" s="98" t="e">
        <f t="shared" si="3"/>
        <v>#N/A</v>
      </c>
    </row>
  </sheetData>
  <hyperlinks>
    <hyperlink ref="J1:L1" location="Instructions!A1" display="Instructions" xr:uid="{00000000-0004-0000-0900-000000000000}"/>
    <hyperlink ref="J1:M1" location="Instructions!A1" display="Instructions" xr:uid="{00000000-0004-0000-0900-000001000000}"/>
  </hyperlinks>
  <pageMargins left="0.75" right="0.75" top="1" bottom="1" header="0.5" footer="0.5"/>
  <pageSetup orientation="portrait" horizontalDpi="4294967293" verticalDpi="4294967293" r:id="rId1"/>
  <headerFooter alignWithMargins="0">
    <oddHeader>&amp;A</oddHeader>
    <oddFooter>Page &amp;P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rgb="FFFFFF99"/>
  </sheetPr>
  <dimension ref="A1:R50"/>
  <sheetViews>
    <sheetView showGridLines="0" workbookViewId="0">
      <selection activeCell="A2" sqref="A2"/>
    </sheetView>
  </sheetViews>
  <sheetFormatPr baseColWidth="10" defaultColWidth="8.83203125" defaultRowHeight="13" x14ac:dyDescent="0.15"/>
  <cols>
    <col min="1" max="1" width="6.5" customWidth="1"/>
    <col min="2" max="2" width="7" customWidth="1"/>
    <col min="3" max="3" width="13.1640625" customWidth="1"/>
    <col min="4" max="4" width="10.5" customWidth="1"/>
    <col min="5" max="5" width="7.6640625" style="9" customWidth="1"/>
    <col min="6" max="6" width="14.6640625" customWidth="1"/>
    <col min="7" max="8" width="11.83203125" customWidth="1"/>
    <col min="9" max="9" width="5" customWidth="1"/>
  </cols>
  <sheetData>
    <row r="1" spans="1:18" s="109" customFormat="1" ht="25.5" customHeight="1" thickBot="1" x14ac:dyDescent="0.25">
      <c r="A1" s="185" t="s">
        <v>99</v>
      </c>
      <c r="B1" s="186" t="s">
        <v>100</v>
      </c>
      <c r="C1" s="104" t="s">
        <v>101</v>
      </c>
      <c r="D1" s="104" t="s">
        <v>102</v>
      </c>
      <c r="E1" s="105" t="s">
        <v>103</v>
      </c>
      <c r="F1" s="106" t="s">
        <v>104</v>
      </c>
      <c r="G1" s="107" t="s">
        <v>105</v>
      </c>
      <c r="H1" s="284">
        <f ca="1">SUM(OFFSET(F2,0,0,COUNT(F:F),1))</f>
        <v>184</v>
      </c>
      <c r="I1" s="108"/>
      <c r="J1" s="187" t="s">
        <v>211</v>
      </c>
      <c r="K1" s="188"/>
      <c r="L1" s="188"/>
      <c r="M1" s="189"/>
      <c r="O1" s="283" t="s">
        <v>129</v>
      </c>
      <c r="P1" s="138"/>
      <c r="Q1" s="138"/>
      <c r="R1" s="139"/>
    </row>
    <row r="2" spans="1:18" x14ac:dyDescent="0.15">
      <c r="A2" s="97">
        <v>85</v>
      </c>
      <c r="B2" s="1">
        <v>90</v>
      </c>
      <c r="C2" s="15">
        <f t="shared" ref="C2:C21" si="0">IF(A2="",NA(),B2-A2)</f>
        <v>5</v>
      </c>
      <c r="D2" s="15">
        <f t="shared" ref="D2:D21" si="1">IF(A2="","",ABS(C2))</f>
        <v>5</v>
      </c>
      <c r="E2" s="14">
        <f t="shared" ref="E2:E21" si="2">IF(A2="","",IF(COUNTIF($D:$D,"="&amp;D2)&gt;1,(((RANK(D2,$D:$D,1)+COUNTIF($D:$D,"="&amp;D2))*(RANK(D2,$D:$D,1)+COUNTIF($D:$D,"="&amp;D2)-1))/2-(RANK(D2,$D:$D,1)*(RANK(D2,$D:$D,1)-1))/2)/COUNTIF($D:$D,"="&amp;D2),RANK(D2,$D:$D,1)))</f>
        <v>2.5</v>
      </c>
      <c r="F2" s="98">
        <f t="shared" ref="F2:F21" si="3">IF(A2="",NA(),SIGN(C2)*E2)</f>
        <v>2.5</v>
      </c>
      <c r="G2" s="16" t="s">
        <v>106</v>
      </c>
      <c r="H2" s="15">
        <f>COUNT(A:A)</f>
        <v>20</v>
      </c>
    </row>
    <row r="3" spans="1:18" x14ac:dyDescent="0.15">
      <c r="A3" s="97">
        <v>50</v>
      </c>
      <c r="B3" s="1">
        <v>60</v>
      </c>
      <c r="C3" s="15">
        <f t="shared" si="0"/>
        <v>10</v>
      </c>
      <c r="D3" s="15">
        <f t="shared" si="1"/>
        <v>10</v>
      </c>
      <c r="E3" s="14">
        <f t="shared" si="2"/>
        <v>5</v>
      </c>
      <c r="F3" s="98">
        <f t="shared" si="3"/>
        <v>5</v>
      </c>
      <c r="G3" s="24" t="s">
        <v>107</v>
      </c>
      <c r="H3" s="15">
        <f>SQRT(H2*(H2+1)*(2*H2+1)/6)</f>
        <v>53.572380943915498</v>
      </c>
    </row>
    <row r="4" spans="1:18" x14ac:dyDescent="0.15">
      <c r="A4" s="97">
        <v>85</v>
      </c>
      <c r="B4" s="1">
        <v>113</v>
      </c>
      <c r="C4" s="15">
        <f t="shared" si="0"/>
        <v>28</v>
      </c>
      <c r="D4" s="15">
        <f t="shared" si="1"/>
        <v>28</v>
      </c>
      <c r="E4" s="14">
        <f t="shared" si="2"/>
        <v>15</v>
      </c>
      <c r="F4" s="98">
        <f t="shared" si="3"/>
        <v>15</v>
      </c>
      <c r="G4" s="25" t="s">
        <v>80</v>
      </c>
      <c r="H4" s="1">
        <v>0.05</v>
      </c>
    </row>
    <row r="5" spans="1:18" x14ac:dyDescent="0.15">
      <c r="A5" s="97">
        <v>70</v>
      </c>
      <c r="B5" s="1">
        <v>100</v>
      </c>
      <c r="C5" s="15">
        <f t="shared" si="0"/>
        <v>30</v>
      </c>
      <c r="D5" s="15">
        <f t="shared" si="1"/>
        <v>30</v>
      </c>
      <c r="E5" s="14">
        <f t="shared" si="2"/>
        <v>16</v>
      </c>
      <c r="F5" s="98">
        <f t="shared" si="3"/>
        <v>16</v>
      </c>
      <c r="G5" s="34" t="s">
        <v>78</v>
      </c>
      <c r="H5" s="20">
        <f>-NORMSINV(1-$H4/2)*$H3</f>
        <v>-104.99993721613426</v>
      </c>
    </row>
    <row r="6" spans="1:18" x14ac:dyDescent="0.15">
      <c r="A6" s="97">
        <v>30</v>
      </c>
      <c r="B6" s="1">
        <v>45</v>
      </c>
      <c r="C6" s="15">
        <f t="shared" si="0"/>
        <v>15</v>
      </c>
      <c r="D6" s="15">
        <f t="shared" si="1"/>
        <v>15</v>
      </c>
      <c r="E6" s="14">
        <f t="shared" si="2"/>
        <v>6</v>
      </c>
      <c r="F6" s="98">
        <f t="shared" si="3"/>
        <v>6</v>
      </c>
      <c r="G6" s="34" t="s">
        <v>79</v>
      </c>
      <c r="H6" s="20">
        <f>-H5</f>
        <v>104.99993721613426</v>
      </c>
    </row>
    <row r="7" spans="1:18" x14ac:dyDescent="0.15">
      <c r="A7" s="97">
        <v>75</v>
      </c>
      <c r="B7" s="1">
        <v>99</v>
      </c>
      <c r="C7" s="15">
        <f t="shared" si="0"/>
        <v>24</v>
      </c>
      <c r="D7" s="15">
        <f t="shared" si="1"/>
        <v>24</v>
      </c>
      <c r="E7" s="14">
        <f t="shared" si="2"/>
        <v>12</v>
      </c>
      <c r="F7" s="98">
        <f t="shared" si="3"/>
        <v>12</v>
      </c>
      <c r="G7" s="34" t="s">
        <v>81</v>
      </c>
      <c r="H7" s="20">
        <f ca="1">H1/H3</f>
        <v>3.4346056075541638</v>
      </c>
    </row>
    <row r="8" spans="1:18" x14ac:dyDescent="0.15">
      <c r="A8" s="97">
        <v>67</v>
      </c>
      <c r="B8" s="1">
        <v>86</v>
      </c>
      <c r="C8" s="15">
        <f t="shared" si="0"/>
        <v>19</v>
      </c>
      <c r="D8" s="15">
        <f t="shared" si="1"/>
        <v>19</v>
      </c>
      <c r="E8" s="14">
        <f t="shared" si="2"/>
        <v>8</v>
      </c>
      <c r="F8" s="98">
        <f t="shared" si="3"/>
        <v>8</v>
      </c>
      <c r="G8" s="19" t="str">
        <f ca="1">IF(OR(H1&lt;-ROUND(NORMSINV(1-H4/2),2)*H3,H1&gt;ROUND(NORMSINV(1-H4/2),2)*H3),"Reject Null at "&amp;H4,"Cannot Reject Null")</f>
        <v>Reject Null at 0.05</v>
      </c>
      <c r="H8" s="19"/>
    </row>
    <row r="9" spans="1:18" x14ac:dyDescent="0.15">
      <c r="A9" s="97">
        <v>60</v>
      </c>
      <c r="B9" s="1">
        <v>85</v>
      </c>
      <c r="C9" s="15">
        <f t="shared" si="0"/>
        <v>25</v>
      </c>
      <c r="D9" s="15">
        <f t="shared" si="1"/>
        <v>25</v>
      </c>
      <c r="E9" s="14">
        <f t="shared" si="2"/>
        <v>13.5</v>
      </c>
      <c r="F9" s="98">
        <f t="shared" si="3"/>
        <v>13.5</v>
      </c>
      <c r="G9" s="281" t="s">
        <v>49</v>
      </c>
      <c r="H9" s="282">
        <f ca="1">2*(1-NORMSDIST(ABS(H7)))</f>
        <v>5.9341679472169062E-4</v>
      </c>
    </row>
    <row r="10" spans="1:18" x14ac:dyDescent="0.15">
      <c r="A10" s="97">
        <v>60</v>
      </c>
      <c r="B10" s="1">
        <v>85</v>
      </c>
      <c r="C10" s="15">
        <f t="shared" si="0"/>
        <v>25</v>
      </c>
      <c r="D10" s="15">
        <f t="shared" si="1"/>
        <v>25</v>
      </c>
      <c r="E10" s="14">
        <f t="shared" si="2"/>
        <v>13.5</v>
      </c>
      <c r="F10" s="98">
        <f t="shared" si="3"/>
        <v>13.5</v>
      </c>
    </row>
    <row r="11" spans="1:18" ht="14" x14ac:dyDescent="0.2">
      <c r="A11" s="97">
        <v>85</v>
      </c>
      <c r="B11" s="1">
        <v>87</v>
      </c>
      <c r="C11" s="15">
        <f t="shared" si="0"/>
        <v>2</v>
      </c>
      <c r="D11" s="15">
        <f t="shared" si="1"/>
        <v>2</v>
      </c>
      <c r="E11" s="14">
        <f t="shared" si="2"/>
        <v>1</v>
      </c>
      <c r="F11" s="98">
        <f t="shared" si="3"/>
        <v>1</v>
      </c>
      <c r="H11" s="129" t="s">
        <v>242</v>
      </c>
    </row>
    <row r="12" spans="1:18" x14ac:dyDescent="0.15">
      <c r="A12" s="97">
        <v>70</v>
      </c>
      <c r="B12" s="1">
        <v>50</v>
      </c>
      <c r="C12" s="15">
        <f t="shared" si="0"/>
        <v>-20</v>
      </c>
      <c r="D12" s="15">
        <f t="shared" si="1"/>
        <v>20</v>
      </c>
      <c r="E12" s="14">
        <f t="shared" si="2"/>
        <v>9</v>
      </c>
      <c r="F12" s="98">
        <f t="shared" si="3"/>
        <v>-9</v>
      </c>
    </row>
    <row r="13" spans="1:18" x14ac:dyDescent="0.15">
      <c r="A13" s="97">
        <v>85</v>
      </c>
      <c r="B13" s="1">
        <v>90</v>
      </c>
      <c r="C13" s="15">
        <f t="shared" si="0"/>
        <v>5</v>
      </c>
      <c r="D13" s="15">
        <f t="shared" si="1"/>
        <v>5</v>
      </c>
      <c r="E13" s="14">
        <f t="shared" si="2"/>
        <v>2.5</v>
      </c>
      <c r="F13" s="98">
        <f t="shared" si="3"/>
        <v>2.5</v>
      </c>
    </row>
    <row r="14" spans="1:18" x14ac:dyDescent="0.15">
      <c r="A14" s="97">
        <v>70</v>
      </c>
      <c r="B14" s="1">
        <v>93</v>
      </c>
      <c r="C14" s="15">
        <f t="shared" si="0"/>
        <v>23</v>
      </c>
      <c r="D14" s="15">
        <f t="shared" si="1"/>
        <v>23</v>
      </c>
      <c r="E14" s="14">
        <f t="shared" si="2"/>
        <v>11</v>
      </c>
      <c r="F14" s="98">
        <f t="shared" si="3"/>
        <v>11</v>
      </c>
    </row>
    <row r="15" spans="1:18" x14ac:dyDescent="0.15">
      <c r="A15" s="97">
        <v>77</v>
      </c>
      <c r="B15" s="1">
        <v>115</v>
      </c>
      <c r="C15" s="15">
        <f t="shared" si="0"/>
        <v>38</v>
      </c>
      <c r="D15" s="15">
        <f t="shared" si="1"/>
        <v>38</v>
      </c>
      <c r="E15" s="14">
        <f t="shared" si="2"/>
        <v>18</v>
      </c>
      <c r="F15" s="98">
        <f t="shared" si="3"/>
        <v>18</v>
      </c>
    </row>
    <row r="16" spans="1:18" x14ac:dyDescent="0.15">
      <c r="A16" s="97">
        <v>70</v>
      </c>
      <c r="B16" s="1">
        <v>62</v>
      </c>
      <c r="C16" s="15">
        <f t="shared" si="0"/>
        <v>-8</v>
      </c>
      <c r="D16" s="15">
        <f t="shared" si="1"/>
        <v>8</v>
      </c>
      <c r="E16" s="14">
        <f t="shared" si="2"/>
        <v>4</v>
      </c>
      <c r="F16" s="98">
        <f t="shared" si="3"/>
        <v>-4</v>
      </c>
    </row>
    <row r="17" spans="1:6" x14ac:dyDescent="0.15">
      <c r="A17" s="97">
        <v>50</v>
      </c>
      <c r="B17" s="1">
        <v>85</v>
      </c>
      <c r="C17" s="15">
        <f t="shared" si="0"/>
        <v>35</v>
      </c>
      <c r="D17" s="15">
        <f t="shared" si="1"/>
        <v>35</v>
      </c>
      <c r="E17" s="14">
        <f t="shared" si="2"/>
        <v>17</v>
      </c>
      <c r="F17" s="98">
        <f t="shared" si="3"/>
        <v>17</v>
      </c>
    </row>
    <row r="18" spans="1:6" x14ac:dyDescent="0.15">
      <c r="A18" s="97">
        <v>55</v>
      </c>
      <c r="B18" s="1">
        <v>72</v>
      </c>
      <c r="C18" s="15">
        <f t="shared" si="0"/>
        <v>17</v>
      </c>
      <c r="D18" s="15">
        <f t="shared" si="1"/>
        <v>17</v>
      </c>
      <c r="E18" s="14">
        <f t="shared" si="2"/>
        <v>7</v>
      </c>
      <c r="F18" s="98">
        <f t="shared" si="3"/>
        <v>7</v>
      </c>
    </row>
    <row r="19" spans="1:6" x14ac:dyDescent="0.15">
      <c r="A19" s="97">
        <v>75</v>
      </c>
      <c r="B19" s="1">
        <v>125</v>
      </c>
      <c r="C19" s="15">
        <f t="shared" si="0"/>
        <v>50</v>
      </c>
      <c r="D19" s="15">
        <f t="shared" si="1"/>
        <v>50</v>
      </c>
      <c r="E19" s="14">
        <f t="shared" si="2"/>
        <v>20</v>
      </c>
      <c r="F19" s="98">
        <f t="shared" si="3"/>
        <v>20</v>
      </c>
    </row>
    <row r="20" spans="1:6" x14ac:dyDescent="0.15">
      <c r="A20" s="97">
        <v>81</v>
      </c>
      <c r="B20" s="1">
        <v>103</v>
      </c>
      <c r="C20" s="15">
        <f t="shared" si="0"/>
        <v>22</v>
      </c>
      <c r="D20" s="15">
        <f t="shared" si="1"/>
        <v>22</v>
      </c>
      <c r="E20" s="14">
        <f t="shared" si="2"/>
        <v>10</v>
      </c>
      <c r="F20" s="98">
        <f t="shared" si="3"/>
        <v>10</v>
      </c>
    </row>
    <row r="21" spans="1:6" x14ac:dyDescent="0.15">
      <c r="A21" s="99">
        <v>20</v>
      </c>
      <c r="B21" s="100">
        <v>60</v>
      </c>
      <c r="C21" s="101">
        <f t="shared" si="0"/>
        <v>40</v>
      </c>
      <c r="D21" s="101">
        <f t="shared" si="1"/>
        <v>40</v>
      </c>
      <c r="E21" s="102">
        <f t="shared" si="2"/>
        <v>19</v>
      </c>
      <c r="F21" s="103">
        <f t="shared" si="3"/>
        <v>19</v>
      </c>
    </row>
    <row r="22" spans="1:6" x14ac:dyDescent="0.15">
      <c r="E22"/>
    </row>
    <row r="23" spans="1:6" x14ac:dyDescent="0.15">
      <c r="E23"/>
    </row>
    <row r="24" spans="1:6" x14ac:dyDescent="0.15">
      <c r="E24"/>
    </row>
    <row r="25" spans="1:6" x14ac:dyDescent="0.15">
      <c r="E25"/>
    </row>
    <row r="26" spans="1:6" x14ac:dyDescent="0.15">
      <c r="E26"/>
    </row>
    <row r="27" spans="1:6" x14ac:dyDescent="0.15">
      <c r="E27"/>
    </row>
    <row r="28" spans="1:6" x14ac:dyDescent="0.15">
      <c r="E28"/>
    </row>
    <row r="29" spans="1:6" x14ac:dyDescent="0.15">
      <c r="E29"/>
    </row>
    <row r="30" spans="1:6" x14ac:dyDescent="0.15">
      <c r="E30"/>
    </row>
    <row r="31" spans="1:6" x14ac:dyDescent="0.15">
      <c r="E31"/>
    </row>
    <row r="32" spans="1:6" x14ac:dyDescent="0.15">
      <c r="E32"/>
    </row>
    <row r="33" spans="5:5" x14ac:dyDescent="0.15">
      <c r="E33"/>
    </row>
    <row r="34" spans="5:5" x14ac:dyDescent="0.15">
      <c r="E34"/>
    </row>
    <row r="35" spans="5:5" x14ac:dyDescent="0.15">
      <c r="E35"/>
    </row>
    <row r="36" spans="5:5" x14ac:dyDescent="0.15">
      <c r="E36"/>
    </row>
    <row r="37" spans="5:5" x14ac:dyDescent="0.15">
      <c r="E37"/>
    </row>
    <row r="38" spans="5:5" x14ac:dyDescent="0.15">
      <c r="E38"/>
    </row>
    <row r="39" spans="5:5" x14ac:dyDescent="0.15">
      <c r="E39"/>
    </row>
    <row r="40" spans="5:5" x14ac:dyDescent="0.15">
      <c r="E40"/>
    </row>
    <row r="41" spans="5:5" x14ac:dyDescent="0.15">
      <c r="E41"/>
    </row>
    <row r="42" spans="5:5" x14ac:dyDescent="0.15">
      <c r="E42"/>
    </row>
    <row r="43" spans="5:5" x14ac:dyDescent="0.15">
      <c r="E43"/>
    </row>
    <row r="44" spans="5:5" x14ac:dyDescent="0.15">
      <c r="E44"/>
    </row>
    <row r="45" spans="5:5" x14ac:dyDescent="0.15">
      <c r="E45"/>
    </row>
    <row r="46" spans="5:5" x14ac:dyDescent="0.15">
      <c r="E46"/>
    </row>
    <row r="47" spans="5:5" x14ac:dyDescent="0.15">
      <c r="E47"/>
    </row>
    <row r="48" spans="5:5" x14ac:dyDescent="0.15">
      <c r="E48"/>
    </row>
    <row r="49" spans="5:5" x14ac:dyDescent="0.15">
      <c r="E49"/>
    </row>
    <row r="50" spans="5:5" x14ac:dyDescent="0.15">
      <c r="E50"/>
    </row>
  </sheetData>
  <hyperlinks>
    <hyperlink ref="O1:Q1" location="Instructions!A1" display="Instructions" xr:uid="{00000000-0004-0000-0A00-000000000000}"/>
    <hyperlink ref="O1:R1" location="Instructions!A1" display="Instructions" xr:uid="{00000000-0004-0000-0A00-000001000000}"/>
  </hyperlinks>
  <pageMargins left="0.75" right="0.75" top="1" bottom="1" header="0.5" footer="0.5"/>
  <pageSetup orientation="portrait" horizontalDpi="4294967293" verticalDpi="4294967293" r:id="rId1"/>
  <headerFooter alignWithMargins="0">
    <oddHeader>&amp;A</oddHeader>
    <oddFooter>Page &amp;P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theme="4" tint="0.79998168889431442"/>
  </sheetPr>
  <dimension ref="A1:M50"/>
  <sheetViews>
    <sheetView showGridLines="0" workbookViewId="0">
      <selection activeCell="A2" sqref="A2"/>
    </sheetView>
  </sheetViews>
  <sheetFormatPr baseColWidth="10" defaultColWidth="8.83203125" defaultRowHeight="13" x14ac:dyDescent="0.15"/>
  <cols>
    <col min="1" max="2" width="11.1640625" customWidth="1"/>
    <col min="3" max="4" width="8.6640625" customWidth="1"/>
    <col min="6" max="6" width="10.5" customWidth="1"/>
  </cols>
  <sheetData>
    <row r="1" spans="1:13" s="108" customFormat="1" ht="25.5" customHeight="1" thickBot="1" x14ac:dyDescent="0.25">
      <c r="A1" s="140" t="s">
        <v>95</v>
      </c>
      <c r="B1" s="141" t="s">
        <v>96</v>
      </c>
      <c r="C1" s="141" t="s">
        <v>97</v>
      </c>
      <c r="D1" s="142" t="s">
        <v>98</v>
      </c>
      <c r="E1" s="113" t="s">
        <v>67</v>
      </c>
      <c r="F1" s="113" t="s">
        <v>68</v>
      </c>
      <c r="H1" s="129" t="s">
        <v>242</v>
      </c>
      <c r="J1" s="225" t="s">
        <v>129</v>
      </c>
      <c r="K1" s="226"/>
      <c r="L1" s="226"/>
      <c r="M1" s="227"/>
    </row>
    <row r="2" spans="1:13" x14ac:dyDescent="0.15">
      <c r="A2" s="97">
        <v>30</v>
      </c>
      <c r="B2" s="1">
        <v>20</v>
      </c>
      <c r="C2" s="15">
        <f>RANK(A2,($A:$A,$B:$B),1)</f>
        <v>5</v>
      </c>
      <c r="D2" s="98">
        <f>RANK(B2,($A:$A,$B:$B),1)</f>
        <v>1</v>
      </c>
      <c r="E2" s="15">
        <f ca="1">SUM(OFFSET(C2,0,0,COUNT(C:C),1))</f>
        <v>14</v>
      </c>
      <c r="F2" s="15">
        <f ca="1">SUM(OFFSET(D2,0,0,COUNT(D:D),1))</f>
        <v>7</v>
      </c>
    </row>
    <row r="3" spans="1:13" x14ac:dyDescent="0.15">
      <c r="A3" s="97">
        <v>33</v>
      </c>
      <c r="B3" s="1">
        <v>24</v>
      </c>
      <c r="C3" s="15">
        <f>RANK(A3,($A:$A,$B:$B),1)</f>
        <v>6</v>
      </c>
      <c r="D3" s="98">
        <f>RANK(B3,($A:$A,$B:$B),1)</f>
        <v>2</v>
      </c>
      <c r="E3" s="286">
        <f>MEDIAN(A:A)</f>
        <v>30</v>
      </c>
      <c r="F3" s="287">
        <f>MEDIAN(B:B)</f>
        <v>24</v>
      </c>
      <c r="G3" s="2" t="s">
        <v>64</v>
      </c>
    </row>
    <row r="4" spans="1:13" x14ac:dyDescent="0.15">
      <c r="A4" s="97">
        <v>26</v>
      </c>
      <c r="B4" s="1">
        <v>28</v>
      </c>
      <c r="C4" s="15">
        <f>RANK(A4,($A:$A,$B:$B),1)</f>
        <v>3</v>
      </c>
      <c r="D4" s="98">
        <f>RANK(B4,($A:$A,$B:$B),1)</f>
        <v>4</v>
      </c>
      <c r="E4" s="285">
        <f ca="1">AVERAGE(OFFSET(C2,0,0,COUNT(C:C),1))</f>
        <v>4.666666666666667</v>
      </c>
      <c r="F4" s="285">
        <f ca="1">AVERAGE(OFFSET(D2,0,0,COUNT(D:D),1))</f>
        <v>2.3333333333333335</v>
      </c>
      <c r="G4" s="2" t="s">
        <v>108</v>
      </c>
      <c r="H4" s="285">
        <f ca="1">AVERAGE(OFFSET(C2,0,0,COUNT(C:C),2))</f>
        <v>3.5</v>
      </c>
    </row>
    <row r="5" spans="1:13" x14ac:dyDescent="0.15">
      <c r="A5" s="97"/>
      <c r="B5" s="1"/>
      <c r="C5" s="15" t="e">
        <f>RANK(A5,($A:$A,$B:$B),1)</f>
        <v>#N/A</v>
      </c>
      <c r="D5" s="98" t="e">
        <f>RANK(B5,($A:$A,$B:$B),1)</f>
        <v>#N/A</v>
      </c>
      <c r="E5" s="285">
        <f ca="1">STDEV(OFFSET(C2,0,0,COUNT(C:C),1))</f>
        <v>1.5275252316519474</v>
      </c>
      <c r="F5" s="285">
        <f ca="1">STDEV(OFFSET(D2,0,0,COUNT(D:D),1))</f>
        <v>1.5275252316519468</v>
      </c>
      <c r="G5" s="291" t="s">
        <v>109</v>
      </c>
      <c r="H5" s="286">
        <f ca="1">STDEV(OFFSET(C2,0,0,COUNT(C:C),2))</f>
        <v>1.8708286933869707</v>
      </c>
    </row>
    <row r="6" spans="1:13" x14ac:dyDescent="0.15">
      <c r="A6" s="97"/>
      <c r="B6" s="1"/>
      <c r="C6" s="15" t="e">
        <f>RANK(A6,($A:$A,$B:$B),1)</f>
        <v>#N/A</v>
      </c>
      <c r="D6" s="98" t="e">
        <f>RANK(B6,($A:$A,$B:$B),1)</f>
        <v>#N/A</v>
      </c>
      <c r="F6" s="288">
        <f>ABS(E3-F3)</f>
        <v>6</v>
      </c>
      <c r="G6" s="292" t="s">
        <v>110</v>
      </c>
      <c r="H6" s="293"/>
    </row>
    <row r="7" spans="1:13" x14ac:dyDescent="0.15">
      <c r="A7" s="97"/>
      <c r="B7" s="1"/>
      <c r="C7" s="15" t="e">
        <f>RANK(A7,($A:$A,$B:$B),1)</f>
        <v>#N/A</v>
      </c>
      <c r="D7" s="98" t="e">
        <f>RANK(B7,($A:$A,$B:$B),1)</f>
        <v>#N/A</v>
      </c>
      <c r="F7" s="289" t="str">
        <f ca="1">"("&amp;ROUND(H4-CONFIDENCE(0.05,H5,COUNT(C:D)),2)&amp;","&amp;ROUND(H4+CONFIDENCE(0.05,H5,COUNT(C:D)),2)&amp;")"</f>
        <v>(2,5)</v>
      </c>
      <c r="G7" s="292" t="s">
        <v>111</v>
      </c>
      <c r="H7" s="293"/>
    </row>
    <row r="8" spans="1:13" x14ac:dyDescent="0.15">
      <c r="A8" s="97"/>
      <c r="B8" s="1"/>
      <c r="C8" s="15" t="e">
        <f>RANK(A8,($A:$A,$B:$B),1)</f>
        <v>#N/A</v>
      </c>
      <c r="D8" s="98" t="e">
        <f>RANK(B8,($A:$A,$B:$B),1)</f>
        <v>#N/A</v>
      </c>
      <c r="F8" s="290">
        <f ca="1">COUNT(C:C)*COUNT(D:D)+(COUNT(C:C)*(COUNT(C:C)+1))/2-E2</f>
        <v>1</v>
      </c>
      <c r="G8" s="292" t="s">
        <v>71</v>
      </c>
      <c r="H8" s="293"/>
    </row>
    <row r="9" spans="1:13" x14ac:dyDescent="0.15">
      <c r="A9" s="97"/>
      <c r="B9" s="1"/>
      <c r="C9" s="15" t="e">
        <f>RANK(A9,($A:$A,$B:$B),1)</f>
        <v>#N/A</v>
      </c>
      <c r="D9" s="98" t="e">
        <f>RANK(B9,($A:$A,$B:$B),1)</f>
        <v>#N/A</v>
      </c>
      <c r="F9" s="290">
        <f ca="1">COUNT(C:C)*COUNT(D:D)+(COUNT(D:D)*(COUNT(D:D)+1))/2-F2</f>
        <v>8</v>
      </c>
      <c r="G9" s="292" t="s">
        <v>72</v>
      </c>
      <c r="H9" s="293"/>
    </row>
    <row r="10" spans="1:13" x14ac:dyDescent="0.15">
      <c r="A10" s="97"/>
      <c r="B10" s="1"/>
      <c r="C10" s="15" t="e">
        <f>RANK(A10,($A:$A,$B:$B),1)</f>
        <v>#N/A</v>
      </c>
      <c r="D10" s="98" t="e">
        <f>RANK(B10,($A:$A,$B:$B),1)</f>
        <v>#N/A</v>
      </c>
    </row>
    <row r="11" spans="1:13" x14ac:dyDescent="0.15">
      <c r="A11" s="97"/>
      <c r="B11" s="1"/>
      <c r="C11" s="15" t="e">
        <f>RANK(A11,($A:$A,$B:$B),1)</f>
        <v>#N/A</v>
      </c>
      <c r="D11" s="98" t="e">
        <f>RANK(B11,($A:$A,$B:$B),1)</f>
        <v>#N/A</v>
      </c>
    </row>
    <row r="12" spans="1:13" x14ac:dyDescent="0.15">
      <c r="A12" s="97"/>
      <c r="B12" s="1"/>
      <c r="C12" s="15" t="e">
        <f>RANK(A12,($A:$A,$B:$B),1)</f>
        <v>#N/A</v>
      </c>
      <c r="D12" s="98" t="e">
        <f>RANK(B12,($A:$A,$B:$B),1)</f>
        <v>#N/A</v>
      </c>
    </row>
    <row r="13" spans="1:13" x14ac:dyDescent="0.15">
      <c r="A13" s="97"/>
      <c r="B13" s="1"/>
      <c r="C13" s="15" t="e">
        <f>RANK(A13,($A:$A,$B:$B),1)</f>
        <v>#N/A</v>
      </c>
      <c r="D13" s="98" t="e">
        <f>RANK(B13,($A:$A,$B:$B),1)</f>
        <v>#N/A</v>
      </c>
    </row>
    <row r="14" spans="1:13" x14ac:dyDescent="0.15">
      <c r="A14" s="97"/>
      <c r="B14" s="1"/>
      <c r="C14" s="15" t="e">
        <f>RANK(A14,($A:$A,$B:$B),1)</f>
        <v>#N/A</v>
      </c>
      <c r="D14" s="98" t="e">
        <f>RANK(B14,($A:$A,$B:$B),1)</f>
        <v>#N/A</v>
      </c>
    </row>
    <row r="15" spans="1:13" x14ac:dyDescent="0.15">
      <c r="A15" s="97"/>
      <c r="B15" s="1"/>
      <c r="C15" s="15" t="e">
        <f>RANK(A15,($A:$A,$B:$B),1)</f>
        <v>#N/A</v>
      </c>
      <c r="D15" s="98" t="e">
        <f>RANK(B15,($A:$A,$B:$B),1)</f>
        <v>#N/A</v>
      </c>
    </row>
    <row r="16" spans="1:13" x14ac:dyDescent="0.15">
      <c r="A16" s="97"/>
      <c r="B16" s="1"/>
      <c r="C16" s="15" t="e">
        <f>RANK(A16,($A:$A,$B:$B),1)</f>
        <v>#N/A</v>
      </c>
      <c r="D16" s="98" t="e">
        <f>RANK(B16,($A:$A,$B:$B),1)</f>
        <v>#N/A</v>
      </c>
    </row>
    <row r="17" spans="1:4" x14ac:dyDescent="0.15">
      <c r="A17" s="97"/>
      <c r="B17" s="1"/>
      <c r="C17" s="15" t="e">
        <f>RANK(A17,($A:$A,$B:$B),1)</f>
        <v>#N/A</v>
      </c>
      <c r="D17" s="98" t="e">
        <f>RANK(B17,($A:$A,$B:$B),1)</f>
        <v>#N/A</v>
      </c>
    </row>
    <row r="18" spans="1:4" x14ac:dyDescent="0.15">
      <c r="A18" s="97"/>
      <c r="B18" s="1"/>
      <c r="C18" s="15" t="e">
        <f>RANK(A18,($A:$A,$B:$B),1)</f>
        <v>#N/A</v>
      </c>
      <c r="D18" s="98" t="e">
        <f>RANK(B18,($A:$A,$B:$B),1)</f>
        <v>#N/A</v>
      </c>
    </row>
    <row r="19" spans="1:4" x14ac:dyDescent="0.15">
      <c r="A19" s="97"/>
      <c r="B19" s="1"/>
      <c r="C19" s="15" t="e">
        <f>RANK(A19,($A:$A,$B:$B),1)</f>
        <v>#N/A</v>
      </c>
      <c r="D19" s="98" t="e">
        <f>RANK(B19,($A:$A,$B:$B),1)</f>
        <v>#N/A</v>
      </c>
    </row>
    <row r="20" spans="1:4" x14ac:dyDescent="0.15">
      <c r="A20" s="97"/>
      <c r="B20" s="1"/>
      <c r="C20" s="15" t="e">
        <f>RANK(A20,($A:$A,$B:$B),1)</f>
        <v>#N/A</v>
      </c>
      <c r="D20" s="98" t="e">
        <f>RANK(B20,($A:$A,$B:$B),1)</f>
        <v>#N/A</v>
      </c>
    </row>
    <row r="21" spans="1:4" x14ac:dyDescent="0.15">
      <c r="A21" s="97"/>
      <c r="B21" s="1"/>
      <c r="C21" s="15" t="e">
        <f>RANK(A21,($A:$A,$B:$B),1)</f>
        <v>#N/A</v>
      </c>
      <c r="D21" s="98" t="e">
        <f>RANK(B21,($A:$A,$B:$B),1)</f>
        <v>#N/A</v>
      </c>
    </row>
    <row r="22" spans="1:4" x14ac:dyDescent="0.15">
      <c r="A22" s="97"/>
      <c r="B22" s="1"/>
      <c r="C22" s="15" t="e">
        <f>RANK(A22,($A:$A,$B:$B),1)</f>
        <v>#N/A</v>
      </c>
      <c r="D22" s="98" t="e">
        <f>RANK(B22,($A:$A,$B:$B),1)</f>
        <v>#N/A</v>
      </c>
    </row>
    <row r="23" spans="1:4" x14ac:dyDescent="0.15">
      <c r="A23" s="97"/>
      <c r="B23" s="1"/>
      <c r="C23" s="15" t="e">
        <f>RANK(A23,($A:$A,$B:$B),1)</f>
        <v>#N/A</v>
      </c>
      <c r="D23" s="98" t="e">
        <f>RANK(B23,($A:$A,$B:$B),1)</f>
        <v>#N/A</v>
      </c>
    </row>
    <row r="24" spans="1:4" x14ac:dyDescent="0.15">
      <c r="A24" s="97"/>
      <c r="B24" s="1"/>
      <c r="C24" s="15" t="e">
        <f>RANK(A24,($A:$A,$B:$B),1)</f>
        <v>#N/A</v>
      </c>
      <c r="D24" s="98" t="e">
        <f>RANK(B24,($A:$A,$B:$B),1)</f>
        <v>#N/A</v>
      </c>
    </row>
    <row r="25" spans="1:4" x14ac:dyDescent="0.15">
      <c r="A25" s="97"/>
      <c r="B25" s="1"/>
      <c r="C25" s="15" t="e">
        <f>RANK(A25,($A:$A,$B:$B),1)</f>
        <v>#N/A</v>
      </c>
      <c r="D25" s="98" t="e">
        <f>RANK(B25,($A:$A,$B:$B),1)</f>
        <v>#N/A</v>
      </c>
    </row>
    <row r="26" spans="1:4" x14ac:dyDescent="0.15">
      <c r="A26" s="97"/>
      <c r="B26" s="1"/>
      <c r="C26" s="15" t="e">
        <f>RANK(A26,($A:$A,$B:$B),1)</f>
        <v>#N/A</v>
      </c>
      <c r="D26" s="98" t="e">
        <f>RANK(B26,($A:$A,$B:$B),1)</f>
        <v>#N/A</v>
      </c>
    </row>
    <row r="27" spans="1:4" x14ac:dyDescent="0.15">
      <c r="A27" s="97"/>
      <c r="B27" s="1"/>
      <c r="C27" s="15" t="e">
        <f>RANK(A27,($A:$A,$B:$B),1)</f>
        <v>#N/A</v>
      </c>
      <c r="D27" s="98" t="e">
        <f>RANK(B27,($A:$A,$B:$B),1)</f>
        <v>#N/A</v>
      </c>
    </row>
    <row r="28" spans="1:4" x14ac:dyDescent="0.15">
      <c r="A28" s="97"/>
      <c r="B28" s="1"/>
      <c r="C28" s="15" t="e">
        <f>RANK(A28,($A:$A,$B:$B),1)</f>
        <v>#N/A</v>
      </c>
      <c r="D28" s="98" t="e">
        <f>RANK(B28,($A:$A,$B:$B),1)</f>
        <v>#N/A</v>
      </c>
    </row>
    <row r="29" spans="1:4" x14ac:dyDescent="0.15">
      <c r="A29" s="97"/>
      <c r="B29" s="1"/>
      <c r="C29" s="15" t="e">
        <f>RANK(A29,($A:$A,$B:$B),1)</f>
        <v>#N/A</v>
      </c>
      <c r="D29" s="98" t="e">
        <f>RANK(B29,($A:$A,$B:$B),1)</f>
        <v>#N/A</v>
      </c>
    </row>
    <row r="30" spans="1:4" x14ac:dyDescent="0.15">
      <c r="A30" s="97"/>
      <c r="B30" s="1"/>
      <c r="C30" s="15" t="e">
        <f>RANK(A30,($A:$A,$B:$B),1)</f>
        <v>#N/A</v>
      </c>
      <c r="D30" s="98" t="e">
        <f>RANK(B30,($A:$A,$B:$B),1)</f>
        <v>#N/A</v>
      </c>
    </row>
    <row r="31" spans="1:4" x14ac:dyDescent="0.15">
      <c r="A31" s="97"/>
      <c r="B31" s="1"/>
      <c r="C31" s="15" t="e">
        <f>RANK(A31,($A:$A,$B:$B),1)</f>
        <v>#N/A</v>
      </c>
      <c r="D31" s="98" t="e">
        <f>RANK(B31,($A:$A,$B:$B),1)</f>
        <v>#N/A</v>
      </c>
    </row>
    <row r="32" spans="1:4" x14ac:dyDescent="0.15">
      <c r="A32" s="97"/>
      <c r="B32" s="1"/>
      <c r="C32" s="15" t="e">
        <f>RANK(A32,($A:$A,$B:$B),1)</f>
        <v>#N/A</v>
      </c>
      <c r="D32" s="98" t="e">
        <f>RANK(B32,($A:$A,$B:$B),1)</f>
        <v>#N/A</v>
      </c>
    </row>
    <row r="33" spans="1:4" x14ac:dyDescent="0.15">
      <c r="A33" s="97"/>
      <c r="B33" s="1"/>
      <c r="C33" s="15" t="e">
        <f>RANK(A33,($A:$A,$B:$B),1)</f>
        <v>#N/A</v>
      </c>
      <c r="D33" s="98" t="e">
        <f>RANK(B33,($A:$A,$B:$B),1)</f>
        <v>#N/A</v>
      </c>
    </row>
    <row r="34" spans="1:4" x14ac:dyDescent="0.15">
      <c r="A34" s="97"/>
      <c r="B34" s="1"/>
      <c r="C34" s="15" t="e">
        <f>RANK(A34,($A:$A,$B:$B),1)</f>
        <v>#N/A</v>
      </c>
      <c r="D34" s="98" t="e">
        <f>RANK(B34,($A:$A,$B:$B),1)</f>
        <v>#N/A</v>
      </c>
    </row>
    <row r="35" spans="1:4" x14ac:dyDescent="0.15">
      <c r="A35" s="97"/>
      <c r="B35" s="1"/>
      <c r="C35" s="15" t="e">
        <f>RANK(A35,($A:$A,$B:$B),1)</f>
        <v>#N/A</v>
      </c>
      <c r="D35" s="98" t="e">
        <f>RANK(B35,($A:$A,$B:$B),1)</f>
        <v>#N/A</v>
      </c>
    </row>
    <row r="36" spans="1:4" x14ac:dyDescent="0.15">
      <c r="A36" s="97"/>
      <c r="B36" s="1"/>
      <c r="C36" s="15" t="e">
        <f>RANK(A36,($A:$A,$B:$B),1)</f>
        <v>#N/A</v>
      </c>
      <c r="D36" s="98" t="e">
        <f>RANK(B36,($A:$A,$B:$B),1)</f>
        <v>#N/A</v>
      </c>
    </row>
    <row r="37" spans="1:4" x14ac:dyDescent="0.15">
      <c r="A37" s="97"/>
      <c r="B37" s="1"/>
      <c r="C37" s="15" t="e">
        <f>RANK(A37,($A:$A,$B:$B),1)</f>
        <v>#N/A</v>
      </c>
      <c r="D37" s="98" t="e">
        <f>RANK(B37,($A:$A,$B:$B),1)</f>
        <v>#N/A</v>
      </c>
    </row>
    <row r="38" spans="1:4" x14ac:dyDescent="0.15">
      <c r="A38" s="97"/>
      <c r="B38" s="1"/>
      <c r="C38" s="15" t="e">
        <f>RANK(A38,($A:$A,$B:$B),1)</f>
        <v>#N/A</v>
      </c>
      <c r="D38" s="98" t="e">
        <f>RANK(B38,($A:$A,$B:$B),1)</f>
        <v>#N/A</v>
      </c>
    </row>
    <row r="39" spans="1:4" x14ac:dyDescent="0.15">
      <c r="A39" s="97"/>
      <c r="B39" s="1"/>
      <c r="C39" s="15" t="e">
        <f>RANK(A39,($A:$A,$B:$B),1)</f>
        <v>#N/A</v>
      </c>
      <c r="D39" s="98" t="e">
        <f>RANK(B39,($A:$A,$B:$B),1)</f>
        <v>#N/A</v>
      </c>
    </row>
    <row r="40" spans="1:4" x14ac:dyDescent="0.15">
      <c r="A40" s="97"/>
      <c r="B40" s="1"/>
      <c r="C40" s="15" t="e">
        <f>RANK(A40,($A:$A,$B:$B),1)</f>
        <v>#N/A</v>
      </c>
      <c r="D40" s="98" t="e">
        <f>RANK(B40,($A:$A,$B:$B),1)</f>
        <v>#N/A</v>
      </c>
    </row>
    <row r="41" spans="1:4" x14ac:dyDescent="0.15">
      <c r="A41" s="97"/>
      <c r="B41" s="1"/>
      <c r="C41" s="15" t="e">
        <f>RANK(A41,($A:$A,$B:$B),1)</f>
        <v>#N/A</v>
      </c>
      <c r="D41" s="98" t="e">
        <f>RANK(B41,($A:$A,$B:$B),1)</f>
        <v>#N/A</v>
      </c>
    </row>
    <row r="42" spans="1:4" x14ac:dyDescent="0.15">
      <c r="A42" s="97"/>
      <c r="B42" s="1"/>
      <c r="C42" s="15" t="e">
        <f>RANK(A42,($A:$A,$B:$B),1)</f>
        <v>#N/A</v>
      </c>
      <c r="D42" s="98" t="e">
        <f>RANK(B42,($A:$A,$B:$B),1)</f>
        <v>#N/A</v>
      </c>
    </row>
    <row r="43" spans="1:4" x14ac:dyDescent="0.15">
      <c r="A43" s="97"/>
      <c r="B43" s="1"/>
      <c r="C43" s="15" t="e">
        <f>RANK(A43,($A:$A,$B:$B),1)</f>
        <v>#N/A</v>
      </c>
      <c r="D43" s="98" t="e">
        <f>RANK(B43,($A:$A,$B:$B),1)</f>
        <v>#N/A</v>
      </c>
    </row>
    <row r="44" spans="1:4" x14ac:dyDescent="0.15">
      <c r="A44" s="97"/>
      <c r="B44" s="1"/>
      <c r="C44" s="15" t="e">
        <f>RANK(A44,($A:$A,$B:$B),1)</f>
        <v>#N/A</v>
      </c>
      <c r="D44" s="98" t="e">
        <f>RANK(B44,($A:$A,$B:$B),1)</f>
        <v>#N/A</v>
      </c>
    </row>
    <row r="45" spans="1:4" x14ac:dyDescent="0.15">
      <c r="A45" s="97"/>
      <c r="B45" s="1"/>
      <c r="C45" s="15" t="e">
        <f>RANK(A45,($A:$A,$B:$B),1)</f>
        <v>#N/A</v>
      </c>
      <c r="D45" s="98" t="e">
        <f>RANK(B45,($A:$A,$B:$B),1)</f>
        <v>#N/A</v>
      </c>
    </row>
    <row r="46" spans="1:4" x14ac:dyDescent="0.15">
      <c r="A46" s="97"/>
      <c r="B46" s="1"/>
      <c r="C46" s="15" t="e">
        <f>RANK(A46,($A:$A,$B:$B),1)</f>
        <v>#N/A</v>
      </c>
      <c r="D46" s="98" t="e">
        <f>RANK(B46,($A:$A,$B:$B),1)</f>
        <v>#N/A</v>
      </c>
    </row>
    <row r="47" spans="1:4" x14ac:dyDescent="0.15">
      <c r="A47" s="97"/>
      <c r="B47" s="1"/>
      <c r="C47" s="15" t="e">
        <f>RANK(A47,($A:$A,$B:$B),1)</f>
        <v>#N/A</v>
      </c>
      <c r="D47" s="98" t="e">
        <f>RANK(B47,($A:$A,$B:$B),1)</f>
        <v>#N/A</v>
      </c>
    </row>
    <row r="48" spans="1:4" x14ac:dyDescent="0.15">
      <c r="A48" s="97"/>
      <c r="B48" s="1"/>
      <c r="C48" s="15" t="e">
        <f>RANK(A48,($A:$A,$B:$B),1)</f>
        <v>#N/A</v>
      </c>
      <c r="D48" s="98" t="e">
        <f>RANK(B48,($A:$A,$B:$B),1)</f>
        <v>#N/A</v>
      </c>
    </row>
    <row r="49" spans="1:4" x14ac:dyDescent="0.15">
      <c r="A49" s="97"/>
      <c r="B49" s="1"/>
      <c r="C49" s="15" t="e">
        <f>RANK(A49,($A:$A,$B:$B),1)</f>
        <v>#N/A</v>
      </c>
      <c r="D49" s="98" t="e">
        <f>RANK(B49,($A:$A,$B:$B),1)</f>
        <v>#N/A</v>
      </c>
    </row>
    <row r="50" spans="1:4" x14ac:dyDescent="0.15">
      <c r="A50" s="99"/>
      <c r="B50" s="100"/>
      <c r="C50" s="101" t="e">
        <f>RANK(A50,($A:$A,$B:$B),1)</f>
        <v>#N/A</v>
      </c>
      <c r="D50" s="103" t="e">
        <f>RANK(B50,($A:$A,$B:$B),1)</f>
        <v>#N/A</v>
      </c>
    </row>
  </sheetData>
  <hyperlinks>
    <hyperlink ref="J1:L1" location="Instructions!A1" display="Instructions" xr:uid="{00000000-0004-0000-0B00-000000000000}"/>
    <hyperlink ref="J1:M1" location="'Non-Parametric Tests'!A1" display="Instructions" xr:uid="{00000000-0004-0000-0B00-000001000000}"/>
  </hyperlinks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99"/>
  </sheetPr>
  <dimension ref="A1:U51"/>
  <sheetViews>
    <sheetView showGridLines="0" workbookViewId="0">
      <selection activeCell="B2" sqref="B2"/>
    </sheetView>
  </sheetViews>
  <sheetFormatPr baseColWidth="10" defaultColWidth="8.83203125" defaultRowHeight="13" x14ac:dyDescent="0.15"/>
  <cols>
    <col min="1" max="1" width="5.6640625" customWidth="1"/>
    <col min="2" max="6" width="6.6640625" customWidth="1"/>
    <col min="7" max="11" width="3.33203125" style="74" bestFit="1" customWidth="1"/>
    <col min="12" max="14" width="6.6640625" bestFit="1" customWidth="1"/>
    <col min="15" max="15" width="7.1640625" customWidth="1"/>
    <col min="16" max="16" width="6.6640625" bestFit="1" customWidth="1"/>
  </cols>
  <sheetData>
    <row r="1" spans="1:21" ht="42" thickBot="1" x14ac:dyDescent="0.25">
      <c r="A1" s="195" t="s">
        <v>31</v>
      </c>
      <c r="B1" s="196" t="s">
        <v>32</v>
      </c>
      <c r="C1" s="196" t="s">
        <v>33</v>
      </c>
      <c r="D1" s="196" t="s">
        <v>34</v>
      </c>
      <c r="E1" s="196" t="s">
        <v>35</v>
      </c>
      <c r="F1" s="196" t="s">
        <v>36</v>
      </c>
      <c r="G1" s="132" t="s">
        <v>37</v>
      </c>
      <c r="H1" s="132" t="s">
        <v>38</v>
      </c>
      <c r="I1" s="132" t="s">
        <v>39</v>
      </c>
      <c r="J1" s="132" t="s">
        <v>40</v>
      </c>
      <c r="K1" s="133" t="s">
        <v>183</v>
      </c>
      <c r="L1" s="15" t="s">
        <v>41</v>
      </c>
      <c r="M1" s="15" t="s">
        <v>42</v>
      </c>
      <c r="N1" s="15" t="s">
        <v>43</v>
      </c>
      <c r="O1" s="15" t="s">
        <v>44</v>
      </c>
      <c r="P1" s="134" t="s">
        <v>207</v>
      </c>
      <c r="R1" s="228" t="s">
        <v>129</v>
      </c>
      <c r="S1" s="223"/>
      <c r="T1" s="223"/>
      <c r="U1" s="224"/>
    </row>
    <row r="2" spans="1:21" x14ac:dyDescent="0.15">
      <c r="A2" s="128" t="s">
        <v>45</v>
      </c>
      <c r="B2" s="1">
        <v>5.13</v>
      </c>
      <c r="C2" s="1">
        <v>5.0999999999999996</v>
      </c>
      <c r="D2" s="1">
        <v>5</v>
      </c>
      <c r="E2" s="1">
        <v>4.9000000000000004</v>
      </c>
      <c r="F2" s="1"/>
      <c r="G2" s="76">
        <f t="shared" ref="G2:G33" si="0">IF(B2="","",IF(COUNTIF($B2:$F2,"="&amp;B2)&gt;1,(((RANK(B2,$B2:$F2,1)+COUNTIF($B2:$F2,"="&amp;B2))*(RANK(B2,$B2:$F2,1)+COUNTIF($B2:$F2,"="&amp;B2)-1))/2-(RANK(B2,$B2:$F2,1)*(RANK(B2,$B2:$F2,1)-1))/2)/COUNTIF($B2:$F2,"="&amp;B2),RANK(B2,$B2:$F2,1)))</f>
        <v>4</v>
      </c>
      <c r="H2" s="76">
        <f t="shared" ref="H2:H33" si="1">IF(C2="","",IF(COUNTIF($B2:$F2,"="&amp;C2)&gt;1,(((RANK(C2,$B2:$F2,1)+COUNTIF($B2:$F2,"="&amp;C2))*(RANK(C2,$B2:$F2,1)+COUNTIF($B2:$F2,"="&amp;C2)-1))/2-(RANK(C2,$B2:$F2,1)*(RANK(C2,$B2:$F2,1)-1))/2)/COUNTIF($B2:$F2,"="&amp;C2),RANK(C2,$B2:$F2,1)))</f>
        <v>3</v>
      </c>
      <c r="I2" s="76">
        <f t="shared" ref="I2:I33" si="2">IF(D2="","",IF(COUNTIF($B2:$F2,"="&amp;D2)&gt;1,(((RANK(D2,$B2:$F2,1)+COUNTIF($B2:$F2,"="&amp;D2))*(RANK(D2,$B2:$F2,1)+COUNTIF($B2:$F2,"="&amp;D2)-1))/2-(RANK(D2,$B2:$F2,1)*(RANK(D2,$B2:$F2,1)-1))/2)/COUNTIF($B2:$F2,"="&amp;D2),RANK(D2,$B2:$F2,1)))</f>
        <v>2</v>
      </c>
      <c r="J2" s="76">
        <f t="shared" ref="J2:J33" si="3">IF(E2="","",IF(COUNTIF($B2:$F2,"="&amp;E2)&gt;1,(((RANK(E2,$B2:$F2,1)+COUNTIF($B2:$F2,"="&amp;E2))*(RANK(E2,$B2:$F2,1)+COUNTIF($B2:$F2,"="&amp;E2)-1))/2-(RANK(E2,$B2:$F2,1)*(RANK(E2,$B2:$F2,1)-1))/2)/COUNTIF($B2:$F2,"="&amp;E2),RANK(E2,$B2:$F2,1)))</f>
        <v>1</v>
      </c>
      <c r="K2" s="110" t="str">
        <f t="shared" ref="K2:K33" si="4">IF(F2="","",IF(COUNTIF($B2:$F2,"="&amp;F2)&gt;1,(((RANK(F2,$B2:$F2,1)+COUNTIF($B2:$F2,"="&amp;F2))*(RANK(F2,$B2:$F2,1)+COUNTIF($B2:$F2,"="&amp;F2)-1))/2-(RANK(F2,$B2:$F2,1)*(RANK(F2,$B2:$F2,1)-1))/2)/COUNTIF($B2:$F2,"="&amp;F2),RANK(F2,$B2:$F2,1)))</f>
        <v/>
      </c>
      <c r="L2" s="15">
        <f>IF(G2="","*",SUM(G:G))</f>
        <v>13</v>
      </c>
      <c r="M2" s="15">
        <f>IF(H2="","*",SUM(H:H))</f>
        <v>12</v>
      </c>
      <c r="N2" s="15">
        <f>IF(I2="","*",SUM(I:I))</f>
        <v>13</v>
      </c>
      <c r="O2" s="15">
        <f>IF(J2="","*",SUM(J:J))</f>
        <v>12</v>
      </c>
      <c r="P2" s="15" t="str">
        <f>IF(K2="","0",SUM(K:K))</f>
        <v>0</v>
      </c>
    </row>
    <row r="3" spans="1:21" ht="14" x14ac:dyDescent="0.2">
      <c r="A3" s="128" t="s">
        <v>46</v>
      </c>
      <c r="B3" s="1">
        <v>4.99</v>
      </c>
      <c r="C3" s="1">
        <v>4.8499999999999996</v>
      </c>
      <c r="D3" s="1">
        <v>5.05</v>
      </c>
      <c r="E3" s="1">
        <v>5.0999999999999996</v>
      </c>
      <c r="F3" s="1"/>
      <c r="G3" s="76">
        <f t="shared" si="0"/>
        <v>2</v>
      </c>
      <c r="H3" s="76">
        <f t="shared" si="1"/>
        <v>1</v>
      </c>
      <c r="I3" s="76">
        <f t="shared" si="2"/>
        <v>3</v>
      </c>
      <c r="J3" s="76">
        <f t="shared" si="3"/>
        <v>4</v>
      </c>
      <c r="K3" s="110" t="str">
        <f t="shared" si="4"/>
        <v/>
      </c>
      <c r="L3" s="36" t="s">
        <v>47</v>
      </c>
      <c r="M3" s="35">
        <f>12/(COUNT(B:B)*COUNT(B2:F2)*(COUNT(B2:F2)+1))*SUMSQ(L2:P2)-3*COUNT(B:B)*(COUNT(B2:F2)+1)</f>
        <v>0.11999999999999034</v>
      </c>
      <c r="O3" s="129" t="s">
        <v>242</v>
      </c>
    </row>
    <row r="4" spans="1:21" x14ac:dyDescent="0.15">
      <c r="A4" s="128" t="s">
        <v>48</v>
      </c>
      <c r="B4" s="1">
        <v>4.4000000000000004</v>
      </c>
      <c r="C4" s="1">
        <v>4.5599999999999996</v>
      </c>
      <c r="D4" s="1">
        <v>4.78</v>
      </c>
      <c r="E4" s="1">
        <v>4.55</v>
      </c>
      <c r="F4" s="1"/>
      <c r="G4" s="76">
        <f t="shared" si="0"/>
        <v>1</v>
      </c>
      <c r="H4" s="76">
        <f t="shared" si="1"/>
        <v>3</v>
      </c>
      <c r="I4" s="76">
        <f t="shared" si="2"/>
        <v>4</v>
      </c>
      <c r="J4" s="76">
        <f t="shared" si="3"/>
        <v>2</v>
      </c>
      <c r="K4" s="110" t="str">
        <f t="shared" si="4"/>
        <v/>
      </c>
      <c r="L4" s="37" t="s">
        <v>49</v>
      </c>
      <c r="M4" s="75">
        <f>CHIDIST(M3,COUNT($B2:$F2)-1)</f>
        <v>0.98933379876517247</v>
      </c>
    </row>
    <row r="5" spans="1:21" x14ac:dyDescent="0.15">
      <c r="A5" s="128" t="s">
        <v>50</v>
      </c>
      <c r="B5" s="1">
        <v>5.12</v>
      </c>
      <c r="C5" s="1">
        <v>5.23</v>
      </c>
      <c r="D5" s="1">
        <v>5.0999999999999996</v>
      </c>
      <c r="E5" s="1">
        <v>4.8899999999999997</v>
      </c>
      <c r="F5" s="1"/>
      <c r="G5" s="76">
        <f t="shared" si="0"/>
        <v>3</v>
      </c>
      <c r="H5" s="76">
        <f t="shared" si="1"/>
        <v>4</v>
      </c>
      <c r="I5" s="76">
        <f t="shared" si="2"/>
        <v>2</v>
      </c>
      <c r="J5" s="76">
        <f t="shared" si="3"/>
        <v>1</v>
      </c>
      <c r="K5" s="110" t="str">
        <f t="shared" si="4"/>
        <v/>
      </c>
    </row>
    <row r="6" spans="1:21" x14ac:dyDescent="0.15">
      <c r="A6" s="128" t="s">
        <v>51</v>
      </c>
      <c r="B6" s="1">
        <v>5.5</v>
      </c>
      <c r="C6" s="1">
        <v>5.13</v>
      </c>
      <c r="D6" s="1">
        <v>5.34</v>
      </c>
      <c r="E6" s="1">
        <v>5.86</v>
      </c>
      <c r="F6" s="1"/>
      <c r="G6" s="76">
        <f t="shared" si="0"/>
        <v>3</v>
      </c>
      <c r="H6" s="76">
        <f t="shared" si="1"/>
        <v>1</v>
      </c>
      <c r="I6" s="76">
        <f t="shared" si="2"/>
        <v>2</v>
      </c>
      <c r="J6" s="76">
        <f t="shared" si="3"/>
        <v>4</v>
      </c>
      <c r="K6" s="110" t="str">
        <f t="shared" si="4"/>
        <v/>
      </c>
    </row>
    <row r="7" spans="1:21" x14ac:dyDescent="0.15">
      <c r="A7" s="97"/>
      <c r="B7" s="1"/>
      <c r="C7" s="1"/>
      <c r="D7" s="1"/>
      <c r="E7" s="1"/>
      <c r="F7" s="1"/>
      <c r="G7" s="76" t="str">
        <f t="shared" si="0"/>
        <v/>
      </c>
      <c r="H7" s="76" t="str">
        <f t="shared" si="1"/>
        <v/>
      </c>
      <c r="I7" s="76" t="str">
        <f t="shared" si="2"/>
        <v/>
      </c>
      <c r="J7" s="76" t="str">
        <f t="shared" si="3"/>
        <v/>
      </c>
      <c r="K7" s="110" t="str">
        <f t="shared" si="4"/>
        <v/>
      </c>
    </row>
    <row r="8" spans="1:21" x14ac:dyDescent="0.15">
      <c r="A8" s="97"/>
      <c r="B8" s="1"/>
      <c r="C8" s="1"/>
      <c r="D8" s="1"/>
      <c r="E8" s="1"/>
      <c r="F8" s="1"/>
      <c r="G8" s="76" t="str">
        <f t="shared" si="0"/>
        <v/>
      </c>
      <c r="H8" s="76" t="str">
        <f t="shared" si="1"/>
        <v/>
      </c>
      <c r="I8" s="76" t="str">
        <f t="shared" si="2"/>
        <v/>
      </c>
      <c r="J8" s="76" t="str">
        <f t="shared" si="3"/>
        <v/>
      </c>
      <c r="K8" s="110" t="str">
        <f t="shared" si="4"/>
        <v/>
      </c>
    </row>
    <row r="9" spans="1:21" x14ac:dyDescent="0.15">
      <c r="A9" s="97"/>
      <c r="B9" s="1"/>
      <c r="C9" s="1"/>
      <c r="D9" s="1"/>
      <c r="E9" s="1"/>
      <c r="F9" s="1"/>
      <c r="G9" s="76" t="str">
        <f t="shared" si="0"/>
        <v/>
      </c>
      <c r="H9" s="76" t="str">
        <f t="shared" si="1"/>
        <v/>
      </c>
      <c r="I9" s="76" t="str">
        <f t="shared" si="2"/>
        <v/>
      </c>
      <c r="J9" s="76" t="str">
        <f t="shared" si="3"/>
        <v/>
      </c>
      <c r="K9" s="110" t="str">
        <f t="shared" si="4"/>
        <v/>
      </c>
    </row>
    <row r="10" spans="1:21" x14ac:dyDescent="0.15">
      <c r="A10" s="97"/>
      <c r="B10" s="1"/>
      <c r="C10" s="1"/>
      <c r="D10" s="1"/>
      <c r="E10" s="1"/>
      <c r="F10" s="1"/>
      <c r="G10" s="76" t="str">
        <f t="shared" si="0"/>
        <v/>
      </c>
      <c r="H10" s="76" t="str">
        <f t="shared" si="1"/>
        <v/>
      </c>
      <c r="I10" s="76" t="str">
        <f t="shared" si="2"/>
        <v/>
      </c>
      <c r="J10" s="76" t="str">
        <f t="shared" si="3"/>
        <v/>
      </c>
      <c r="K10" s="110" t="str">
        <f t="shared" si="4"/>
        <v/>
      </c>
    </row>
    <row r="11" spans="1:21" x14ac:dyDescent="0.15">
      <c r="A11" s="97"/>
      <c r="B11" s="1"/>
      <c r="C11" s="1"/>
      <c r="D11" s="1"/>
      <c r="E11" s="1"/>
      <c r="F11" s="1"/>
      <c r="G11" s="76" t="str">
        <f t="shared" si="0"/>
        <v/>
      </c>
      <c r="H11" s="76" t="str">
        <f t="shared" si="1"/>
        <v/>
      </c>
      <c r="I11" s="76" t="str">
        <f t="shared" si="2"/>
        <v/>
      </c>
      <c r="J11" s="76" t="str">
        <f t="shared" si="3"/>
        <v/>
      </c>
      <c r="K11" s="110" t="str">
        <f t="shared" si="4"/>
        <v/>
      </c>
    </row>
    <row r="12" spans="1:21" x14ac:dyDescent="0.15">
      <c r="A12" s="97"/>
      <c r="B12" s="1"/>
      <c r="C12" s="1"/>
      <c r="D12" s="1"/>
      <c r="E12" s="1"/>
      <c r="F12" s="1"/>
      <c r="G12" s="76" t="str">
        <f t="shared" si="0"/>
        <v/>
      </c>
      <c r="H12" s="76" t="str">
        <f t="shared" si="1"/>
        <v/>
      </c>
      <c r="I12" s="76" t="str">
        <f t="shared" si="2"/>
        <v/>
      </c>
      <c r="J12" s="76" t="str">
        <f t="shared" si="3"/>
        <v/>
      </c>
      <c r="K12" s="110" t="str">
        <f t="shared" si="4"/>
        <v/>
      </c>
    </row>
    <row r="13" spans="1:21" x14ac:dyDescent="0.15">
      <c r="A13" s="97"/>
      <c r="B13" s="1"/>
      <c r="C13" s="1"/>
      <c r="D13" s="1"/>
      <c r="E13" s="1"/>
      <c r="F13" s="1"/>
      <c r="G13" s="76" t="str">
        <f t="shared" si="0"/>
        <v/>
      </c>
      <c r="H13" s="76" t="str">
        <f t="shared" si="1"/>
        <v/>
      </c>
      <c r="I13" s="76" t="str">
        <f t="shared" si="2"/>
        <v/>
      </c>
      <c r="J13" s="76" t="str">
        <f t="shared" si="3"/>
        <v/>
      </c>
      <c r="K13" s="110" t="str">
        <f t="shared" si="4"/>
        <v/>
      </c>
    </row>
    <row r="14" spans="1:21" x14ac:dyDescent="0.15">
      <c r="A14" s="97"/>
      <c r="B14" s="1"/>
      <c r="C14" s="1"/>
      <c r="D14" s="1"/>
      <c r="E14" s="1"/>
      <c r="F14" s="1"/>
      <c r="G14" s="76" t="str">
        <f t="shared" si="0"/>
        <v/>
      </c>
      <c r="H14" s="76" t="str">
        <f t="shared" si="1"/>
        <v/>
      </c>
      <c r="I14" s="76" t="str">
        <f t="shared" si="2"/>
        <v/>
      </c>
      <c r="J14" s="76" t="str">
        <f t="shared" si="3"/>
        <v/>
      </c>
      <c r="K14" s="110" t="str">
        <f t="shared" si="4"/>
        <v/>
      </c>
    </row>
    <row r="15" spans="1:21" x14ac:dyDescent="0.15">
      <c r="A15" s="97"/>
      <c r="B15" s="1"/>
      <c r="C15" s="1"/>
      <c r="D15" s="1"/>
      <c r="E15" s="1"/>
      <c r="F15" s="1"/>
      <c r="G15" s="76" t="str">
        <f t="shared" si="0"/>
        <v/>
      </c>
      <c r="H15" s="76" t="str">
        <f t="shared" si="1"/>
        <v/>
      </c>
      <c r="I15" s="76" t="str">
        <f t="shared" si="2"/>
        <v/>
      </c>
      <c r="J15" s="76" t="str">
        <f t="shared" si="3"/>
        <v/>
      </c>
      <c r="K15" s="110" t="str">
        <f t="shared" si="4"/>
        <v/>
      </c>
    </row>
    <row r="16" spans="1:21" x14ac:dyDescent="0.15">
      <c r="A16" s="97"/>
      <c r="B16" s="1"/>
      <c r="C16" s="1"/>
      <c r="D16" s="1"/>
      <c r="E16" s="1"/>
      <c r="F16" s="1"/>
      <c r="G16" s="76" t="str">
        <f t="shared" si="0"/>
        <v/>
      </c>
      <c r="H16" s="76" t="str">
        <f t="shared" si="1"/>
        <v/>
      </c>
      <c r="I16" s="76" t="str">
        <f t="shared" si="2"/>
        <v/>
      </c>
      <c r="J16" s="76" t="str">
        <f t="shared" si="3"/>
        <v/>
      </c>
      <c r="K16" s="110" t="str">
        <f t="shared" si="4"/>
        <v/>
      </c>
    </row>
    <row r="17" spans="1:11" x14ac:dyDescent="0.15">
      <c r="A17" s="97"/>
      <c r="B17" s="1"/>
      <c r="C17" s="1"/>
      <c r="D17" s="1"/>
      <c r="E17" s="1"/>
      <c r="F17" s="1"/>
      <c r="G17" s="76" t="str">
        <f t="shared" si="0"/>
        <v/>
      </c>
      <c r="H17" s="76" t="str">
        <f t="shared" si="1"/>
        <v/>
      </c>
      <c r="I17" s="76" t="str">
        <f t="shared" si="2"/>
        <v/>
      </c>
      <c r="J17" s="76" t="str">
        <f t="shared" si="3"/>
        <v/>
      </c>
      <c r="K17" s="110" t="str">
        <f t="shared" si="4"/>
        <v/>
      </c>
    </row>
    <row r="18" spans="1:11" x14ac:dyDescent="0.15">
      <c r="A18" s="97"/>
      <c r="B18" s="1"/>
      <c r="C18" s="1"/>
      <c r="D18" s="1"/>
      <c r="E18" s="1"/>
      <c r="F18" s="1"/>
      <c r="G18" s="76" t="str">
        <f t="shared" si="0"/>
        <v/>
      </c>
      <c r="H18" s="76" t="str">
        <f t="shared" si="1"/>
        <v/>
      </c>
      <c r="I18" s="76" t="str">
        <f t="shared" si="2"/>
        <v/>
      </c>
      <c r="J18" s="76" t="str">
        <f t="shared" si="3"/>
        <v/>
      </c>
      <c r="K18" s="110" t="str">
        <f t="shared" si="4"/>
        <v/>
      </c>
    </row>
    <row r="19" spans="1:11" x14ac:dyDescent="0.15">
      <c r="A19" s="97"/>
      <c r="B19" s="1"/>
      <c r="C19" s="1"/>
      <c r="D19" s="1"/>
      <c r="E19" s="1"/>
      <c r="F19" s="1"/>
      <c r="G19" s="76" t="str">
        <f t="shared" si="0"/>
        <v/>
      </c>
      <c r="H19" s="76" t="str">
        <f t="shared" si="1"/>
        <v/>
      </c>
      <c r="I19" s="76" t="str">
        <f t="shared" si="2"/>
        <v/>
      </c>
      <c r="J19" s="76" t="str">
        <f t="shared" si="3"/>
        <v/>
      </c>
      <c r="K19" s="110" t="str">
        <f t="shared" si="4"/>
        <v/>
      </c>
    </row>
    <row r="20" spans="1:11" x14ac:dyDescent="0.15">
      <c r="A20" s="97"/>
      <c r="B20" s="1"/>
      <c r="C20" s="1"/>
      <c r="D20" s="1"/>
      <c r="E20" s="1"/>
      <c r="F20" s="1"/>
      <c r="G20" s="76" t="str">
        <f t="shared" si="0"/>
        <v/>
      </c>
      <c r="H20" s="76" t="str">
        <f t="shared" si="1"/>
        <v/>
      </c>
      <c r="I20" s="76" t="str">
        <f t="shared" si="2"/>
        <v/>
      </c>
      <c r="J20" s="76" t="str">
        <f t="shared" si="3"/>
        <v/>
      </c>
      <c r="K20" s="110" t="str">
        <f t="shared" si="4"/>
        <v/>
      </c>
    </row>
    <row r="21" spans="1:11" x14ac:dyDescent="0.15">
      <c r="A21" s="97"/>
      <c r="B21" s="1"/>
      <c r="C21" s="1"/>
      <c r="D21" s="1"/>
      <c r="E21" s="1"/>
      <c r="F21" s="1"/>
      <c r="G21" s="76" t="str">
        <f t="shared" si="0"/>
        <v/>
      </c>
      <c r="H21" s="76" t="str">
        <f t="shared" si="1"/>
        <v/>
      </c>
      <c r="I21" s="76" t="str">
        <f t="shared" si="2"/>
        <v/>
      </c>
      <c r="J21" s="76" t="str">
        <f t="shared" si="3"/>
        <v/>
      </c>
      <c r="K21" s="110" t="str">
        <f t="shared" si="4"/>
        <v/>
      </c>
    </row>
    <row r="22" spans="1:11" x14ac:dyDescent="0.15">
      <c r="A22" s="97"/>
      <c r="B22" s="1"/>
      <c r="C22" s="1"/>
      <c r="D22" s="1"/>
      <c r="E22" s="1"/>
      <c r="F22" s="1"/>
      <c r="G22" s="76" t="str">
        <f t="shared" si="0"/>
        <v/>
      </c>
      <c r="H22" s="76" t="str">
        <f t="shared" si="1"/>
        <v/>
      </c>
      <c r="I22" s="76" t="str">
        <f t="shared" si="2"/>
        <v/>
      </c>
      <c r="J22" s="76" t="str">
        <f t="shared" si="3"/>
        <v/>
      </c>
      <c r="K22" s="110" t="str">
        <f t="shared" si="4"/>
        <v/>
      </c>
    </row>
    <row r="23" spans="1:11" x14ac:dyDescent="0.15">
      <c r="A23" s="97"/>
      <c r="B23" s="1"/>
      <c r="C23" s="1"/>
      <c r="D23" s="1"/>
      <c r="E23" s="1"/>
      <c r="F23" s="1"/>
      <c r="G23" s="76" t="str">
        <f t="shared" si="0"/>
        <v/>
      </c>
      <c r="H23" s="76" t="str">
        <f t="shared" si="1"/>
        <v/>
      </c>
      <c r="I23" s="76" t="str">
        <f t="shared" si="2"/>
        <v/>
      </c>
      <c r="J23" s="76" t="str">
        <f t="shared" si="3"/>
        <v/>
      </c>
      <c r="K23" s="110" t="str">
        <f t="shared" si="4"/>
        <v/>
      </c>
    </row>
    <row r="24" spans="1:11" x14ac:dyDescent="0.15">
      <c r="A24" s="97"/>
      <c r="B24" s="1"/>
      <c r="C24" s="1"/>
      <c r="D24" s="1"/>
      <c r="E24" s="1"/>
      <c r="F24" s="1"/>
      <c r="G24" s="76" t="str">
        <f t="shared" si="0"/>
        <v/>
      </c>
      <c r="H24" s="76" t="str">
        <f t="shared" si="1"/>
        <v/>
      </c>
      <c r="I24" s="76" t="str">
        <f t="shared" si="2"/>
        <v/>
      </c>
      <c r="J24" s="76" t="str">
        <f t="shared" si="3"/>
        <v/>
      </c>
      <c r="K24" s="110" t="str">
        <f t="shared" si="4"/>
        <v/>
      </c>
    </row>
    <row r="25" spans="1:11" x14ac:dyDescent="0.15">
      <c r="A25" s="97"/>
      <c r="B25" s="1"/>
      <c r="C25" s="1"/>
      <c r="D25" s="1"/>
      <c r="E25" s="1"/>
      <c r="F25" s="1"/>
      <c r="G25" s="76" t="str">
        <f t="shared" si="0"/>
        <v/>
      </c>
      <c r="H25" s="76" t="str">
        <f t="shared" si="1"/>
        <v/>
      </c>
      <c r="I25" s="76" t="str">
        <f t="shared" si="2"/>
        <v/>
      </c>
      <c r="J25" s="76" t="str">
        <f t="shared" si="3"/>
        <v/>
      </c>
      <c r="K25" s="110" t="str">
        <f t="shared" si="4"/>
        <v/>
      </c>
    </row>
    <row r="26" spans="1:11" x14ac:dyDescent="0.15">
      <c r="A26" s="97"/>
      <c r="B26" s="1"/>
      <c r="C26" s="1"/>
      <c r="D26" s="1"/>
      <c r="E26" s="1"/>
      <c r="F26" s="1"/>
      <c r="G26" s="76" t="str">
        <f t="shared" si="0"/>
        <v/>
      </c>
      <c r="H26" s="76" t="str">
        <f t="shared" si="1"/>
        <v/>
      </c>
      <c r="I26" s="76" t="str">
        <f t="shared" si="2"/>
        <v/>
      </c>
      <c r="J26" s="76" t="str">
        <f t="shared" si="3"/>
        <v/>
      </c>
      <c r="K26" s="110" t="str">
        <f t="shared" si="4"/>
        <v/>
      </c>
    </row>
    <row r="27" spans="1:11" x14ac:dyDescent="0.15">
      <c r="A27" s="97"/>
      <c r="B27" s="1"/>
      <c r="C27" s="1"/>
      <c r="D27" s="1"/>
      <c r="E27" s="1"/>
      <c r="F27" s="1"/>
      <c r="G27" s="76" t="str">
        <f t="shared" si="0"/>
        <v/>
      </c>
      <c r="H27" s="76" t="str">
        <f t="shared" si="1"/>
        <v/>
      </c>
      <c r="I27" s="76" t="str">
        <f t="shared" si="2"/>
        <v/>
      </c>
      <c r="J27" s="76" t="str">
        <f t="shared" si="3"/>
        <v/>
      </c>
      <c r="K27" s="110" t="str">
        <f t="shared" si="4"/>
        <v/>
      </c>
    </row>
    <row r="28" spans="1:11" x14ac:dyDescent="0.15">
      <c r="A28" s="97"/>
      <c r="B28" s="1"/>
      <c r="C28" s="1"/>
      <c r="D28" s="1"/>
      <c r="E28" s="1"/>
      <c r="F28" s="1"/>
      <c r="G28" s="76" t="str">
        <f t="shared" si="0"/>
        <v/>
      </c>
      <c r="H28" s="76" t="str">
        <f t="shared" si="1"/>
        <v/>
      </c>
      <c r="I28" s="76" t="str">
        <f t="shared" si="2"/>
        <v/>
      </c>
      <c r="J28" s="76" t="str">
        <f t="shared" si="3"/>
        <v/>
      </c>
      <c r="K28" s="110" t="str">
        <f t="shared" si="4"/>
        <v/>
      </c>
    </row>
    <row r="29" spans="1:11" x14ac:dyDescent="0.15">
      <c r="A29" s="97"/>
      <c r="B29" s="1"/>
      <c r="C29" s="1"/>
      <c r="D29" s="1"/>
      <c r="E29" s="1"/>
      <c r="F29" s="1"/>
      <c r="G29" s="76" t="str">
        <f t="shared" si="0"/>
        <v/>
      </c>
      <c r="H29" s="76" t="str">
        <f t="shared" si="1"/>
        <v/>
      </c>
      <c r="I29" s="76" t="str">
        <f t="shared" si="2"/>
        <v/>
      </c>
      <c r="J29" s="76" t="str">
        <f t="shared" si="3"/>
        <v/>
      </c>
      <c r="K29" s="110" t="str">
        <f t="shared" si="4"/>
        <v/>
      </c>
    </row>
    <row r="30" spans="1:11" x14ac:dyDescent="0.15">
      <c r="A30" s="97"/>
      <c r="B30" s="1"/>
      <c r="C30" s="1"/>
      <c r="D30" s="1"/>
      <c r="E30" s="1"/>
      <c r="F30" s="1"/>
      <c r="G30" s="76" t="str">
        <f t="shared" si="0"/>
        <v/>
      </c>
      <c r="H30" s="76" t="str">
        <f t="shared" si="1"/>
        <v/>
      </c>
      <c r="I30" s="76" t="str">
        <f t="shared" si="2"/>
        <v/>
      </c>
      <c r="J30" s="76" t="str">
        <f t="shared" si="3"/>
        <v/>
      </c>
      <c r="K30" s="110" t="str">
        <f t="shared" si="4"/>
        <v/>
      </c>
    </row>
    <row r="31" spans="1:11" x14ac:dyDescent="0.15">
      <c r="A31" s="97"/>
      <c r="B31" s="1"/>
      <c r="C31" s="1"/>
      <c r="D31" s="1"/>
      <c r="E31" s="1"/>
      <c r="F31" s="1"/>
      <c r="G31" s="76" t="str">
        <f t="shared" si="0"/>
        <v/>
      </c>
      <c r="H31" s="76" t="str">
        <f t="shared" si="1"/>
        <v/>
      </c>
      <c r="I31" s="76" t="str">
        <f t="shared" si="2"/>
        <v/>
      </c>
      <c r="J31" s="76" t="str">
        <f t="shared" si="3"/>
        <v/>
      </c>
      <c r="K31" s="110" t="str">
        <f t="shared" si="4"/>
        <v/>
      </c>
    </row>
    <row r="32" spans="1:11" x14ac:dyDescent="0.15">
      <c r="A32" s="97"/>
      <c r="B32" s="1"/>
      <c r="C32" s="1"/>
      <c r="D32" s="1"/>
      <c r="E32" s="1"/>
      <c r="F32" s="1"/>
      <c r="G32" s="76" t="str">
        <f t="shared" si="0"/>
        <v/>
      </c>
      <c r="H32" s="76" t="str">
        <f t="shared" si="1"/>
        <v/>
      </c>
      <c r="I32" s="76" t="str">
        <f t="shared" si="2"/>
        <v/>
      </c>
      <c r="J32" s="76" t="str">
        <f t="shared" si="3"/>
        <v/>
      </c>
      <c r="K32" s="110" t="str">
        <f t="shared" si="4"/>
        <v/>
      </c>
    </row>
    <row r="33" spans="1:11" x14ac:dyDescent="0.15">
      <c r="A33" s="97"/>
      <c r="B33" s="1"/>
      <c r="C33" s="1"/>
      <c r="D33" s="1"/>
      <c r="E33" s="1"/>
      <c r="F33" s="1"/>
      <c r="G33" s="76" t="str">
        <f t="shared" si="0"/>
        <v/>
      </c>
      <c r="H33" s="76" t="str">
        <f t="shared" si="1"/>
        <v/>
      </c>
      <c r="I33" s="76" t="str">
        <f t="shared" si="2"/>
        <v/>
      </c>
      <c r="J33" s="76" t="str">
        <f t="shared" si="3"/>
        <v/>
      </c>
      <c r="K33" s="110" t="str">
        <f t="shared" si="4"/>
        <v/>
      </c>
    </row>
    <row r="34" spans="1:11" x14ac:dyDescent="0.15">
      <c r="A34" s="97"/>
      <c r="B34" s="1"/>
      <c r="C34" s="1"/>
      <c r="D34" s="1"/>
      <c r="E34" s="1"/>
      <c r="F34" s="1"/>
      <c r="G34" s="76" t="str">
        <f t="shared" ref="G34:G51" si="5">IF(B34="","",IF(COUNTIF($B34:$F34,"="&amp;B34)&gt;1,(((RANK(B34,$B34:$F34,1)+COUNTIF($B34:$F34,"="&amp;B34))*(RANK(B34,$B34:$F34,1)+COUNTIF($B34:$F34,"="&amp;B34)-1))/2-(RANK(B34,$B34:$F34,1)*(RANK(B34,$B34:$F34,1)-1))/2)/COUNTIF($B34:$F34,"="&amp;B34),RANK(B34,$B34:$F34,1)))</f>
        <v/>
      </c>
      <c r="H34" s="76" t="str">
        <f t="shared" ref="H34:H51" si="6">IF(C34="","",IF(COUNTIF($B34:$F34,"="&amp;C34)&gt;1,(((RANK(C34,$B34:$F34,1)+COUNTIF($B34:$F34,"="&amp;C34))*(RANK(C34,$B34:$F34,1)+COUNTIF($B34:$F34,"="&amp;C34)-1))/2-(RANK(C34,$B34:$F34,1)*(RANK(C34,$B34:$F34,1)-1))/2)/COUNTIF($B34:$F34,"="&amp;C34),RANK(C34,$B34:$F34,1)))</f>
        <v/>
      </c>
      <c r="I34" s="76" t="str">
        <f t="shared" ref="I34:I51" si="7">IF(D34="","",IF(COUNTIF($B34:$F34,"="&amp;D34)&gt;1,(((RANK(D34,$B34:$F34,1)+COUNTIF($B34:$F34,"="&amp;D34))*(RANK(D34,$B34:$F34,1)+COUNTIF($B34:$F34,"="&amp;D34)-1))/2-(RANK(D34,$B34:$F34,1)*(RANK(D34,$B34:$F34,1)-1))/2)/COUNTIF($B34:$F34,"="&amp;D34),RANK(D34,$B34:$F34,1)))</f>
        <v/>
      </c>
      <c r="J34" s="76" t="str">
        <f t="shared" ref="J34:J51" si="8">IF(E34="","",IF(COUNTIF($B34:$F34,"="&amp;E34)&gt;1,(((RANK(E34,$B34:$F34,1)+COUNTIF($B34:$F34,"="&amp;E34))*(RANK(E34,$B34:$F34,1)+COUNTIF($B34:$F34,"="&amp;E34)-1))/2-(RANK(E34,$B34:$F34,1)*(RANK(E34,$B34:$F34,1)-1))/2)/COUNTIF($B34:$F34,"="&amp;E34),RANK(E34,$B34:$F34,1)))</f>
        <v/>
      </c>
      <c r="K34" s="110" t="str">
        <f t="shared" ref="K34:K51" si="9">IF(F34="","",IF(COUNTIF($B34:$F34,"="&amp;F34)&gt;1,(((RANK(F34,$B34:$F34,1)+COUNTIF($B34:$F34,"="&amp;F34))*(RANK(F34,$B34:$F34,1)+COUNTIF($B34:$F34,"="&amp;F34)-1))/2-(RANK(F34,$B34:$F34,1)*(RANK(F34,$B34:$F34,1)-1))/2)/COUNTIF($B34:$F34,"="&amp;F34),RANK(F34,$B34:$F34,1)))</f>
        <v/>
      </c>
    </row>
    <row r="35" spans="1:11" x14ac:dyDescent="0.15">
      <c r="A35" s="97"/>
      <c r="B35" s="1"/>
      <c r="C35" s="1"/>
      <c r="D35" s="1"/>
      <c r="E35" s="1"/>
      <c r="F35" s="1"/>
      <c r="G35" s="76" t="str">
        <f t="shared" si="5"/>
        <v/>
      </c>
      <c r="H35" s="76" t="str">
        <f t="shared" si="6"/>
        <v/>
      </c>
      <c r="I35" s="76" t="str">
        <f t="shared" si="7"/>
        <v/>
      </c>
      <c r="J35" s="76" t="str">
        <f t="shared" si="8"/>
        <v/>
      </c>
      <c r="K35" s="110" t="str">
        <f t="shared" si="9"/>
        <v/>
      </c>
    </row>
    <row r="36" spans="1:11" x14ac:dyDescent="0.15">
      <c r="A36" s="97"/>
      <c r="B36" s="1"/>
      <c r="C36" s="1"/>
      <c r="D36" s="1"/>
      <c r="E36" s="1"/>
      <c r="F36" s="1"/>
      <c r="G36" s="76" t="str">
        <f t="shared" si="5"/>
        <v/>
      </c>
      <c r="H36" s="76" t="str">
        <f t="shared" si="6"/>
        <v/>
      </c>
      <c r="I36" s="76" t="str">
        <f t="shared" si="7"/>
        <v/>
      </c>
      <c r="J36" s="76" t="str">
        <f t="shared" si="8"/>
        <v/>
      </c>
      <c r="K36" s="110" t="str">
        <f t="shared" si="9"/>
        <v/>
      </c>
    </row>
    <row r="37" spans="1:11" x14ac:dyDescent="0.15">
      <c r="A37" s="97"/>
      <c r="B37" s="1"/>
      <c r="C37" s="1"/>
      <c r="D37" s="1"/>
      <c r="E37" s="1"/>
      <c r="F37" s="1"/>
      <c r="G37" s="76" t="str">
        <f t="shared" si="5"/>
        <v/>
      </c>
      <c r="H37" s="76" t="str">
        <f t="shared" si="6"/>
        <v/>
      </c>
      <c r="I37" s="76" t="str">
        <f t="shared" si="7"/>
        <v/>
      </c>
      <c r="J37" s="76" t="str">
        <f t="shared" si="8"/>
        <v/>
      </c>
      <c r="K37" s="110" t="str">
        <f t="shared" si="9"/>
        <v/>
      </c>
    </row>
    <row r="38" spans="1:11" x14ac:dyDescent="0.15">
      <c r="A38" s="97"/>
      <c r="B38" s="1"/>
      <c r="C38" s="1"/>
      <c r="D38" s="1"/>
      <c r="E38" s="1"/>
      <c r="F38" s="1"/>
      <c r="G38" s="76" t="str">
        <f t="shared" si="5"/>
        <v/>
      </c>
      <c r="H38" s="76" t="str">
        <f t="shared" si="6"/>
        <v/>
      </c>
      <c r="I38" s="76" t="str">
        <f t="shared" si="7"/>
        <v/>
      </c>
      <c r="J38" s="76" t="str">
        <f t="shared" si="8"/>
        <v/>
      </c>
      <c r="K38" s="110" t="str">
        <f t="shared" si="9"/>
        <v/>
      </c>
    </row>
    <row r="39" spans="1:11" x14ac:dyDescent="0.15">
      <c r="A39" s="97"/>
      <c r="B39" s="1"/>
      <c r="C39" s="1"/>
      <c r="D39" s="1"/>
      <c r="E39" s="1"/>
      <c r="F39" s="1"/>
      <c r="G39" s="76" t="str">
        <f t="shared" si="5"/>
        <v/>
      </c>
      <c r="H39" s="76" t="str">
        <f t="shared" si="6"/>
        <v/>
      </c>
      <c r="I39" s="76" t="str">
        <f t="shared" si="7"/>
        <v/>
      </c>
      <c r="J39" s="76" t="str">
        <f t="shared" si="8"/>
        <v/>
      </c>
      <c r="K39" s="110" t="str">
        <f t="shared" si="9"/>
        <v/>
      </c>
    </row>
    <row r="40" spans="1:11" x14ac:dyDescent="0.15">
      <c r="A40" s="97"/>
      <c r="B40" s="1"/>
      <c r="C40" s="1"/>
      <c r="D40" s="1"/>
      <c r="E40" s="1"/>
      <c r="F40" s="1"/>
      <c r="G40" s="76" t="str">
        <f t="shared" si="5"/>
        <v/>
      </c>
      <c r="H40" s="76" t="str">
        <f t="shared" si="6"/>
        <v/>
      </c>
      <c r="I40" s="76" t="str">
        <f t="shared" si="7"/>
        <v/>
      </c>
      <c r="J40" s="76" t="str">
        <f t="shared" si="8"/>
        <v/>
      </c>
      <c r="K40" s="110" t="str">
        <f t="shared" si="9"/>
        <v/>
      </c>
    </row>
    <row r="41" spans="1:11" x14ac:dyDescent="0.15">
      <c r="A41" s="97"/>
      <c r="B41" s="1"/>
      <c r="C41" s="1"/>
      <c r="D41" s="1"/>
      <c r="E41" s="1"/>
      <c r="F41" s="1"/>
      <c r="G41" s="76" t="str">
        <f t="shared" si="5"/>
        <v/>
      </c>
      <c r="H41" s="76" t="str">
        <f t="shared" si="6"/>
        <v/>
      </c>
      <c r="I41" s="76" t="str">
        <f t="shared" si="7"/>
        <v/>
      </c>
      <c r="J41" s="76" t="str">
        <f t="shared" si="8"/>
        <v/>
      </c>
      <c r="K41" s="110" t="str">
        <f t="shared" si="9"/>
        <v/>
      </c>
    </row>
    <row r="42" spans="1:11" x14ac:dyDescent="0.15">
      <c r="A42" s="97"/>
      <c r="B42" s="1"/>
      <c r="C42" s="1"/>
      <c r="D42" s="1"/>
      <c r="E42" s="1"/>
      <c r="F42" s="1"/>
      <c r="G42" s="76" t="str">
        <f t="shared" si="5"/>
        <v/>
      </c>
      <c r="H42" s="76" t="str">
        <f t="shared" si="6"/>
        <v/>
      </c>
      <c r="I42" s="76" t="str">
        <f t="shared" si="7"/>
        <v/>
      </c>
      <c r="J42" s="76" t="str">
        <f t="shared" si="8"/>
        <v/>
      </c>
      <c r="K42" s="110" t="str">
        <f t="shared" si="9"/>
        <v/>
      </c>
    </row>
    <row r="43" spans="1:11" x14ac:dyDescent="0.15">
      <c r="A43" s="97"/>
      <c r="B43" s="1"/>
      <c r="C43" s="1"/>
      <c r="D43" s="1"/>
      <c r="E43" s="1"/>
      <c r="F43" s="1"/>
      <c r="G43" s="76" t="str">
        <f t="shared" si="5"/>
        <v/>
      </c>
      <c r="H43" s="76" t="str">
        <f t="shared" si="6"/>
        <v/>
      </c>
      <c r="I43" s="76" t="str">
        <f t="shared" si="7"/>
        <v/>
      </c>
      <c r="J43" s="76" t="str">
        <f t="shared" si="8"/>
        <v/>
      </c>
      <c r="K43" s="110" t="str">
        <f t="shared" si="9"/>
        <v/>
      </c>
    </row>
    <row r="44" spans="1:11" x14ac:dyDescent="0.15">
      <c r="A44" s="97"/>
      <c r="B44" s="1"/>
      <c r="C44" s="1"/>
      <c r="D44" s="1"/>
      <c r="E44" s="1"/>
      <c r="F44" s="1"/>
      <c r="G44" s="76" t="str">
        <f t="shared" si="5"/>
        <v/>
      </c>
      <c r="H44" s="76" t="str">
        <f t="shared" si="6"/>
        <v/>
      </c>
      <c r="I44" s="76" t="str">
        <f t="shared" si="7"/>
        <v/>
      </c>
      <c r="J44" s="76" t="str">
        <f t="shared" si="8"/>
        <v/>
      </c>
      <c r="K44" s="110" t="str">
        <f t="shared" si="9"/>
        <v/>
      </c>
    </row>
    <row r="45" spans="1:11" x14ac:dyDescent="0.15">
      <c r="A45" s="97"/>
      <c r="B45" s="1"/>
      <c r="C45" s="1"/>
      <c r="D45" s="1"/>
      <c r="E45" s="1"/>
      <c r="F45" s="1"/>
      <c r="G45" s="76" t="str">
        <f t="shared" si="5"/>
        <v/>
      </c>
      <c r="H45" s="76" t="str">
        <f t="shared" si="6"/>
        <v/>
      </c>
      <c r="I45" s="76" t="str">
        <f t="shared" si="7"/>
        <v/>
      </c>
      <c r="J45" s="76" t="str">
        <f t="shared" si="8"/>
        <v/>
      </c>
      <c r="K45" s="110" t="str">
        <f t="shared" si="9"/>
        <v/>
      </c>
    </row>
    <row r="46" spans="1:11" x14ac:dyDescent="0.15">
      <c r="A46" s="97"/>
      <c r="B46" s="1"/>
      <c r="C46" s="1"/>
      <c r="D46" s="1"/>
      <c r="E46" s="1"/>
      <c r="F46" s="1"/>
      <c r="G46" s="76" t="str">
        <f t="shared" si="5"/>
        <v/>
      </c>
      <c r="H46" s="76" t="str">
        <f t="shared" si="6"/>
        <v/>
      </c>
      <c r="I46" s="76" t="str">
        <f t="shared" si="7"/>
        <v/>
      </c>
      <c r="J46" s="76" t="str">
        <f t="shared" si="8"/>
        <v/>
      </c>
      <c r="K46" s="110" t="str">
        <f t="shared" si="9"/>
        <v/>
      </c>
    </row>
    <row r="47" spans="1:11" x14ac:dyDescent="0.15">
      <c r="A47" s="97"/>
      <c r="B47" s="1"/>
      <c r="C47" s="1"/>
      <c r="D47" s="1"/>
      <c r="E47" s="1"/>
      <c r="F47" s="1"/>
      <c r="G47" s="76" t="str">
        <f t="shared" si="5"/>
        <v/>
      </c>
      <c r="H47" s="76" t="str">
        <f t="shared" si="6"/>
        <v/>
      </c>
      <c r="I47" s="76" t="str">
        <f t="shared" si="7"/>
        <v/>
      </c>
      <c r="J47" s="76" t="str">
        <f t="shared" si="8"/>
        <v/>
      </c>
      <c r="K47" s="110" t="str">
        <f t="shared" si="9"/>
        <v/>
      </c>
    </row>
    <row r="48" spans="1:11" x14ac:dyDescent="0.15">
      <c r="A48" s="97"/>
      <c r="B48" s="1"/>
      <c r="C48" s="1"/>
      <c r="D48" s="1"/>
      <c r="E48" s="1"/>
      <c r="F48" s="1"/>
      <c r="G48" s="76" t="str">
        <f t="shared" si="5"/>
        <v/>
      </c>
      <c r="H48" s="76" t="str">
        <f t="shared" si="6"/>
        <v/>
      </c>
      <c r="I48" s="76" t="str">
        <f t="shared" si="7"/>
        <v/>
      </c>
      <c r="J48" s="76" t="str">
        <f t="shared" si="8"/>
        <v/>
      </c>
      <c r="K48" s="110" t="str">
        <f t="shared" si="9"/>
        <v/>
      </c>
    </row>
    <row r="49" spans="1:11" x14ac:dyDescent="0.15">
      <c r="A49" s="97"/>
      <c r="B49" s="1"/>
      <c r="C49" s="1"/>
      <c r="D49" s="1"/>
      <c r="E49" s="1"/>
      <c r="F49" s="1"/>
      <c r="G49" s="76" t="str">
        <f t="shared" si="5"/>
        <v/>
      </c>
      <c r="H49" s="76" t="str">
        <f t="shared" si="6"/>
        <v/>
      </c>
      <c r="I49" s="76" t="str">
        <f t="shared" si="7"/>
        <v/>
      </c>
      <c r="J49" s="76" t="str">
        <f t="shared" si="8"/>
        <v/>
      </c>
      <c r="K49" s="110" t="str">
        <f t="shared" si="9"/>
        <v/>
      </c>
    </row>
    <row r="50" spans="1:11" x14ac:dyDescent="0.15">
      <c r="A50" s="97"/>
      <c r="B50" s="1"/>
      <c r="C50" s="1"/>
      <c r="D50" s="1"/>
      <c r="E50" s="1"/>
      <c r="F50" s="1"/>
      <c r="G50" s="76" t="str">
        <f t="shared" si="5"/>
        <v/>
      </c>
      <c r="H50" s="76" t="str">
        <f t="shared" si="6"/>
        <v/>
      </c>
      <c r="I50" s="76" t="str">
        <f t="shared" si="7"/>
        <v/>
      </c>
      <c r="J50" s="76" t="str">
        <f t="shared" si="8"/>
        <v/>
      </c>
      <c r="K50" s="110" t="str">
        <f t="shared" si="9"/>
        <v/>
      </c>
    </row>
    <row r="51" spans="1:11" x14ac:dyDescent="0.15">
      <c r="A51" s="99"/>
      <c r="B51" s="100"/>
      <c r="C51" s="100"/>
      <c r="D51" s="100"/>
      <c r="E51" s="100"/>
      <c r="F51" s="100"/>
      <c r="G51" s="111" t="str">
        <f t="shared" si="5"/>
        <v/>
      </c>
      <c r="H51" s="111" t="str">
        <f t="shared" si="6"/>
        <v/>
      </c>
      <c r="I51" s="111" t="str">
        <f t="shared" si="7"/>
        <v/>
      </c>
      <c r="J51" s="111" t="str">
        <f t="shared" si="8"/>
        <v/>
      </c>
      <c r="K51" s="112" t="str">
        <f t="shared" si="9"/>
        <v/>
      </c>
    </row>
  </sheetData>
  <hyperlinks>
    <hyperlink ref="R1:T1" location="Instructions!A1" display="Instructions" xr:uid="{00000000-0004-0000-0100-000000000000}"/>
    <hyperlink ref="R1:U1" location="'Non-Parametric Tests'!A1" display="Instructions" xr:uid="{00000000-0004-0000-0100-000001000000}"/>
  </hyperlinks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0.79998168889431442"/>
  </sheetPr>
  <dimension ref="A1:T126"/>
  <sheetViews>
    <sheetView showGridLines="0" workbookViewId="0">
      <selection activeCell="A2" sqref="A2"/>
    </sheetView>
  </sheetViews>
  <sheetFormatPr baseColWidth="10" defaultColWidth="8.83203125" defaultRowHeight="13" x14ac:dyDescent="0.15"/>
  <cols>
    <col min="1" max="1" width="7" bestFit="1" customWidth="1"/>
    <col min="2" max="2" width="12.5" bestFit="1" customWidth="1"/>
    <col min="3" max="3" width="9.1640625" bestFit="1" customWidth="1"/>
    <col min="4" max="5" width="12" bestFit="1" customWidth="1"/>
    <col min="6" max="6" width="9.5" bestFit="1" customWidth="1"/>
    <col min="8" max="8" width="16.5" customWidth="1"/>
    <col min="15" max="15" width="11.1640625" customWidth="1"/>
  </cols>
  <sheetData>
    <row r="1" spans="1:20" s="10" customFormat="1" ht="44" thickBot="1" x14ac:dyDescent="0.25">
      <c r="A1" s="11" t="s">
        <v>52</v>
      </c>
      <c r="B1" s="12" t="s">
        <v>53</v>
      </c>
      <c r="C1" s="12" t="s">
        <v>54</v>
      </c>
      <c r="D1" s="12" t="s">
        <v>55</v>
      </c>
      <c r="E1" s="12" t="s">
        <v>56</v>
      </c>
      <c r="F1" s="27" t="s">
        <v>57</v>
      </c>
      <c r="G1" s="38">
        <f ca="1">MAX(OFFSET(E2,0,0,COUNT(E:E),1))</f>
        <v>0.13046372528576422</v>
      </c>
      <c r="H1" s="23"/>
      <c r="O1" s="11" t="s">
        <v>133</v>
      </c>
      <c r="Q1" s="225" t="s">
        <v>129</v>
      </c>
      <c r="R1" s="226"/>
      <c r="S1" s="226"/>
      <c r="T1" s="227"/>
    </row>
    <row r="2" spans="1:20" ht="14" x14ac:dyDescent="0.2">
      <c r="A2" s="1">
        <v>10</v>
      </c>
      <c r="B2" s="26">
        <f>IF(A2="","",(A2-AVERAGE(A:A))/STDEV(A:A))</f>
        <v>-1.1141593995186267</v>
      </c>
      <c r="C2" s="26">
        <f>IF(A2="","",(RANK(A2,A:A,TRUE))/COUNT(A:A))</f>
        <v>0.1</v>
      </c>
      <c r="D2" s="26">
        <f>IF(A2="","",NORMDIST(B2,0,1,TRUE))</f>
        <v>0.13260540485717631</v>
      </c>
      <c r="E2" s="26">
        <f>IF(A2="","",ABS(C2-D2))</f>
        <v>3.2605404857176307E-2</v>
      </c>
      <c r="F2" s="28" t="s">
        <v>58</v>
      </c>
      <c r="G2" s="15"/>
      <c r="H2" s="15"/>
      <c r="J2" s="129" t="s">
        <v>242</v>
      </c>
      <c r="N2" s="68" t="s">
        <v>134</v>
      </c>
      <c r="O2" s="1">
        <v>16</v>
      </c>
      <c r="P2" s="135" t="s">
        <v>208</v>
      </c>
    </row>
    <row r="3" spans="1:20" x14ac:dyDescent="0.15">
      <c r="A3" s="1">
        <v>12</v>
      </c>
      <c r="B3" s="26">
        <f t="shared" ref="B3:B66" si="0">IF(A3="","",(A3-AVERAGE(A:A))/STDEV(A:A))</f>
        <v>-0.97131845086239244</v>
      </c>
      <c r="C3" s="26">
        <f t="shared" ref="C3:C66" si="1">IF(A3="","",(RANK(A3,A:A,TRUE))/COUNT(A:A))</f>
        <v>0.2</v>
      </c>
      <c r="D3" s="26">
        <f t="shared" ref="D3:D66" si="2">IF(A3="","",NORMDIST(B3,0,1,TRUE))</f>
        <v>0.16569486177500489</v>
      </c>
      <c r="E3" s="26">
        <f t="shared" ref="E3:E66" si="3">IF(A3="","",ABS(C3-D3))</f>
        <v>3.4305138224995119E-2</v>
      </c>
      <c r="F3" s="14">
        <v>0.2</v>
      </c>
      <c r="G3" s="15">
        <f>0.736/SQRT(COUNT(A:A))</f>
        <v>0.23274363578839269</v>
      </c>
      <c r="H3" s="18" t="str">
        <f ca="1">IF($G$1&lt;G3,"Cannot Reject Null","Reject Null")</f>
        <v>Cannot Reject Null</v>
      </c>
      <c r="N3" s="68" t="s">
        <v>135</v>
      </c>
      <c r="O3" s="1">
        <v>16</v>
      </c>
    </row>
    <row r="4" spans="1:20" x14ac:dyDescent="0.15">
      <c r="A4" s="1">
        <v>16</v>
      </c>
      <c r="B4" s="26">
        <f t="shared" si="0"/>
        <v>-0.68563655354992414</v>
      </c>
      <c r="C4" s="26">
        <f t="shared" si="1"/>
        <v>0.3</v>
      </c>
      <c r="D4" s="26">
        <f t="shared" si="2"/>
        <v>0.24647116248507633</v>
      </c>
      <c r="E4" s="26">
        <f t="shared" si="3"/>
        <v>5.3528837514923655E-2</v>
      </c>
      <c r="F4" s="14">
        <v>0.15</v>
      </c>
      <c r="G4" s="15">
        <f>0.768/SQRT(COUNT(A:A))</f>
        <v>0.24286292430093151</v>
      </c>
      <c r="H4" s="18" t="str">
        <f ca="1">IF($G$1&lt;G4,"Cannot Reject Null","Reject Null")</f>
        <v>Cannot Reject Null</v>
      </c>
      <c r="N4" s="68" t="s">
        <v>136</v>
      </c>
      <c r="O4" s="1">
        <v>16</v>
      </c>
    </row>
    <row r="5" spans="1:20" x14ac:dyDescent="0.15">
      <c r="A5" s="1">
        <v>17</v>
      </c>
      <c r="B5" s="26">
        <f t="shared" si="0"/>
        <v>-0.6142160792218071</v>
      </c>
      <c r="C5" s="26">
        <f t="shared" si="1"/>
        <v>0.4</v>
      </c>
      <c r="D5" s="26">
        <f t="shared" si="2"/>
        <v>0.2695362747142358</v>
      </c>
      <c r="E5" s="26">
        <f t="shared" si="3"/>
        <v>0.13046372528576422</v>
      </c>
      <c r="F5" s="14">
        <v>0.1</v>
      </c>
      <c r="G5" s="15">
        <f>0.805/SQRT(COUNT(A:A))</f>
        <v>0.25456335164355454</v>
      </c>
      <c r="H5" s="18" t="str">
        <f ca="1">IF($G$1&lt;G5,"Cannot Reject Null","Reject Null")</f>
        <v>Cannot Reject Null</v>
      </c>
      <c r="N5" s="68" t="s">
        <v>137</v>
      </c>
      <c r="O5" s="1">
        <v>17</v>
      </c>
    </row>
    <row r="6" spans="1:20" x14ac:dyDescent="0.15">
      <c r="A6" s="1">
        <v>17</v>
      </c>
      <c r="B6" s="26">
        <f t="shared" si="0"/>
        <v>-0.6142160792218071</v>
      </c>
      <c r="C6" s="26">
        <f t="shared" si="1"/>
        <v>0.4</v>
      </c>
      <c r="D6" s="26">
        <f t="shared" si="2"/>
        <v>0.2695362747142358</v>
      </c>
      <c r="E6" s="26">
        <f t="shared" si="3"/>
        <v>0.13046372528576422</v>
      </c>
      <c r="F6" s="14">
        <v>0.05</v>
      </c>
      <c r="G6" s="15">
        <f>0.886/SQRT(COUNT(A:A))</f>
        <v>0.28017780069091841</v>
      </c>
      <c r="H6" s="18" t="str">
        <f ca="1">IF($G$1&lt;G6,"Cannot Reject Null","Reject Null")</f>
        <v>Cannot Reject Null</v>
      </c>
      <c r="N6" s="68" t="s">
        <v>138</v>
      </c>
      <c r="O6" s="1">
        <v>20</v>
      </c>
    </row>
    <row r="7" spans="1:20" x14ac:dyDescent="0.15">
      <c r="A7" s="1">
        <v>27</v>
      </c>
      <c r="B7" s="26">
        <f t="shared" si="0"/>
        <v>9.9988664059363824E-2</v>
      </c>
      <c r="C7" s="26">
        <f t="shared" si="1"/>
        <v>0.6</v>
      </c>
      <c r="D7" s="26">
        <f t="shared" si="2"/>
        <v>0.53982333744396493</v>
      </c>
      <c r="E7" s="26">
        <f t="shared" si="3"/>
        <v>6.0176662556035043E-2</v>
      </c>
      <c r="F7" s="14">
        <v>0.01</v>
      </c>
      <c r="G7" s="15">
        <f>7.031/SQRT(COUNT(A:A))</f>
        <v>2.2233974228643874</v>
      </c>
      <c r="H7" s="18" t="str">
        <f ca="1">IF($G$1&lt;G7,"Cannot Reject Null","Reject Null")</f>
        <v>Cannot Reject Null</v>
      </c>
      <c r="N7" s="68" t="s">
        <v>139</v>
      </c>
      <c r="O7" s="1">
        <v>27</v>
      </c>
    </row>
    <row r="8" spans="1:20" x14ac:dyDescent="0.15">
      <c r="A8" s="1">
        <v>31</v>
      </c>
      <c r="B8" s="26">
        <f t="shared" si="0"/>
        <v>0.38567056137183214</v>
      </c>
      <c r="C8" s="26">
        <f t="shared" si="1"/>
        <v>0.7</v>
      </c>
      <c r="D8" s="26">
        <f t="shared" si="2"/>
        <v>0.65012966607746703</v>
      </c>
      <c r="E8" s="26">
        <f t="shared" si="3"/>
        <v>4.9870333922532928E-2</v>
      </c>
      <c r="N8" s="68" t="s">
        <v>140</v>
      </c>
      <c r="O8" s="1">
        <v>31</v>
      </c>
    </row>
    <row r="9" spans="1:20" x14ac:dyDescent="0.15">
      <c r="A9" s="1">
        <v>34</v>
      </c>
      <c r="B9" s="26">
        <f t="shared" si="0"/>
        <v>0.59993198435618345</v>
      </c>
      <c r="C9" s="26">
        <f t="shared" si="1"/>
        <v>0.8</v>
      </c>
      <c r="D9" s="26">
        <f t="shared" si="2"/>
        <v>0.72572421730157455</v>
      </c>
      <c r="E9" s="26">
        <f t="shared" si="3"/>
        <v>7.4275782698425497E-2</v>
      </c>
      <c r="N9" s="68" t="s">
        <v>141</v>
      </c>
      <c r="O9" s="1">
        <v>34</v>
      </c>
    </row>
    <row r="10" spans="1:20" x14ac:dyDescent="0.15">
      <c r="A10" s="1">
        <v>37</v>
      </c>
      <c r="B10" s="26">
        <f t="shared" si="0"/>
        <v>0.81419340734053469</v>
      </c>
      <c r="C10" s="26">
        <f t="shared" si="1"/>
        <v>0.9</v>
      </c>
      <c r="D10" s="26">
        <f t="shared" si="2"/>
        <v>0.79223291918219707</v>
      </c>
      <c r="E10" s="26">
        <f t="shared" si="3"/>
        <v>0.10776708081780295</v>
      </c>
      <c r="N10" s="68" t="s">
        <v>142</v>
      </c>
      <c r="O10" s="1">
        <v>37</v>
      </c>
    </row>
    <row r="11" spans="1:20" x14ac:dyDescent="0.15">
      <c r="A11" s="1">
        <v>55</v>
      </c>
      <c r="B11" s="26">
        <f t="shared" si="0"/>
        <v>2.0997619452466423</v>
      </c>
      <c r="C11" s="26">
        <f t="shared" si="1"/>
        <v>1</v>
      </c>
      <c r="D11" s="26">
        <f t="shared" si="2"/>
        <v>0.98212510631557237</v>
      </c>
      <c r="E11" s="26">
        <f t="shared" si="3"/>
        <v>1.7874893684427628E-2</v>
      </c>
      <c r="N11" s="68" t="s">
        <v>143</v>
      </c>
      <c r="O11" s="1">
        <v>55</v>
      </c>
    </row>
    <row r="12" spans="1:20" x14ac:dyDescent="0.15">
      <c r="A12" s="1"/>
      <c r="B12" s="26" t="str">
        <f t="shared" si="0"/>
        <v/>
      </c>
      <c r="C12" s="26" t="str">
        <f t="shared" si="1"/>
        <v/>
      </c>
      <c r="D12" s="26" t="str">
        <f t="shared" si="2"/>
        <v/>
      </c>
      <c r="E12" s="26" t="str">
        <f t="shared" si="3"/>
        <v/>
      </c>
    </row>
    <row r="13" spans="1:20" x14ac:dyDescent="0.15">
      <c r="A13" s="1"/>
      <c r="B13" s="26" t="str">
        <f t="shared" si="0"/>
        <v/>
      </c>
      <c r="C13" s="26" t="str">
        <f t="shared" si="1"/>
        <v/>
      </c>
      <c r="D13" s="26" t="str">
        <f t="shared" si="2"/>
        <v/>
      </c>
      <c r="E13" s="26" t="str">
        <f t="shared" si="3"/>
        <v/>
      </c>
    </row>
    <row r="14" spans="1:20" x14ac:dyDescent="0.15">
      <c r="A14" s="1"/>
      <c r="B14" s="26" t="str">
        <f t="shared" si="0"/>
        <v/>
      </c>
      <c r="C14" s="26" t="str">
        <f t="shared" si="1"/>
        <v/>
      </c>
      <c r="D14" s="26" t="str">
        <f t="shared" si="2"/>
        <v/>
      </c>
      <c r="E14" s="26" t="str">
        <f t="shared" si="3"/>
        <v/>
      </c>
    </row>
    <row r="15" spans="1:20" x14ac:dyDescent="0.15">
      <c r="A15" s="1"/>
      <c r="B15" s="26" t="str">
        <f t="shared" si="0"/>
        <v/>
      </c>
      <c r="C15" s="26" t="str">
        <f t="shared" si="1"/>
        <v/>
      </c>
      <c r="D15" s="26" t="str">
        <f t="shared" si="2"/>
        <v/>
      </c>
      <c r="E15" s="26" t="str">
        <f t="shared" si="3"/>
        <v/>
      </c>
    </row>
    <row r="16" spans="1:20" x14ac:dyDescent="0.15">
      <c r="A16" s="1"/>
      <c r="B16" s="26" t="str">
        <f t="shared" si="0"/>
        <v/>
      </c>
      <c r="C16" s="26" t="str">
        <f t="shared" si="1"/>
        <v/>
      </c>
      <c r="D16" s="26" t="str">
        <f t="shared" si="2"/>
        <v/>
      </c>
      <c r="E16" s="26" t="str">
        <f t="shared" si="3"/>
        <v/>
      </c>
    </row>
    <row r="17" spans="1:5" x14ac:dyDescent="0.15">
      <c r="A17" s="1"/>
      <c r="B17" s="26" t="str">
        <f t="shared" si="0"/>
        <v/>
      </c>
      <c r="C17" s="26" t="str">
        <f t="shared" si="1"/>
        <v/>
      </c>
      <c r="D17" s="26" t="str">
        <f t="shared" si="2"/>
        <v/>
      </c>
      <c r="E17" s="26" t="str">
        <f t="shared" si="3"/>
        <v/>
      </c>
    </row>
    <row r="18" spans="1:5" x14ac:dyDescent="0.15">
      <c r="A18" s="1"/>
      <c r="B18" s="26" t="str">
        <f t="shared" si="0"/>
        <v/>
      </c>
      <c r="C18" s="26" t="str">
        <f t="shared" si="1"/>
        <v/>
      </c>
      <c r="D18" s="26" t="str">
        <f t="shared" si="2"/>
        <v/>
      </c>
      <c r="E18" s="26" t="str">
        <f t="shared" si="3"/>
        <v/>
      </c>
    </row>
    <row r="19" spans="1:5" x14ac:dyDescent="0.15">
      <c r="A19" s="1"/>
      <c r="B19" s="26" t="str">
        <f t="shared" si="0"/>
        <v/>
      </c>
      <c r="C19" s="26" t="str">
        <f t="shared" si="1"/>
        <v/>
      </c>
      <c r="D19" s="26" t="str">
        <f t="shared" si="2"/>
        <v/>
      </c>
      <c r="E19" s="26" t="str">
        <f t="shared" si="3"/>
        <v/>
      </c>
    </row>
    <row r="20" spans="1:5" x14ac:dyDescent="0.15">
      <c r="A20" s="1"/>
      <c r="B20" s="26" t="str">
        <f t="shared" si="0"/>
        <v/>
      </c>
      <c r="C20" s="26" t="str">
        <f t="shared" si="1"/>
        <v/>
      </c>
      <c r="D20" s="26" t="str">
        <f t="shared" si="2"/>
        <v/>
      </c>
      <c r="E20" s="26" t="str">
        <f t="shared" si="3"/>
        <v/>
      </c>
    </row>
    <row r="21" spans="1:5" x14ac:dyDescent="0.15">
      <c r="A21" s="1"/>
      <c r="B21" s="26" t="str">
        <f t="shared" si="0"/>
        <v/>
      </c>
      <c r="C21" s="26" t="str">
        <f t="shared" si="1"/>
        <v/>
      </c>
      <c r="D21" s="26" t="str">
        <f t="shared" si="2"/>
        <v/>
      </c>
      <c r="E21" s="26" t="str">
        <f t="shared" si="3"/>
        <v/>
      </c>
    </row>
    <row r="22" spans="1:5" x14ac:dyDescent="0.15">
      <c r="A22" s="1"/>
      <c r="B22" s="26" t="str">
        <f t="shared" si="0"/>
        <v/>
      </c>
      <c r="C22" s="26" t="str">
        <f t="shared" si="1"/>
        <v/>
      </c>
      <c r="D22" s="26" t="str">
        <f t="shared" si="2"/>
        <v/>
      </c>
      <c r="E22" s="26" t="str">
        <f t="shared" si="3"/>
        <v/>
      </c>
    </row>
    <row r="23" spans="1:5" x14ac:dyDescent="0.15">
      <c r="A23" s="1"/>
      <c r="B23" s="26" t="str">
        <f t="shared" si="0"/>
        <v/>
      </c>
      <c r="C23" s="26" t="str">
        <f t="shared" si="1"/>
        <v/>
      </c>
      <c r="D23" s="26" t="str">
        <f t="shared" si="2"/>
        <v/>
      </c>
      <c r="E23" s="26" t="str">
        <f t="shared" si="3"/>
        <v/>
      </c>
    </row>
    <row r="24" spans="1:5" x14ac:dyDescent="0.15">
      <c r="A24" s="1"/>
      <c r="B24" s="26" t="str">
        <f t="shared" si="0"/>
        <v/>
      </c>
      <c r="C24" s="26" t="str">
        <f t="shared" si="1"/>
        <v/>
      </c>
      <c r="D24" s="26" t="str">
        <f t="shared" si="2"/>
        <v/>
      </c>
      <c r="E24" s="26" t="str">
        <f t="shared" si="3"/>
        <v/>
      </c>
    </row>
    <row r="25" spans="1:5" x14ac:dyDescent="0.15">
      <c r="A25" s="1"/>
      <c r="B25" s="26" t="str">
        <f t="shared" si="0"/>
        <v/>
      </c>
      <c r="C25" s="26" t="str">
        <f t="shared" si="1"/>
        <v/>
      </c>
      <c r="D25" s="26" t="str">
        <f t="shared" si="2"/>
        <v/>
      </c>
      <c r="E25" s="26" t="str">
        <f t="shared" si="3"/>
        <v/>
      </c>
    </row>
    <row r="26" spans="1:5" x14ac:dyDescent="0.15">
      <c r="A26" s="1"/>
      <c r="B26" s="26" t="str">
        <f t="shared" si="0"/>
        <v/>
      </c>
      <c r="C26" s="26" t="str">
        <f t="shared" si="1"/>
        <v/>
      </c>
      <c r="D26" s="26" t="str">
        <f t="shared" si="2"/>
        <v/>
      </c>
      <c r="E26" s="26" t="str">
        <f t="shared" si="3"/>
        <v/>
      </c>
    </row>
    <row r="27" spans="1:5" x14ac:dyDescent="0.15">
      <c r="A27" s="1"/>
      <c r="B27" s="26" t="str">
        <f t="shared" si="0"/>
        <v/>
      </c>
      <c r="C27" s="26" t="str">
        <f t="shared" si="1"/>
        <v/>
      </c>
      <c r="D27" s="26" t="str">
        <f t="shared" si="2"/>
        <v/>
      </c>
      <c r="E27" s="26" t="str">
        <f t="shared" si="3"/>
        <v/>
      </c>
    </row>
    <row r="28" spans="1:5" x14ac:dyDescent="0.15">
      <c r="A28" s="1"/>
      <c r="B28" s="26" t="str">
        <f t="shared" si="0"/>
        <v/>
      </c>
      <c r="C28" s="26" t="str">
        <f t="shared" si="1"/>
        <v/>
      </c>
      <c r="D28" s="26" t="str">
        <f t="shared" si="2"/>
        <v/>
      </c>
      <c r="E28" s="26" t="str">
        <f t="shared" si="3"/>
        <v/>
      </c>
    </row>
    <row r="29" spans="1:5" x14ac:dyDescent="0.15">
      <c r="A29" s="1"/>
      <c r="B29" s="26" t="str">
        <f t="shared" si="0"/>
        <v/>
      </c>
      <c r="C29" s="26" t="str">
        <f t="shared" si="1"/>
        <v/>
      </c>
      <c r="D29" s="26" t="str">
        <f t="shared" si="2"/>
        <v/>
      </c>
      <c r="E29" s="26" t="str">
        <f t="shared" si="3"/>
        <v/>
      </c>
    </row>
    <row r="30" spans="1:5" x14ac:dyDescent="0.15">
      <c r="A30" s="1"/>
      <c r="B30" s="26" t="str">
        <f t="shared" si="0"/>
        <v/>
      </c>
      <c r="C30" s="26" t="str">
        <f t="shared" si="1"/>
        <v/>
      </c>
      <c r="D30" s="26" t="str">
        <f t="shared" si="2"/>
        <v/>
      </c>
      <c r="E30" s="26" t="str">
        <f t="shared" si="3"/>
        <v/>
      </c>
    </row>
    <row r="31" spans="1:5" x14ac:dyDescent="0.15">
      <c r="A31" s="1"/>
      <c r="B31" s="26" t="str">
        <f t="shared" si="0"/>
        <v/>
      </c>
      <c r="C31" s="26" t="str">
        <f t="shared" si="1"/>
        <v/>
      </c>
      <c r="D31" s="26" t="str">
        <f t="shared" si="2"/>
        <v/>
      </c>
      <c r="E31" s="26" t="str">
        <f t="shared" si="3"/>
        <v/>
      </c>
    </row>
    <row r="32" spans="1:5" x14ac:dyDescent="0.15">
      <c r="A32" s="1"/>
      <c r="B32" s="26" t="str">
        <f t="shared" si="0"/>
        <v/>
      </c>
      <c r="C32" s="26" t="str">
        <f t="shared" si="1"/>
        <v/>
      </c>
      <c r="D32" s="26" t="str">
        <f t="shared" si="2"/>
        <v/>
      </c>
      <c r="E32" s="26" t="str">
        <f t="shared" si="3"/>
        <v/>
      </c>
    </row>
    <row r="33" spans="1:5" x14ac:dyDescent="0.15">
      <c r="A33" s="1"/>
      <c r="B33" s="26" t="str">
        <f t="shared" si="0"/>
        <v/>
      </c>
      <c r="C33" s="26" t="str">
        <f t="shared" si="1"/>
        <v/>
      </c>
      <c r="D33" s="26" t="str">
        <f t="shared" si="2"/>
        <v/>
      </c>
      <c r="E33" s="26" t="str">
        <f t="shared" si="3"/>
        <v/>
      </c>
    </row>
    <row r="34" spans="1:5" x14ac:dyDescent="0.15">
      <c r="A34" s="1"/>
      <c r="B34" s="26" t="str">
        <f t="shared" si="0"/>
        <v/>
      </c>
      <c r="C34" s="26" t="str">
        <f t="shared" si="1"/>
        <v/>
      </c>
      <c r="D34" s="26" t="str">
        <f t="shared" si="2"/>
        <v/>
      </c>
      <c r="E34" s="26" t="str">
        <f t="shared" si="3"/>
        <v/>
      </c>
    </row>
    <row r="35" spans="1:5" x14ac:dyDescent="0.15">
      <c r="A35" s="1"/>
      <c r="B35" s="26" t="str">
        <f t="shared" si="0"/>
        <v/>
      </c>
      <c r="C35" s="26" t="str">
        <f t="shared" si="1"/>
        <v/>
      </c>
      <c r="D35" s="26" t="str">
        <f t="shared" si="2"/>
        <v/>
      </c>
      <c r="E35" s="26" t="str">
        <f t="shared" si="3"/>
        <v/>
      </c>
    </row>
    <row r="36" spans="1:5" x14ac:dyDescent="0.15">
      <c r="A36" s="1"/>
      <c r="B36" s="26" t="str">
        <f t="shared" si="0"/>
        <v/>
      </c>
      <c r="C36" s="26" t="str">
        <f t="shared" si="1"/>
        <v/>
      </c>
      <c r="D36" s="26" t="str">
        <f t="shared" si="2"/>
        <v/>
      </c>
      <c r="E36" s="26" t="str">
        <f t="shared" si="3"/>
        <v/>
      </c>
    </row>
    <row r="37" spans="1:5" x14ac:dyDescent="0.15">
      <c r="A37" s="1"/>
      <c r="B37" s="26" t="str">
        <f t="shared" si="0"/>
        <v/>
      </c>
      <c r="C37" s="26" t="str">
        <f t="shared" si="1"/>
        <v/>
      </c>
      <c r="D37" s="26" t="str">
        <f t="shared" si="2"/>
        <v/>
      </c>
      <c r="E37" s="26" t="str">
        <f t="shared" si="3"/>
        <v/>
      </c>
    </row>
    <row r="38" spans="1:5" x14ac:dyDescent="0.15">
      <c r="A38" s="1"/>
      <c r="B38" s="26" t="str">
        <f t="shared" si="0"/>
        <v/>
      </c>
      <c r="C38" s="26" t="str">
        <f t="shared" si="1"/>
        <v/>
      </c>
      <c r="D38" s="26" t="str">
        <f t="shared" si="2"/>
        <v/>
      </c>
      <c r="E38" s="26" t="str">
        <f t="shared" si="3"/>
        <v/>
      </c>
    </row>
    <row r="39" spans="1:5" x14ac:dyDescent="0.15">
      <c r="A39" s="1"/>
      <c r="B39" s="26" t="str">
        <f t="shared" si="0"/>
        <v/>
      </c>
      <c r="C39" s="26" t="str">
        <f t="shared" si="1"/>
        <v/>
      </c>
      <c r="D39" s="26" t="str">
        <f t="shared" si="2"/>
        <v/>
      </c>
      <c r="E39" s="26" t="str">
        <f t="shared" si="3"/>
        <v/>
      </c>
    </row>
    <row r="40" spans="1:5" x14ac:dyDescent="0.15">
      <c r="A40" s="1"/>
      <c r="B40" s="26" t="str">
        <f t="shared" si="0"/>
        <v/>
      </c>
      <c r="C40" s="26" t="str">
        <f t="shared" si="1"/>
        <v/>
      </c>
      <c r="D40" s="26" t="str">
        <f t="shared" si="2"/>
        <v/>
      </c>
      <c r="E40" s="26" t="str">
        <f t="shared" si="3"/>
        <v/>
      </c>
    </row>
    <row r="41" spans="1:5" x14ac:dyDescent="0.15">
      <c r="A41" s="1"/>
      <c r="B41" s="26" t="str">
        <f t="shared" si="0"/>
        <v/>
      </c>
      <c r="C41" s="26" t="str">
        <f t="shared" si="1"/>
        <v/>
      </c>
      <c r="D41" s="26" t="str">
        <f t="shared" si="2"/>
        <v/>
      </c>
      <c r="E41" s="26" t="str">
        <f t="shared" si="3"/>
        <v/>
      </c>
    </row>
    <row r="42" spans="1:5" x14ac:dyDescent="0.15">
      <c r="A42" s="1"/>
      <c r="B42" s="26" t="str">
        <f t="shared" si="0"/>
        <v/>
      </c>
      <c r="C42" s="26" t="str">
        <f t="shared" si="1"/>
        <v/>
      </c>
      <c r="D42" s="26" t="str">
        <f t="shared" si="2"/>
        <v/>
      </c>
      <c r="E42" s="26" t="str">
        <f t="shared" si="3"/>
        <v/>
      </c>
    </row>
    <row r="43" spans="1:5" x14ac:dyDescent="0.15">
      <c r="A43" s="1"/>
      <c r="B43" s="26" t="str">
        <f t="shared" si="0"/>
        <v/>
      </c>
      <c r="C43" s="26" t="str">
        <f t="shared" si="1"/>
        <v/>
      </c>
      <c r="D43" s="26" t="str">
        <f t="shared" si="2"/>
        <v/>
      </c>
      <c r="E43" s="26" t="str">
        <f t="shared" si="3"/>
        <v/>
      </c>
    </row>
    <row r="44" spans="1:5" x14ac:dyDescent="0.15">
      <c r="A44" s="1"/>
      <c r="B44" s="26" t="str">
        <f t="shared" si="0"/>
        <v/>
      </c>
      <c r="C44" s="26" t="str">
        <f t="shared" si="1"/>
        <v/>
      </c>
      <c r="D44" s="26" t="str">
        <f t="shared" si="2"/>
        <v/>
      </c>
      <c r="E44" s="26" t="str">
        <f t="shared" si="3"/>
        <v/>
      </c>
    </row>
    <row r="45" spans="1:5" x14ac:dyDescent="0.15">
      <c r="A45" s="1"/>
      <c r="B45" s="26" t="str">
        <f t="shared" si="0"/>
        <v/>
      </c>
      <c r="C45" s="26" t="str">
        <f t="shared" si="1"/>
        <v/>
      </c>
      <c r="D45" s="26" t="str">
        <f t="shared" si="2"/>
        <v/>
      </c>
      <c r="E45" s="26" t="str">
        <f t="shared" si="3"/>
        <v/>
      </c>
    </row>
    <row r="46" spans="1:5" x14ac:dyDescent="0.15">
      <c r="A46" s="1"/>
      <c r="B46" s="26" t="str">
        <f t="shared" si="0"/>
        <v/>
      </c>
      <c r="C46" s="26" t="str">
        <f t="shared" si="1"/>
        <v/>
      </c>
      <c r="D46" s="26" t="str">
        <f t="shared" si="2"/>
        <v/>
      </c>
      <c r="E46" s="26" t="str">
        <f t="shared" si="3"/>
        <v/>
      </c>
    </row>
    <row r="47" spans="1:5" x14ac:dyDescent="0.15">
      <c r="A47" s="1"/>
      <c r="B47" s="26" t="str">
        <f t="shared" si="0"/>
        <v/>
      </c>
      <c r="C47" s="26" t="str">
        <f t="shared" si="1"/>
        <v/>
      </c>
      <c r="D47" s="26" t="str">
        <f t="shared" si="2"/>
        <v/>
      </c>
      <c r="E47" s="26" t="str">
        <f t="shared" si="3"/>
        <v/>
      </c>
    </row>
    <row r="48" spans="1:5" x14ac:dyDescent="0.15">
      <c r="A48" s="1"/>
      <c r="B48" s="26" t="str">
        <f t="shared" si="0"/>
        <v/>
      </c>
      <c r="C48" s="26" t="str">
        <f t="shared" si="1"/>
        <v/>
      </c>
      <c r="D48" s="26" t="str">
        <f t="shared" si="2"/>
        <v/>
      </c>
      <c r="E48" s="26" t="str">
        <f t="shared" si="3"/>
        <v/>
      </c>
    </row>
    <row r="49" spans="1:5" x14ac:dyDescent="0.15">
      <c r="A49" s="1"/>
      <c r="B49" s="26" t="str">
        <f t="shared" si="0"/>
        <v/>
      </c>
      <c r="C49" s="26" t="str">
        <f t="shared" si="1"/>
        <v/>
      </c>
      <c r="D49" s="26" t="str">
        <f t="shared" si="2"/>
        <v/>
      </c>
      <c r="E49" s="26" t="str">
        <f t="shared" si="3"/>
        <v/>
      </c>
    </row>
    <row r="50" spans="1:5" x14ac:dyDescent="0.15">
      <c r="A50" s="1"/>
      <c r="B50" s="26" t="str">
        <f t="shared" si="0"/>
        <v/>
      </c>
      <c r="C50" s="26" t="str">
        <f t="shared" si="1"/>
        <v/>
      </c>
      <c r="D50" s="26" t="str">
        <f t="shared" si="2"/>
        <v/>
      </c>
      <c r="E50" s="26" t="str">
        <f t="shared" si="3"/>
        <v/>
      </c>
    </row>
    <row r="51" spans="1:5" x14ac:dyDescent="0.15">
      <c r="A51" s="1"/>
      <c r="B51" s="26" t="str">
        <f t="shared" si="0"/>
        <v/>
      </c>
      <c r="C51" s="26" t="str">
        <f t="shared" si="1"/>
        <v/>
      </c>
      <c r="D51" s="26" t="str">
        <f t="shared" si="2"/>
        <v/>
      </c>
      <c r="E51" s="26" t="str">
        <f t="shared" si="3"/>
        <v/>
      </c>
    </row>
    <row r="52" spans="1:5" x14ac:dyDescent="0.15">
      <c r="A52" s="1"/>
      <c r="B52" s="26" t="str">
        <f t="shared" si="0"/>
        <v/>
      </c>
      <c r="C52" s="26" t="str">
        <f t="shared" si="1"/>
        <v/>
      </c>
      <c r="D52" s="26" t="str">
        <f t="shared" si="2"/>
        <v/>
      </c>
      <c r="E52" s="26" t="str">
        <f t="shared" si="3"/>
        <v/>
      </c>
    </row>
    <row r="53" spans="1:5" x14ac:dyDescent="0.15">
      <c r="A53" s="1"/>
      <c r="B53" s="26" t="str">
        <f t="shared" si="0"/>
        <v/>
      </c>
      <c r="C53" s="26" t="str">
        <f t="shared" si="1"/>
        <v/>
      </c>
      <c r="D53" s="26" t="str">
        <f t="shared" si="2"/>
        <v/>
      </c>
      <c r="E53" s="26" t="str">
        <f t="shared" si="3"/>
        <v/>
      </c>
    </row>
    <row r="54" spans="1:5" x14ac:dyDescent="0.15">
      <c r="A54" s="1"/>
      <c r="B54" s="26" t="str">
        <f t="shared" si="0"/>
        <v/>
      </c>
      <c r="C54" s="26" t="str">
        <f t="shared" si="1"/>
        <v/>
      </c>
      <c r="D54" s="26" t="str">
        <f t="shared" si="2"/>
        <v/>
      </c>
      <c r="E54" s="26" t="str">
        <f t="shared" si="3"/>
        <v/>
      </c>
    </row>
    <row r="55" spans="1:5" x14ac:dyDescent="0.15">
      <c r="A55" s="1"/>
      <c r="B55" s="26" t="str">
        <f t="shared" si="0"/>
        <v/>
      </c>
      <c r="C55" s="26" t="str">
        <f t="shared" si="1"/>
        <v/>
      </c>
      <c r="D55" s="26" t="str">
        <f t="shared" si="2"/>
        <v/>
      </c>
      <c r="E55" s="26" t="str">
        <f t="shared" si="3"/>
        <v/>
      </c>
    </row>
    <row r="56" spans="1:5" x14ac:dyDescent="0.15">
      <c r="A56" s="1"/>
      <c r="B56" s="26" t="str">
        <f t="shared" si="0"/>
        <v/>
      </c>
      <c r="C56" s="26" t="str">
        <f t="shared" si="1"/>
        <v/>
      </c>
      <c r="D56" s="26" t="str">
        <f t="shared" si="2"/>
        <v/>
      </c>
      <c r="E56" s="26" t="str">
        <f t="shared" si="3"/>
        <v/>
      </c>
    </row>
    <row r="57" spans="1:5" x14ac:dyDescent="0.15">
      <c r="A57" s="1"/>
      <c r="B57" s="26" t="str">
        <f t="shared" si="0"/>
        <v/>
      </c>
      <c r="C57" s="26" t="str">
        <f t="shared" si="1"/>
        <v/>
      </c>
      <c r="D57" s="26" t="str">
        <f t="shared" si="2"/>
        <v/>
      </c>
      <c r="E57" s="26" t="str">
        <f t="shared" si="3"/>
        <v/>
      </c>
    </row>
    <row r="58" spans="1:5" x14ac:dyDescent="0.15">
      <c r="A58" s="1"/>
      <c r="B58" s="26" t="str">
        <f t="shared" si="0"/>
        <v/>
      </c>
      <c r="C58" s="26" t="str">
        <f t="shared" si="1"/>
        <v/>
      </c>
      <c r="D58" s="26" t="str">
        <f t="shared" si="2"/>
        <v/>
      </c>
      <c r="E58" s="26" t="str">
        <f t="shared" si="3"/>
        <v/>
      </c>
    </row>
    <row r="59" spans="1:5" x14ac:dyDescent="0.15">
      <c r="A59" s="1"/>
      <c r="B59" s="26" t="str">
        <f t="shared" si="0"/>
        <v/>
      </c>
      <c r="C59" s="26" t="str">
        <f t="shared" si="1"/>
        <v/>
      </c>
      <c r="D59" s="26" t="str">
        <f t="shared" si="2"/>
        <v/>
      </c>
      <c r="E59" s="26" t="str">
        <f t="shared" si="3"/>
        <v/>
      </c>
    </row>
    <row r="60" spans="1:5" x14ac:dyDescent="0.15">
      <c r="A60" s="1"/>
      <c r="B60" s="26" t="str">
        <f t="shared" si="0"/>
        <v/>
      </c>
      <c r="C60" s="26" t="str">
        <f t="shared" si="1"/>
        <v/>
      </c>
      <c r="D60" s="26" t="str">
        <f t="shared" si="2"/>
        <v/>
      </c>
      <c r="E60" s="26" t="str">
        <f t="shared" si="3"/>
        <v/>
      </c>
    </row>
    <row r="61" spans="1:5" x14ac:dyDescent="0.15">
      <c r="A61" s="1"/>
      <c r="B61" s="26" t="str">
        <f t="shared" si="0"/>
        <v/>
      </c>
      <c r="C61" s="26" t="str">
        <f t="shared" si="1"/>
        <v/>
      </c>
      <c r="D61" s="26" t="str">
        <f t="shared" si="2"/>
        <v/>
      </c>
      <c r="E61" s="26" t="str">
        <f t="shared" si="3"/>
        <v/>
      </c>
    </row>
    <row r="62" spans="1:5" x14ac:dyDescent="0.15">
      <c r="A62" s="1"/>
      <c r="B62" s="26" t="str">
        <f t="shared" si="0"/>
        <v/>
      </c>
      <c r="C62" s="26" t="str">
        <f t="shared" si="1"/>
        <v/>
      </c>
      <c r="D62" s="26" t="str">
        <f t="shared" si="2"/>
        <v/>
      </c>
      <c r="E62" s="26" t="str">
        <f t="shared" si="3"/>
        <v/>
      </c>
    </row>
    <row r="63" spans="1:5" x14ac:dyDescent="0.15">
      <c r="A63" s="1"/>
      <c r="B63" s="26" t="str">
        <f t="shared" si="0"/>
        <v/>
      </c>
      <c r="C63" s="26" t="str">
        <f t="shared" si="1"/>
        <v/>
      </c>
      <c r="D63" s="26" t="str">
        <f t="shared" si="2"/>
        <v/>
      </c>
      <c r="E63" s="26" t="str">
        <f t="shared" si="3"/>
        <v/>
      </c>
    </row>
    <row r="64" spans="1:5" x14ac:dyDescent="0.15">
      <c r="A64" s="1"/>
      <c r="B64" s="26" t="str">
        <f t="shared" si="0"/>
        <v/>
      </c>
      <c r="C64" s="26" t="str">
        <f t="shared" si="1"/>
        <v/>
      </c>
      <c r="D64" s="26" t="str">
        <f t="shared" si="2"/>
        <v/>
      </c>
      <c r="E64" s="26" t="str">
        <f t="shared" si="3"/>
        <v/>
      </c>
    </row>
    <row r="65" spans="1:5" x14ac:dyDescent="0.15">
      <c r="A65" s="1"/>
      <c r="B65" s="26" t="str">
        <f t="shared" si="0"/>
        <v/>
      </c>
      <c r="C65" s="26" t="str">
        <f t="shared" si="1"/>
        <v/>
      </c>
      <c r="D65" s="26" t="str">
        <f t="shared" si="2"/>
        <v/>
      </c>
      <c r="E65" s="26" t="str">
        <f t="shared" si="3"/>
        <v/>
      </c>
    </row>
    <row r="66" spans="1:5" x14ac:dyDescent="0.15">
      <c r="A66" s="1"/>
      <c r="B66" s="26" t="str">
        <f t="shared" si="0"/>
        <v/>
      </c>
      <c r="C66" s="26" t="str">
        <f t="shared" si="1"/>
        <v/>
      </c>
      <c r="D66" s="26" t="str">
        <f t="shared" si="2"/>
        <v/>
      </c>
      <c r="E66" s="26" t="str">
        <f t="shared" si="3"/>
        <v/>
      </c>
    </row>
    <row r="67" spans="1:5" x14ac:dyDescent="0.15">
      <c r="A67" s="1"/>
      <c r="B67" s="26" t="str">
        <f t="shared" ref="B67:B126" si="4">IF(A67="","",(A67-AVERAGE(A:A))/STDEV(A:A))</f>
        <v/>
      </c>
      <c r="C67" s="26" t="str">
        <f t="shared" ref="C67:C126" si="5">IF(A67="","",(RANK(A67,A:A,TRUE))/COUNT(A:A))</f>
        <v/>
      </c>
      <c r="D67" s="26" t="str">
        <f t="shared" ref="D67:D126" si="6">IF(A67="","",NORMDIST(B67,0,1,TRUE))</f>
        <v/>
      </c>
      <c r="E67" s="26" t="str">
        <f t="shared" ref="E67:E126" si="7">IF(A67="","",ABS(C67-D67))</f>
        <v/>
      </c>
    </row>
    <row r="68" spans="1:5" x14ac:dyDescent="0.15">
      <c r="A68" s="1"/>
      <c r="B68" s="26" t="str">
        <f t="shared" si="4"/>
        <v/>
      </c>
      <c r="C68" s="26" t="str">
        <f t="shared" si="5"/>
        <v/>
      </c>
      <c r="D68" s="26" t="str">
        <f t="shared" si="6"/>
        <v/>
      </c>
      <c r="E68" s="26" t="str">
        <f t="shared" si="7"/>
        <v/>
      </c>
    </row>
    <row r="69" spans="1:5" x14ac:dyDescent="0.15">
      <c r="A69" s="1"/>
      <c r="B69" s="26" t="str">
        <f t="shared" si="4"/>
        <v/>
      </c>
      <c r="C69" s="26" t="str">
        <f t="shared" si="5"/>
        <v/>
      </c>
      <c r="D69" s="26" t="str">
        <f t="shared" si="6"/>
        <v/>
      </c>
      <c r="E69" s="26" t="str">
        <f t="shared" si="7"/>
        <v/>
      </c>
    </row>
    <row r="70" spans="1:5" x14ac:dyDescent="0.15">
      <c r="A70" s="1"/>
      <c r="B70" s="26" t="str">
        <f t="shared" si="4"/>
        <v/>
      </c>
      <c r="C70" s="26" t="str">
        <f t="shared" si="5"/>
        <v/>
      </c>
      <c r="D70" s="26" t="str">
        <f t="shared" si="6"/>
        <v/>
      </c>
      <c r="E70" s="26" t="str">
        <f t="shared" si="7"/>
        <v/>
      </c>
    </row>
    <row r="71" spans="1:5" x14ac:dyDescent="0.15">
      <c r="A71" s="1"/>
      <c r="B71" s="26" t="str">
        <f t="shared" si="4"/>
        <v/>
      </c>
      <c r="C71" s="26" t="str">
        <f t="shared" si="5"/>
        <v/>
      </c>
      <c r="D71" s="26" t="str">
        <f t="shared" si="6"/>
        <v/>
      </c>
      <c r="E71" s="26" t="str">
        <f t="shared" si="7"/>
        <v/>
      </c>
    </row>
    <row r="72" spans="1:5" x14ac:dyDescent="0.15">
      <c r="A72" s="1"/>
      <c r="B72" s="26" t="str">
        <f t="shared" si="4"/>
        <v/>
      </c>
      <c r="C72" s="26" t="str">
        <f t="shared" si="5"/>
        <v/>
      </c>
      <c r="D72" s="26" t="str">
        <f t="shared" si="6"/>
        <v/>
      </c>
      <c r="E72" s="26" t="str">
        <f t="shared" si="7"/>
        <v/>
      </c>
    </row>
    <row r="73" spans="1:5" x14ac:dyDescent="0.15">
      <c r="A73" s="1"/>
      <c r="B73" s="26" t="str">
        <f t="shared" si="4"/>
        <v/>
      </c>
      <c r="C73" s="26" t="str">
        <f t="shared" si="5"/>
        <v/>
      </c>
      <c r="D73" s="26" t="str">
        <f t="shared" si="6"/>
        <v/>
      </c>
      <c r="E73" s="26" t="str">
        <f t="shared" si="7"/>
        <v/>
      </c>
    </row>
    <row r="74" spans="1:5" x14ac:dyDescent="0.15">
      <c r="A74" s="1"/>
      <c r="B74" s="26" t="str">
        <f t="shared" si="4"/>
        <v/>
      </c>
      <c r="C74" s="26" t="str">
        <f t="shared" si="5"/>
        <v/>
      </c>
      <c r="D74" s="26" t="str">
        <f t="shared" si="6"/>
        <v/>
      </c>
      <c r="E74" s="26" t="str">
        <f t="shared" si="7"/>
        <v/>
      </c>
    </row>
    <row r="75" spans="1:5" x14ac:dyDescent="0.15">
      <c r="A75" s="1"/>
      <c r="B75" s="26" t="str">
        <f t="shared" si="4"/>
        <v/>
      </c>
      <c r="C75" s="26" t="str">
        <f t="shared" si="5"/>
        <v/>
      </c>
      <c r="D75" s="26" t="str">
        <f t="shared" si="6"/>
        <v/>
      </c>
      <c r="E75" s="26" t="str">
        <f t="shared" si="7"/>
        <v/>
      </c>
    </row>
    <row r="76" spans="1:5" x14ac:dyDescent="0.15">
      <c r="A76" s="1"/>
      <c r="B76" s="26" t="str">
        <f t="shared" si="4"/>
        <v/>
      </c>
      <c r="C76" s="26" t="str">
        <f t="shared" si="5"/>
        <v/>
      </c>
      <c r="D76" s="26" t="str">
        <f t="shared" si="6"/>
        <v/>
      </c>
      <c r="E76" s="26" t="str">
        <f t="shared" si="7"/>
        <v/>
      </c>
    </row>
    <row r="77" spans="1:5" x14ac:dyDescent="0.15">
      <c r="A77" s="1"/>
      <c r="B77" s="26" t="str">
        <f t="shared" si="4"/>
        <v/>
      </c>
      <c r="C77" s="26" t="str">
        <f t="shared" si="5"/>
        <v/>
      </c>
      <c r="D77" s="26" t="str">
        <f t="shared" si="6"/>
        <v/>
      </c>
      <c r="E77" s="26" t="str">
        <f t="shared" si="7"/>
        <v/>
      </c>
    </row>
    <row r="78" spans="1:5" x14ac:dyDescent="0.15">
      <c r="A78" s="1"/>
      <c r="B78" s="26" t="str">
        <f t="shared" si="4"/>
        <v/>
      </c>
      <c r="C78" s="26" t="str">
        <f t="shared" si="5"/>
        <v/>
      </c>
      <c r="D78" s="26" t="str">
        <f t="shared" si="6"/>
        <v/>
      </c>
      <c r="E78" s="26" t="str">
        <f t="shared" si="7"/>
        <v/>
      </c>
    </row>
    <row r="79" spans="1:5" x14ac:dyDescent="0.15">
      <c r="A79" s="1"/>
      <c r="B79" s="26" t="str">
        <f t="shared" si="4"/>
        <v/>
      </c>
      <c r="C79" s="26" t="str">
        <f t="shared" si="5"/>
        <v/>
      </c>
      <c r="D79" s="26" t="str">
        <f t="shared" si="6"/>
        <v/>
      </c>
      <c r="E79" s="26" t="str">
        <f t="shared" si="7"/>
        <v/>
      </c>
    </row>
    <row r="80" spans="1:5" x14ac:dyDescent="0.15">
      <c r="A80" s="1"/>
      <c r="B80" s="26" t="str">
        <f t="shared" si="4"/>
        <v/>
      </c>
      <c r="C80" s="26" t="str">
        <f t="shared" si="5"/>
        <v/>
      </c>
      <c r="D80" s="26" t="str">
        <f t="shared" si="6"/>
        <v/>
      </c>
      <c r="E80" s="26" t="str">
        <f t="shared" si="7"/>
        <v/>
      </c>
    </row>
    <row r="81" spans="1:5" x14ac:dyDescent="0.15">
      <c r="A81" s="1"/>
      <c r="B81" s="26" t="str">
        <f t="shared" si="4"/>
        <v/>
      </c>
      <c r="C81" s="26" t="str">
        <f t="shared" si="5"/>
        <v/>
      </c>
      <c r="D81" s="26" t="str">
        <f t="shared" si="6"/>
        <v/>
      </c>
      <c r="E81" s="26" t="str">
        <f t="shared" si="7"/>
        <v/>
      </c>
    </row>
    <row r="82" spans="1:5" x14ac:dyDescent="0.15">
      <c r="A82" s="1"/>
      <c r="B82" s="26" t="str">
        <f t="shared" si="4"/>
        <v/>
      </c>
      <c r="C82" s="26" t="str">
        <f t="shared" si="5"/>
        <v/>
      </c>
      <c r="D82" s="26" t="str">
        <f t="shared" si="6"/>
        <v/>
      </c>
      <c r="E82" s="26" t="str">
        <f t="shared" si="7"/>
        <v/>
      </c>
    </row>
    <row r="83" spans="1:5" x14ac:dyDescent="0.15">
      <c r="A83" s="1"/>
      <c r="B83" s="26" t="str">
        <f t="shared" si="4"/>
        <v/>
      </c>
      <c r="C83" s="26" t="str">
        <f t="shared" si="5"/>
        <v/>
      </c>
      <c r="D83" s="26" t="str">
        <f t="shared" si="6"/>
        <v/>
      </c>
      <c r="E83" s="26" t="str">
        <f t="shared" si="7"/>
        <v/>
      </c>
    </row>
    <row r="84" spans="1:5" x14ac:dyDescent="0.15">
      <c r="A84" s="1"/>
      <c r="B84" s="26" t="str">
        <f t="shared" si="4"/>
        <v/>
      </c>
      <c r="C84" s="26" t="str">
        <f t="shared" si="5"/>
        <v/>
      </c>
      <c r="D84" s="26" t="str">
        <f t="shared" si="6"/>
        <v/>
      </c>
      <c r="E84" s="26" t="str">
        <f t="shared" si="7"/>
        <v/>
      </c>
    </row>
    <row r="85" spans="1:5" x14ac:dyDescent="0.15">
      <c r="A85" s="1"/>
      <c r="B85" s="26" t="str">
        <f t="shared" si="4"/>
        <v/>
      </c>
      <c r="C85" s="26" t="str">
        <f t="shared" si="5"/>
        <v/>
      </c>
      <c r="D85" s="26" t="str">
        <f t="shared" si="6"/>
        <v/>
      </c>
      <c r="E85" s="26" t="str">
        <f t="shared" si="7"/>
        <v/>
      </c>
    </row>
    <row r="86" spans="1:5" x14ac:dyDescent="0.15">
      <c r="A86" s="1"/>
      <c r="B86" s="26" t="str">
        <f t="shared" si="4"/>
        <v/>
      </c>
      <c r="C86" s="26" t="str">
        <f t="shared" si="5"/>
        <v/>
      </c>
      <c r="D86" s="26" t="str">
        <f t="shared" si="6"/>
        <v/>
      </c>
      <c r="E86" s="26" t="str">
        <f t="shared" si="7"/>
        <v/>
      </c>
    </row>
    <row r="87" spans="1:5" x14ac:dyDescent="0.15">
      <c r="A87" s="1"/>
      <c r="B87" s="26" t="str">
        <f t="shared" si="4"/>
        <v/>
      </c>
      <c r="C87" s="26" t="str">
        <f t="shared" si="5"/>
        <v/>
      </c>
      <c r="D87" s="26" t="str">
        <f t="shared" si="6"/>
        <v/>
      </c>
      <c r="E87" s="26" t="str">
        <f t="shared" si="7"/>
        <v/>
      </c>
    </row>
    <row r="88" spans="1:5" x14ac:dyDescent="0.15">
      <c r="A88" s="1"/>
      <c r="B88" s="26" t="str">
        <f t="shared" si="4"/>
        <v/>
      </c>
      <c r="C88" s="26" t="str">
        <f t="shared" si="5"/>
        <v/>
      </c>
      <c r="D88" s="26" t="str">
        <f t="shared" si="6"/>
        <v/>
      </c>
      <c r="E88" s="26" t="str">
        <f t="shared" si="7"/>
        <v/>
      </c>
    </row>
    <row r="89" spans="1:5" x14ac:dyDescent="0.15">
      <c r="A89" s="1"/>
      <c r="B89" s="26" t="str">
        <f t="shared" si="4"/>
        <v/>
      </c>
      <c r="C89" s="26" t="str">
        <f t="shared" si="5"/>
        <v/>
      </c>
      <c r="D89" s="26" t="str">
        <f t="shared" si="6"/>
        <v/>
      </c>
      <c r="E89" s="26" t="str">
        <f t="shared" si="7"/>
        <v/>
      </c>
    </row>
    <row r="90" spans="1:5" x14ac:dyDescent="0.15">
      <c r="A90" s="1"/>
      <c r="B90" s="26" t="str">
        <f t="shared" si="4"/>
        <v/>
      </c>
      <c r="C90" s="26" t="str">
        <f t="shared" si="5"/>
        <v/>
      </c>
      <c r="D90" s="26" t="str">
        <f t="shared" si="6"/>
        <v/>
      </c>
      <c r="E90" s="26" t="str">
        <f t="shared" si="7"/>
        <v/>
      </c>
    </row>
    <row r="91" spans="1:5" x14ac:dyDescent="0.15">
      <c r="A91" s="1"/>
      <c r="B91" s="26" t="str">
        <f t="shared" si="4"/>
        <v/>
      </c>
      <c r="C91" s="26" t="str">
        <f t="shared" si="5"/>
        <v/>
      </c>
      <c r="D91" s="26" t="str">
        <f t="shared" si="6"/>
        <v/>
      </c>
      <c r="E91" s="26" t="str">
        <f t="shared" si="7"/>
        <v/>
      </c>
    </row>
    <row r="92" spans="1:5" x14ac:dyDescent="0.15">
      <c r="A92" s="1"/>
      <c r="B92" s="26" t="str">
        <f t="shared" si="4"/>
        <v/>
      </c>
      <c r="C92" s="26" t="str">
        <f t="shared" si="5"/>
        <v/>
      </c>
      <c r="D92" s="26" t="str">
        <f t="shared" si="6"/>
        <v/>
      </c>
      <c r="E92" s="26" t="str">
        <f t="shared" si="7"/>
        <v/>
      </c>
    </row>
    <row r="93" spans="1:5" x14ac:dyDescent="0.15">
      <c r="A93" s="1"/>
      <c r="B93" s="26" t="str">
        <f t="shared" si="4"/>
        <v/>
      </c>
      <c r="C93" s="26" t="str">
        <f t="shared" si="5"/>
        <v/>
      </c>
      <c r="D93" s="26" t="str">
        <f t="shared" si="6"/>
        <v/>
      </c>
      <c r="E93" s="26" t="str">
        <f t="shared" si="7"/>
        <v/>
      </c>
    </row>
    <row r="94" spans="1:5" x14ac:dyDescent="0.15">
      <c r="A94" s="1"/>
      <c r="B94" s="26" t="str">
        <f t="shared" si="4"/>
        <v/>
      </c>
      <c r="C94" s="26" t="str">
        <f t="shared" si="5"/>
        <v/>
      </c>
      <c r="D94" s="26" t="str">
        <f t="shared" si="6"/>
        <v/>
      </c>
      <c r="E94" s="26" t="str">
        <f t="shared" si="7"/>
        <v/>
      </c>
    </row>
    <row r="95" spans="1:5" x14ac:dyDescent="0.15">
      <c r="A95" s="1"/>
      <c r="B95" s="26" t="str">
        <f t="shared" si="4"/>
        <v/>
      </c>
      <c r="C95" s="26" t="str">
        <f t="shared" si="5"/>
        <v/>
      </c>
      <c r="D95" s="26" t="str">
        <f t="shared" si="6"/>
        <v/>
      </c>
      <c r="E95" s="26" t="str">
        <f t="shared" si="7"/>
        <v/>
      </c>
    </row>
    <row r="96" spans="1:5" x14ac:dyDescent="0.15">
      <c r="A96" s="1"/>
      <c r="B96" s="26" t="str">
        <f t="shared" si="4"/>
        <v/>
      </c>
      <c r="C96" s="26" t="str">
        <f t="shared" si="5"/>
        <v/>
      </c>
      <c r="D96" s="26" t="str">
        <f t="shared" si="6"/>
        <v/>
      </c>
      <c r="E96" s="26" t="str">
        <f t="shared" si="7"/>
        <v/>
      </c>
    </row>
    <row r="97" spans="1:5" x14ac:dyDescent="0.15">
      <c r="A97" s="1"/>
      <c r="B97" s="26" t="str">
        <f t="shared" si="4"/>
        <v/>
      </c>
      <c r="C97" s="26" t="str">
        <f t="shared" si="5"/>
        <v/>
      </c>
      <c r="D97" s="26" t="str">
        <f t="shared" si="6"/>
        <v/>
      </c>
      <c r="E97" s="26" t="str">
        <f t="shared" si="7"/>
        <v/>
      </c>
    </row>
    <row r="98" spans="1:5" x14ac:dyDescent="0.15">
      <c r="A98" s="1"/>
      <c r="B98" s="26" t="str">
        <f t="shared" si="4"/>
        <v/>
      </c>
      <c r="C98" s="26" t="str">
        <f t="shared" si="5"/>
        <v/>
      </c>
      <c r="D98" s="26" t="str">
        <f t="shared" si="6"/>
        <v/>
      </c>
      <c r="E98" s="26" t="str">
        <f t="shared" si="7"/>
        <v/>
      </c>
    </row>
    <row r="99" spans="1:5" x14ac:dyDescent="0.15">
      <c r="A99" s="1"/>
      <c r="B99" s="26" t="str">
        <f t="shared" si="4"/>
        <v/>
      </c>
      <c r="C99" s="26" t="str">
        <f t="shared" si="5"/>
        <v/>
      </c>
      <c r="D99" s="26" t="str">
        <f t="shared" si="6"/>
        <v/>
      </c>
      <c r="E99" s="26" t="str">
        <f t="shared" si="7"/>
        <v/>
      </c>
    </row>
    <row r="100" spans="1:5" x14ac:dyDescent="0.15">
      <c r="A100" s="1"/>
      <c r="B100" s="26" t="str">
        <f t="shared" si="4"/>
        <v/>
      </c>
      <c r="C100" s="26" t="str">
        <f t="shared" si="5"/>
        <v/>
      </c>
      <c r="D100" s="26" t="str">
        <f t="shared" si="6"/>
        <v/>
      </c>
      <c r="E100" s="26" t="str">
        <f t="shared" si="7"/>
        <v/>
      </c>
    </row>
    <row r="101" spans="1:5" x14ac:dyDescent="0.15">
      <c r="A101" s="1"/>
      <c r="B101" s="26" t="str">
        <f t="shared" si="4"/>
        <v/>
      </c>
      <c r="C101" s="26" t="str">
        <f t="shared" si="5"/>
        <v/>
      </c>
      <c r="D101" s="26" t="str">
        <f t="shared" si="6"/>
        <v/>
      </c>
      <c r="E101" s="26" t="str">
        <f t="shared" si="7"/>
        <v/>
      </c>
    </row>
    <row r="102" spans="1:5" x14ac:dyDescent="0.15">
      <c r="A102" s="1"/>
      <c r="B102" s="26" t="str">
        <f t="shared" si="4"/>
        <v/>
      </c>
      <c r="C102" s="26" t="str">
        <f t="shared" si="5"/>
        <v/>
      </c>
      <c r="D102" s="26" t="str">
        <f t="shared" si="6"/>
        <v/>
      </c>
      <c r="E102" s="26" t="str">
        <f t="shared" si="7"/>
        <v/>
      </c>
    </row>
    <row r="103" spans="1:5" x14ac:dyDescent="0.15">
      <c r="A103" s="1"/>
      <c r="B103" s="26" t="str">
        <f t="shared" si="4"/>
        <v/>
      </c>
      <c r="C103" s="26" t="str">
        <f t="shared" si="5"/>
        <v/>
      </c>
      <c r="D103" s="26" t="str">
        <f t="shared" si="6"/>
        <v/>
      </c>
      <c r="E103" s="26" t="str">
        <f t="shared" si="7"/>
        <v/>
      </c>
    </row>
    <row r="104" spans="1:5" x14ac:dyDescent="0.15">
      <c r="A104" s="1"/>
      <c r="B104" s="26" t="str">
        <f t="shared" si="4"/>
        <v/>
      </c>
      <c r="C104" s="26" t="str">
        <f t="shared" si="5"/>
        <v/>
      </c>
      <c r="D104" s="26" t="str">
        <f t="shared" si="6"/>
        <v/>
      </c>
      <c r="E104" s="26" t="str">
        <f t="shared" si="7"/>
        <v/>
      </c>
    </row>
    <row r="105" spans="1:5" x14ac:dyDescent="0.15">
      <c r="A105" s="1"/>
      <c r="B105" s="26" t="str">
        <f t="shared" si="4"/>
        <v/>
      </c>
      <c r="C105" s="26" t="str">
        <f t="shared" si="5"/>
        <v/>
      </c>
      <c r="D105" s="26" t="str">
        <f t="shared" si="6"/>
        <v/>
      </c>
      <c r="E105" s="26" t="str">
        <f t="shared" si="7"/>
        <v/>
      </c>
    </row>
    <row r="106" spans="1:5" x14ac:dyDescent="0.15">
      <c r="A106" s="1"/>
      <c r="B106" s="26" t="str">
        <f t="shared" si="4"/>
        <v/>
      </c>
      <c r="C106" s="26" t="str">
        <f t="shared" si="5"/>
        <v/>
      </c>
      <c r="D106" s="26" t="str">
        <f t="shared" si="6"/>
        <v/>
      </c>
      <c r="E106" s="26" t="str">
        <f t="shared" si="7"/>
        <v/>
      </c>
    </row>
    <row r="107" spans="1:5" x14ac:dyDescent="0.15">
      <c r="A107" s="1"/>
      <c r="B107" s="26" t="str">
        <f t="shared" si="4"/>
        <v/>
      </c>
      <c r="C107" s="26" t="str">
        <f t="shared" si="5"/>
        <v/>
      </c>
      <c r="D107" s="26" t="str">
        <f t="shared" si="6"/>
        <v/>
      </c>
      <c r="E107" s="26" t="str">
        <f t="shared" si="7"/>
        <v/>
      </c>
    </row>
    <row r="108" spans="1:5" x14ac:dyDescent="0.15">
      <c r="A108" s="1"/>
      <c r="B108" s="26" t="str">
        <f t="shared" si="4"/>
        <v/>
      </c>
      <c r="C108" s="26" t="str">
        <f t="shared" si="5"/>
        <v/>
      </c>
      <c r="D108" s="26" t="str">
        <f t="shared" si="6"/>
        <v/>
      </c>
      <c r="E108" s="26" t="str">
        <f t="shared" si="7"/>
        <v/>
      </c>
    </row>
    <row r="109" spans="1:5" x14ac:dyDescent="0.15">
      <c r="A109" s="1"/>
      <c r="B109" s="26" t="str">
        <f t="shared" si="4"/>
        <v/>
      </c>
      <c r="C109" s="26" t="str">
        <f t="shared" si="5"/>
        <v/>
      </c>
      <c r="D109" s="26" t="str">
        <f t="shared" si="6"/>
        <v/>
      </c>
      <c r="E109" s="26" t="str">
        <f t="shared" si="7"/>
        <v/>
      </c>
    </row>
    <row r="110" spans="1:5" x14ac:dyDescent="0.15">
      <c r="A110" s="1"/>
      <c r="B110" s="26" t="str">
        <f t="shared" si="4"/>
        <v/>
      </c>
      <c r="C110" s="26" t="str">
        <f t="shared" si="5"/>
        <v/>
      </c>
      <c r="D110" s="26" t="str">
        <f t="shared" si="6"/>
        <v/>
      </c>
      <c r="E110" s="26" t="str">
        <f t="shared" si="7"/>
        <v/>
      </c>
    </row>
    <row r="111" spans="1:5" x14ac:dyDescent="0.15">
      <c r="A111" s="1"/>
      <c r="B111" s="26" t="str">
        <f t="shared" si="4"/>
        <v/>
      </c>
      <c r="C111" s="26" t="str">
        <f t="shared" si="5"/>
        <v/>
      </c>
      <c r="D111" s="26" t="str">
        <f t="shared" si="6"/>
        <v/>
      </c>
      <c r="E111" s="26" t="str">
        <f t="shared" si="7"/>
        <v/>
      </c>
    </row>
    <row r="112" spans="1:5" x14ac:dyDescent="0.15">
      <c r="A112" s="1"/>
      <c r="B112" s="26" t="str">
        <f t="shared" si="4"/>
        <v/>
      </c>
      <c r="C112" s="26" t="str">
        <f t="shared" si="5"/>
        <v/>
      </c>
      <c r="D112" s="26" t="str">
        <f t="shared" si="6"/>
        <v/>
      </c>
      <c r="E112" s="26" t="str">
        <f t="shared" si="7"/>
        <v/>
      </c>
    </row>
    <row r="113" spans="1:5" x14ac:dyDescent="0.15">
      <c r="A113" s="1"/>
      <c r="B113" s="26" t="str">
        <f t="shared" si="4"/>
        <v/>
      </c>
      <c r="C113" s="26" t="str">
        <f t="shared" si="5"/>
        <v/>
      </c>
      <c r="D113" s="26" t="str">
        <f t="shared" si="6"/>
        <v/>
      </c>
      <c r="E113" s="26" t="str">
        <f t="shared" si="7"/>
        <v/>
      </c>
    </row>
    <row r="114" spans="1:5" x14ac:dyDescent="0.15">
      <c r="A114" s="1"/>
      <c r="B114" s="26" t="str">
        <f t="shared" si="4"/>
        <v/>
      </c>
      <c r="C114" s="26" t="str">
        <f t="shared" si="5"/>
        <v/>
      </c>
      <c r="D114" s="26" t="str">
        <f t="shared" si="6"/>
        <v/>
      </c>
      <c r="E114" s="26" t="str">
        <f t="shared" si="7"/>
        <v/>
      </c>
    </row>
    <row r="115" spans="1:5" x14ac:dyDescent="0.15">
      <c r="A115" s="1"/>
      <c r="B115" s="26" t="str">
        <f t="shared" si="4"/>
        <v/>
      </c>
      <c r="C115" s="26" t="str">
        <f t="shared" si="5"/>
        <v/>
      </c>
      <c r="D115" s="26" t="str">
        <f t="shared" si="6"/>
        <v/>
      </c>
      <c r="E115" s="26" t="str">
        <f t="shared" si="7"/>
        <v/>
      </c>
    </row>
    <row r="116" spans="1:5" x14ac:dyDescent="0.15">
      <c r="A116" s="1"/>
      <c r="B116" s="26" t="str">
        <f t="shared" si="4"/>
        <v/>
      </c>
      <c r="C116" s="26" t="str">
        <f t="shared" si="5"/>
        <v/>
      </c>
      <c r="D116" s="26" t="str">
        <f t="shared" si="6"/>
        <v/>
      </c>
      <c r="E116" s="26" t="str">
        <f t="shared" si="7"/>
        <v/>
      </c>
    </row>
    <row r="117" spans="1:5" x14ac:dyDescent="0.15">
      <c r="A117" s="1"/>
      <c r="B117" s="26" t="str">
        <f t="shared" si="4"/>
        <v/>
      </c>
      <c r="C117" s="26" t="str">
        <f t="shared" si="5"/>
        <v/>
      </c>
      <c r="D117" s="26" t="str">
        <f t="shared" si="6"/>
        <v/>
      </c>
      <c r="E117" s="26" t="str">
        <f t="shared" si="7"/>
        <v/>
      </c>
    </row>
    <row r="118" spans="1:5" x14ac:dyDescent="0.15">
      <c r="A118" s="1"/>
      <c r="B118" s="26" t="str">
        <f t="shared" si="4"/>
        <v/>
      </c>
      <c r="C118" s="26" t="str">
        <f t="shared" si="5"/>
        <v/>
      </c>
      <c r="D118" s="26" t="str">
        <f t="shared" si="6"/>
        <v/>
      </c>
      <c r="E118" s="26" t="str">
        <f t="shared" si="7"/>
        <v/>
      </c>
    </row>
    <row r="119" spans="1:5" x14ac:dyDescent="0.15">
      <c r="A119" s="1"/>
      <c r="B119" s="26" t="str">
        <f t="shared" si="4"/>
        <v/>
      </c>
      <c r="C119" s="26" t="str">
        <f t="shared" si="5"/>
        <v/>
      </c>
      <c r="D119" s="26" t="str">
        <f t="shared" si="6"/>
        <v/>
      </c>
      <c r="E119" s="26" t="str">
        <f t="shared" si="7"/>
        <v/>
      </c>
    </row>
    <row r="120" spans="1:5" x14ac:dyDescent="0.15">
      <c r="A120" s="1"/>
      <c r="B120" s="26" t="str">
        <f t="shared" si="4"/>
        <v/>
      </c>
      <c r="C120" s="26" t="str">
        <f t="shared" si="5"/>
        <v/>
      </c>
      <c r="D120" s="26" t="str">
        <f t="shared" si="6"/>
        <v/>
      </c>
      <c r="E120" s="26" t="str">
        <f t="shared" si="7"/>
        <v/>
      </c>
    </row>
    <row r="121" spans="1:5" x14ac:dyDescent="0.15">
      <c r="A121" s="1"/>
      <c r="B121" s="26" t="str">
        <f t="shared" si="4"/>
        <v/>
      </c>
      <c r="C121" s="26" t="str">
        <f t="shared" si="5"/>
        <v/>
      </c>
      <c r="D121" s="26" t="str">
        <f t="shared" si="6"/>
        <v/>
      </c>
      <c r="E121" s="26" t="str">
        <f t="shared" si="7"/>
        <v/>
      </c>
    </row>
    <row r="122" spans="1:5" x14ac:dyDescent="0.15">
      <c r="A122" s="1"/>
      <c r="B122" s="26" t="str">
        <f t="shared" si="4"/>
        <v/>
      </c>
      <c r="C122" s="26" t="str">
        <f t="shared" si="5"/>
        <v/>
      </c>
      <c r="D122" s="26" t="str">
        <f t="shared" si="6"/>
        <v/>
      </c>
      <c r="E122" s="26" t="str">
        <f t="shared" si="7"/>
        <v/>
      </c>
    </row>
    <row r="123" spans="1:5" x14ac:dyDescent="0.15">
      <c r="A123" s="1"/>
      <c r="B123" s="26" t="str">
        <f t="shared" si="4"/>
        <v/>
      </c>
      <c r="C123" s="26" t="str">
        <f t="shared" si="5"/>
        <v/>
      </c>
      <c r="D123" s="26" t="str">
        <f t="shared" si="6"/>
        <v/>
      </c>
      <c r="E123" s="26" t="str">
        <f t="shared" si="7"/>
        <v/>
      </c>
    </row>
    <row r="124" spans="1:5" x14ac:dyDescent="0.15">
      <c r="A124" s="1"/>
      <c r="B124" s="26" t="str">
        <f t="shared" si="4"/>
        <v/>
      </c>
      <c r="C124" s="26" t="str">
        <f t="shared" si="5"/>
        <v/>
      </c>
      <c r="D124" s="26" t="str">
        <f t="shared" si="6"/>
        <v/>
      </c>
      <c r="E124" s="26" t="str">
        <f t="shared" si="7"/>
        <v/>
      </c>
    </row>
    <row r="125" spans="1:5" x14ac:dyDescent="0.15">
      <c r="A125" s="1"/>
      <c r="B125" s="26" t="str">
        <f t="shared" si="4"/>
        <v/>
      </c>
      <c r="C125" s="26" t="str">
        <f t="shared" si="5"/>
        <v/>
      </c>
      <c r="D125" s="26" t="str">
        <f t="shared" si="6"/>
        <v/>
      </c>
      <c r="E125" s="26" t="str">
        <f t="shared" si="7"/>
        <v/>
      </c>
    </row>
    <row r="126" spans="1:5" x14ac:dyDescent="0.15">
      <c r="A126" s="1"/>
      <c r="B126" s="26" t="str">
        <f t="shared" si="4"/>
        <v/>
      </c>
      <c r="C126" s="26" t="str">
        <f t="shared" si="5"/>
        <v/>
      </c>
      <c r="D126" s="26" t="str">
        <f t="shared" si="6"/>
        <v/>
      </c>
      <c r="E126" s="26" t="str">
        <f t="shared" si="7"/>
        <v/>
      </c>
    </row>
  </sheetData>
  <hyperlinks>
    <hyperlink ref="Q1:S1" location="Instructions!A1" display="Instructions" xr:uid="{00000000-0004-0000-0200-000000000000}"/>
    <hyperlink ref="Q1:T1" location="'Non-Parametric Tests'!A1" display="Instructions" xr:uid="{00000000-0004-0000-0200-000001000000}"/>
  </hyperlink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rgb="FFFFFF99"/>
    <pageSetUpPr fitToPage="1"/>
  </sheetPr>
  <dimension ref="A1:AH51"/>
  <sheetViews>
    <sheetView showGridLines="0" zoomScaleNormal="100" workbookViewId="0">
      <selection activeCell="A2" sqref="A2"/>
    </sheetView>
  </sheetViews>
  <sheetFormatPr baseColWidth="10" defaultColWidth="8.83203125" defaultRowHeight="13" x14ac:dyDescent="0.15"/>
  <cols>
    <col min="1" max="9" width="10" customWidth="1"/>
    <col min="10" max="18" width="5.6640625" bestFit="1" customWidth="1"/>
    <col min="19" max="20" width="6" bestFit="1" customWidth="1"/>
    <col min="21" max="26" width="6" customWidth="1"/>
    <col min="27" max="27" width="6" bestFit="1" customWidth="1"/>
    <col min="28" max="28" width="8.5" bestFit="1" customWidth="1"/>
    <col min="29" max="29" width="5.5" bestFit="1" customWidth="1"/>
  </cols>
  <sheetData>
    <row r="1" spans="1:34" s="73" customFormat="1" ht="77.25" customHeight="1" thickBot="1" x14ac:dyDescent="0.25">
      <c r="A1" s="136" t="s">
        <v>95</v>
      </c>
      <c r="B1" s="136" t="s">
        <v>96</v>
      </c>
      <c r="C1" s="136" t="s">
        <v>200</v>
      </c>
      <c r="D1" s="136" t="s">
        <v>201</v>
      </c>
      <c r="E1" s="136" t="s">
        <v>202</v>
      </c>
      <c r="F1" s="136" t="s">
        <v>203</v>
      </c>
      <c r="G1" s="136" t="s">
        <v>204</v>
      </c>
      <c r="H1" s="136" t="s">
        <v>205</v>
      </c>
      <c r="I1" s="136" t="s">
        <v>206</v>
      </c>
      <c r="J1" s="137" t="s">
        <v>185</v>
      </c>
      <c r="K1" s="137" t="s">
        <v>199</v>
      </c>
      <c r="L1" s="137" t="s">
        <v>198</v>
      </c>
      <c r="M1" s="137" t="s">
        <v>197</v>
      </c>
      <c r="N1" s="137" t="s">
        <v>196</v>
      </c>
      <c r="O1" s="137" t="s">
        <v>195</v>
      </c>
      <c r="P1" s="137" t="s">
        <v>194</v>
      </c>
      <c r="Q1" s="137" t="s">
        <v>193</v>
      </c>
      <c r="R1" s="137" t="s">
        <v>192</v>
      </c>
      <c r="S1" s="70" t="s">
        <v>132</v>
      </c>
      <c r="T1" s="70" t="s">
        <v>61</v>
      </c>
      <c r="U1" s="70" t="s">
        <v>62</v>
      </c>
      <c r="V1" s="70" t="s">
        <v>191</v>
      </c>
      <c r="W1" s="70" t="s">
        <v>190</v>
      </c>
      <c r="X1" s="70" t="s">
        <v>189</v>
      </c>
      <c r="Y1" s="70" t="s">
        <v>188</v>
      </c>
      <c r="Z1" s="70" t="s">
        <v>187</v>
      </c>
      <c r="AA1" s="70" t="s">
        <v>186</v>
      </c>
      <c r="AB1" s="71" t="s">
        <v>63</v>
      </c>
      <c r="AC1" s="72" t="s">
        <v>49</v>
      </c>
      <c r="AE1" s="225" t="s">
        <v>129</v>
      </c>
      <c r="AF1" s="226"/>
      <c r="AG1" s="226"/>
      <c r="AH1" s="227"/>
    </row>
    <row r="2" spans="1:34" x14ac:dyDescent="0.15">
      <c r="A2" s="3">
        <v>250.8</v>
      </c>
      <c r="B2" s="1">
        <v>253.2</v>
      </c>
      <c r="C2" s="1">
        <v>253.2</v>
      </c>
      <c r="D2" s="1"/>
      <c r="E2" s="130"/>
      <c r="F2" s="130"/>
      <c r="G2" s="130"/>
      <c r="H2" s="130"/>
      <c r="I2" s="4"/>
      <c r="J2" s="16">
        <f t="shared" ref="J2:J33" si="0">IF(A2="","",_xlfn.RANK.AVG(A2,$A:$I,1))</f>
        <v>1</v>
      </c>
      <c r="K2" s="15">
        <f t="shared" ref="K2:K33" si="1">IF(B2="","",_xlfn.RANK.AVG(B2,$A:$I,1))</f>
        <v>3.5</v>
      </c>
      <c r="L2" s="15">
        <f t="shared" ref="L2:L33" si="2">IF(C2="","",_xlfn.RANK.AVG(C2,$A:$I,1))</f>
        <v>3.5</v>
      </c>
      <c r="M2" s="15" t="str">
        <f t="shared" ref="M2:M33" si="3">IF(D2="","",_xlfn.RANK.AVG(D2,$A:$I,1))</f>
        <v/>
      </c>
      <c r="N2" s="15" t="str">
        <f t="shared" ref="N2:N33" si="4">IF(E2="","",_xlfn.RANK.AVG(E2,$A:$I,1))</f>
        <v/>
      </c>
      <c r="O2" s="15" t="str">
        <f t="shared" ref="O2:O33" si="5">IF(F2="","",_xlfn.RANK.AVG(F2,$A:$I,1))</f>
        <v/>
      </c>
      <c r="P2" s="15" t="str">
        <f t="shared" ref="P2:P33" si="6">IF(G2="","",_xlfn.RANK.AVG(G2,$A:$I,1))</f>
        <v/>
      </c>
      <c r="Q2" s="15" t="str">
        <f t="shared" ref="Q2:Q33" si="7">IF(H2="","",_xlfn.RANK.AVG(H2,$A:$I,1))</f>
        <v/>
      </c>
      <c r="R2" s="98" t="str">
        <f t="shared" ref="R2:R33" si="8">IF(I2="","",_xlfn.RANK.AVG(I2,$A:$I,1))</f>
        <v/>
      </c>
      <c r="S2" s="15">
        <f t="shared" ref="S2:AA2" si="9">IF(SUM(J:J)= 0,"",SUM(J:J))</f>
        <v>31</v>
      </c>
      <c r="T2" s="15">
        <f t="shared" si="9"/>
        <v>44.5</v>
      </c>
      <c r="U2" s="15">
        <f t="shared" si="9"/>
        <v>44.5</v>
      </c>
      <c r="V2" s="15" t="str">
        <f t="shared" si="9"/>
        <v/>
      </c>
      <c r="W2" s="15" t="str">
        <f t="shared" si="9"/>
        <v/>
      </c>
      <c r="X2" s="15" t="str">
        <f t="shared" si="9"/>
        <v/>
      </c>
      <c r="Y2" s="15" t="str">
        <f t="shared" si="9"/>
        <v/>
      </c>
      <c r="Z2" s="15" t="str">
        <f t="shared" si="9"/>
        <v/>
      </c>
      <c r="AA2" s="15" t="str">
        <f t="shared" si="9"/>
        <v/>
      </c>
      <c r="AB2" s="15">
        <f>ABS((12/(COUNT(A:I)*(COUNT(A:I)+1))*SUM(S4:AA4)-3*(COUNT(A:I)+1)))</f>
        <v>1.2150000000000034</v>
      </c>
      <c r="AC2" s="69">
        <f>CHIDIST(AB2,COUNT(A2:I2)-1)</f>
        <v>0.54471094563451194</v>
      </c>
    </row>
    <row r="3" spans="1:34" x14ac:dyDescent="0.15">
      <c r="A3" s="3">
        <v>254.2</v>
      </c>
      <c r="B3" s="1">
        <v>255.4</v>
      </c>
      <c r="C3" s="1">
        <v>255.4</v>
      </c>
      <c r="D3" s="1"/>
      <c r="E3" s="130"/>
      <c r="F3" s="130"/>
      <c r="G3" s="130"/>
      <c r="H3" s="130"/>
      <c r="I3" s="4"/>
      <c r="J3" s="16">
        <f t="shared" si="0"/>
        <v>8</v>
      </c>
      <c r="K3" s="15">
        <f t="shared" si="1"/>
        <v>13.5</v>
      </c>
      <c r="L3" s="15">
        <f t="shared" si="2"/>
        <v>13.5</v>
      </c>
      <c r="M3" s="15" t="str">
        <f t="shared" si="3"/>
        <v/>
      </c>
      <c r="N3" s="15" t="str">
        <f t="shared" si="4"/>
        <v/>
      </c>
      <c r="O3" s="15" t="str">
        <f t="shared" si="5"/>
        <v/>
      </c>
      <c r="P3" s="15" t="str">
        <f t="shared" si="6"/>
        <v/>
      </c>
      <c r="Q3" s="15" t="str">
        <f t="shared" si="7"/>
        <v/>
      </c>
      <c r="R3" s="98" t="str">
        <f t="shared" si="8"/>
        <v/>
      </c>
      <c r="S3" s="15">
        <f>IF(A2="","*",MEDIAN(A:A))</f>
        <v>253.5</v>
      </c>
      <c r="T3" s="15">
        <f>IF(B2="","*",MEDIAN(B:B))</f>
        <v>254.4</v>
      </c>
      <c r="U3" s="15">
        <f>IF(C2="","*",MEDIAN(C:C))</f>
        <v>254.4</v>
      </c>
      <c r="V3" s="15" t="str">
        <f t="shared" ref="V3:AA3" si="10">IF(D2="","",MEDIAN(D:D))</f>
        <v/>
      </c>
      <c r="W3" s="15" t="str">
        <f t="shared" si="10"/>
        <v/>
      </c>
      <c r="X3" s="15" t="str">
        <f t="shared" si="10"/>
        <v/>
      </c>
      <c r="Y3" s="15" t="str">
        <f t="shared" si="10"/>
        <v/>
      </c>
      <c r="Z3" s="15" t="str">
        <f t="shared" si="10"/>
        <v/>
      </c>
      <c r="AA3" s="15" t="str">
        <f t="shared" si="10"/>
        <v/>
      </c>
      <c r="AB3" s="2" t="s">
        <v>64</v>
      </c>
      <c r="AC3" s="5"/>
    </row>
    <row r="4" spans="1:34" x14ac:dyDescent="0.15">
      <c r="A4" s="3">
        <v>252.3</v>
      </c>
      <c r="B4" s="1">
        <v>254.4</v>
      </c>
      <c r="C4" s="1">
        <v>254.4</v>
      </c>
      <c r="D4" s="1"/>
      <c r="E4" s="130"/>
      <c r="F4" s="130"/>
      <c r="G4" s="130"/>
      <c r="H4" s="130"/>
      <c r="I4" s="4"/>
      <c r="J4" s="16">
        <f t="shared" si="0"/>
        <v>2</v>
      </c>
      <c r="K4" s="15">
        <f t="shared" si="1"/>
        <v>9.5</v>
      </c>
      <c r="L4" s="15">
        <f t="shared" si="2"/>
        <v>9.5</v>
      </c>
      <c r="M4" s="15" t="str">
        <f t="shared" si="3"/>
        <v/>
      </c>
      <c r="N4" s="15" t="str">
        <f t="shared" si="4"/>
        <v/>
      </c>
      <c r="O4" s="15" t="str">
        <f t="shared" si="5"/>
        <v/>
      </c>
      <c r="P4" s="15" t="str">
        <f t="shared" si="6"/>
        <v/>
      </c>
      <c r="Q4" s="15" t="str">
        <f t="shared" si="7"/>
        <v/>
      </c>
      <c r="R4" s="98" t="str">
        <f t="shared" si="8"/>
        <v/>
      </c>
      <c r="S4" s="131">
        <f t="shared" ref="S4:AA4" si="11">IF(COUNT(A:A)&gt;0,S2^2/COUNT(A:A),"")</f>
        <v>192.2</v>
      </c>
      <c r="T4" s="131">
        <f t="shared" si="11"/>
        <v>396.05</v>
      </c>
      <c r="U4" s="131">
        <f t="shared" si="11"/>
        <v>396.05</v>
      </c>
      <c r="V4" s="131" t="str">
        <f t="shared" si="11"/>
        <v/>
      </c>
      <c r="W4" s="131" t="str">
        <f t="shared" si="11"/>
        <v/>
      </c>
      <c r="X4" s="131" t="str">
        <f t="shared" si="11"/>
        <v/>
      </c>
      <c r="Y4" s="131" t="str">
        <f t="shared" si="11"/>
        <v/>
      </c>
      <c r="Z4" s="131" t="str">
        <f t="shared" si="11"/>
        <v/>
      </c>
      <c r="AA4" s="131" t="str">
        <f t="shared" si="11"/>
        <v/>
      </c>
    </row>
    <row r="5" spans="1:34" ht="14" x14ac:dyDescent="0.2">
      <c r="A5" s="3">
        <v>255.6</v>
      </c>
      <c r="B5" s="1">
        <v>255</v>
      </c>
      <c r="C5" s="1">
        <v>255</v>
      </c>
      <c r="D5" s="1"/>
      <c r="E5" s="130"/>
      <c r="F5" s="130"/>
      <c r="G5" s="130"/>
      <c r="H5" s="130"/>
      <c r="I5" s="4"/>
      <c r="J5" s="16">
        <f t="shared" si="0"/>
        <v>15</v>
      </c>
      <c r="K5" s="15">
        <f t="shared" si="1"/>
        <v>11.5</v>
      </c>
      <c r="L5" s="15">
        <f t="shared" si="2"/>
        <v>11.5</v>
      </c>
      <c r="M5" s="15" t="str">
        <f t="shared" si="3"/>
        <v/>
      </c>
      <c r="N5" s="15" t="str">
        <f t="shared" si="4"/>
        <v/>
      </c>
      <c r="O5" s="15" t="str">
        <f t="shared" si="5"/>
        <v/>
      </c>
      <c r="P5" s="15" t="str">
        <f t="shared" si="6"/>
        <v/>
      </c>
      <c r="Q5" s="15" t="str">
        <f t="shared" si="7"/>
        <v/>
      </c>
      <c r="R5" s="98" t="str">
        <f t="shared" si="8"/>
        <v/>
      </c>
      <c r="AB5" s="129" t="s">
        <v>242</v>
      </c>
    </row>
    <row r="6" spans="1:34" x14ac:dyDescent="0.15">
      <c r="A6" s="3">
        <v>253.5</v>
      </c>
      <c r="B6" s="1">
        <v>254</v>
      </c>
      <c r="C6" s="1">
        <v>254</v>
      </c>
      <c r="D6" s="1"/>
      <c r="E6" s="130"/>
      <c r="F6" s="130"/>
      <c r="G6" s="130"/>
      <c r="H6" s="130"/>
      <c r="I6" s="4"/>
      <c r="J6" s="16">
        <f t="shared" si="0"/>
        <v>5</v>
      </c>
      <c r="K6" s="15">
        <f t="shared" si="1"/>
        <v>6.5</v>
      </c>
      <c r="L6" s="15">
        <f t="shared" si="2"/>
        <v>6.5</v>
      </c>
      <c r="M6" s="15" t="str">
        <f t="shared" si="3"/>
        <v/>
      </c>
      <c r="N6" s="15" t="str">
        <f t="shared" si="4"/>
        <v/>
      </c>
      <c r="O6" s="15" t="str">
        <f t="shared" si="5"/>
        <v/>
      </c>
      <c r="P6" s="15" t="str">
        <f t="shared" si="6"/>
        <v/>
      </c>
      <c r="Q6" s="15" t="str">
        <f t="shared" si="7"/>
        <v/>
      </c>
      <c r="R6" s="98" t="str">
        <f t="shared" si="8"/>
        <v/>
      </c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6" t="str">
        <f t="shared" si="0"/>
        <v/>
      </c>
      <c r="K7" s="15" t="str">
        <f t="shared" si="1"/>
        <v/>
      </c>
      <c r="L7" s="15" t="str">
        <f t="shared" si="2"/>
        <v/>
      </c>
      <c r="M7" s="15" t="str">
        <f t="shared" si="3"/>
        <v/>
      </c>
      <c r="N7" s="15" t="str">
        <f t="shared" si="4"/>
        <v/>
      </c>
      <c r="O7" s="15" t="str">
        <f t="shared" si="5"/>
        <v/>
      </c>
      <c r="P7" s="15" t="str">
        <f t="shared" si="6"/>
        <v/>
      </c>
      <c r="Q7" s="15" t="str">
        <f t="shared" si="7"/>
        <v/>
      </c>
      <c r="R7" s="98" t="str">
        <f t="shared" si="8"/>
        <v/>
      </c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6" t="str">
        <f t="shared" si="0"/>
        <v/>
      </c>
      <c r="K8" s="15" t="str">
        <f t="shared" si="1"/>
        <v/>
      </c>
      <c r="L8" s="15" t="str">
        <f t="shared" si="2"/>
        <v/>
      </c>
      <c r="M8" s="15" t="str">
        <f t="shared" si="3"/>
        <v/>
      </c>
      <c r="N8" s="15" t="str">
        <f t="shared" si="4"/>
        <v/>
      </c>
      <c r="O8" s="15" t="str">
        <f t="shared" si="5"/>
        <v/>
      </c>
      <c r="P8" s="15" t="str">
        <f t="shared" si="6"/>
        <v/>
      </c>
      <c r="Q8" s="15" t="str">
        <f t="shared" si="7"/>
        <v/>
      </c>
      <c r="R8" s="98" t="str">
        <f t="shared" si="8"/>
        <v/>
      </c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6" t="str">
        <f t="shared" si="0"/>
        <v/>
      </c>
      <c r="K9" s="15" t="str">
        <f t="shared" si="1"/>
        <v/>
      </c>
      <c r="L9" s="15" t="str">
        <f t="shared" si="2"/>
        <v/>
      </c>
      <c r="M9" s="15" t="str">
        <f t="shared" si="3"/>
        <v/>
      </c>
      <c r="N9" s="15" t="str">
        <f t="shared" si="4"/>
        <v/>
      </c>
      <c r="O9" s="15" t="str">
        <f t="shared" si="5"/>
        <v/>
      </c>
      <c r="P9" s="15" t="str">
        <f t="shared" si="6"/>
        <v/>
      </c>
      <c r="Q9" s="15" t="str">
        <f t="shared" si="7"/>
        <v/>
      </c>
      <c r="R9" s="98" t="str">
        <f t="shared" si="8"/>
        <v/>
      </c>
    </row>
    <row r="10" spans="1:34" x14ac:dyDescent="0.15">
      <c r="A10" s="1"/>
      <c r="B10" s="1"/>
      <c r="C10" s="1"/>
      <c r="D10" s="1"/>
      <c r="E10" s="1"/>
      <c r="F10" s="1"/>
      <c r="G10" s="1"/>
      <c r="H10" s="1"/>
      <c r="I10" s="1"/>
      <c r="J10" s="16" t="str">
        <f t="shared" si="0"/>
        <v/>
      </c>
      <c r="K10" s="15" t="str">
        <f t="shared" si="1"/>
        <v/>
      </c>
      <c r="L10" s="15" t="str">
        <f t="shared" si="2"/>
        <v/>
      </c>
      <c r="M10" s="15" t="str">
        <f t="shared" si="3"/>
        <v/>
      </c>
      <c r="N10" s="15" t="str">
        <f t="shared" si="4"/>
        <v/>
      </c>
      <c r="O10" s="15" t="str">
        <f t="shared" si="5"/>
        <v/>
      </c>
      <c r="P10" s="15" t="str">
        <f t="shared" si="6"/>
        <v/>
      </c>
      <c r="Q10" s="15" t="str">
        <f t="shared" si="7"/>
        <v/>
      </c>
      <c r="R10" s="98" t="str">
        <f t="shared" si="8"/>
        <v/>
      </c>
    </row>
    <row r="11" spans="1:34" x14ac:dyDescent="0.15">
      <c r="A11" s="1"/>
      <c r="B11" s="1"/>
      <c r="C11" s="1"/>
      <c r="D11" s="1"/>
      <c r="E11" s="1"/>
      <c r="F11" s="1"/>
      <c r="G11" s="1"/>
      <c r="H11" s="1"/>
      <c r="I11" s="1"/>
      <c r="J11" s="16" t="str">
        <f t="shared" si="0"/>
        <v/>
      </c>
      <c r="K11" s="15" t="str">
        <f t="shared" si="1"/>
        <v/>
      </c>
      <c r="L11" s="15" t="str">
        <f t="shared" si="2"/>
        <v/>
      </c>
      <c r="M11" s="15" t="str">
        <f t="shared" si="3"/>
        <v/>
      </c>
      <c r="N11" s="15" t="str">
        <f t="shared" si="4"/>
        <v/>
      </c>
      <c r="O11" s="15" t="str">
        <f t="shared" si="5"/>
        <v/>
      </c>
      <c r="P11" s="15" t="str">
        <f t="shared" si="6"/>
        <v/>
      </c>
      <c r="Q11" s="15" t="str">
        <f t="shared" si="7"/>
        <v/>
      </c>
      <c r="R11" s="98" t="str">
        <f t="shared" si="8"/>
        <v/>
      </c>
    </row>
    <row r="12" spans="1:34" x14ac:dyDescent="0.15">
      <c r="A12" s="1"/>
      <c r="B12" s="1"/>
      <c r="C12" s="1"/>
      <c r="D12" s="1"/>
      <c r="E12" s="1"/>
      <c r="F12" s="1"/>
      <c r="G12" s="1"/>
      <c r="H12" s="1"/>
      <c r="I12" s="1"/>
      <c r="J12" s="16" t="str">
        <f t="shared" si="0"/>
        <v/>
      </c>
      <c r="K12" s="15" t="str">
        <f t="shared" si="1"/>
        <v/>
      </c>
      <c r="L12" s="15" t="str">
        <f t="shared" si="2"/>
        <v/>
      </c>
      <c r="M12" s="15" t="str">
        <f t="shared" si="3"/>
        <v/>
      </c>
      <c r="N12" s="15" t="str">
        <f t="shared" si="4"/>
        <v/>
      </c>
      <c r="O12" s="15" t="str">
        <f t="shared" si="5"/>
        <v/>
      </c>
      <c r="P12" s="15" t="str">
        <f t="shared" si="6"/>
        <v/>
      </c>
      <c r="Q12" s="15" t="str">
        <f t="shared" si="7"/>
        <v/>
      </c>
      <c r="R12" s="98" t="str">
        <f t="shared" si="8"/>
        <v/>
      </c>
    </row>
    <row r="13" spans="1:34" x14ac:dyDescent="0.15">
      <c r="A13" s="1"/>
      <c r="B13" s="1"/>
      <c r="C13" s="1"/>
      <c r="D13" s="1"/>
      <c r="E13" s="1"/>
      <c r="F13" s="1"/>
      <c r="G13" s="1"/>
      <c r="H13" s="1"/>
      <c r="I13" s="1"/>
      <c r="J13" s="16" t="str">
        <f t="shared" si="0"/>
        <v/>
      </c>
      <c r="K13" s="15" t="str">
        <f t="shared" si="1"/>
        <v/>
      </c>
      <c r="L13" s="15" t="str">
        <f t="shared" si="2"/>
        <v/>
      </c>
      <c r="M13" s="15" t="str">
        <f t="shared" si="3"/>
        <v/>
      </c>
      <c r="N13" s="15" t="str">
        <f t="shared" si="4"/>
        <v/>
      </c>
      <c r="O13" s="15" t="str">
        <f t="shared" si="5"/>
        <v/>
      </c>
      <c r="P13" s="15" t="str">
        <f t="shared" si="6"/>
        <v/>
      </c>
      <c r="Q13" s="15" t="str">
        <f t="shared" si="7"/>
        <v/>
      </c>
      <c r="R13" s="98" t="str">
        <f t="shared" si="8"/>
        <v/>
      </c>
    </row>
    <row r="14" spans="1:34" x14ac:dyDescent="0.15">
      <c r="A14" s="1"/>
      <c r="B14" s="1"/>
      <c r="C14" s="1"/>
      <c r="D14" s="1"/>
      <c r="E14" s="1"/>
      <c r="F14" s="1"/>
      <c r="G14" s="1"/>
      <c r="H14" s="1"/>
      <c r="I14" s="1"/>
      <c r="J14" s="16" t="str">
        <f t="shared" si="0"/>
        <v/>
      </c>
      <c r="K14" s="15" t="str">
        <f t="shared" si="1"/>
        <v/>
      </c>
      <c r="L14" s="15" t="str">
        <f t="shared" si="2"/>
        <v/>
      </c>
      <c r="M14" s="15" t="str">
        <f t="shared" si="3"/>
        <v/>
      </c>
      <c r="N14" s="15" t="str">
        <f t="shared" si="4"/>
        <v/>
      </c>
      <c r="O14" s="15" t="str">
        <f t="shared" si="5"/>
        <v/>
      </c>
      <c r="P14" s="15" t="str">
        <f t="shared" si="6"/>
        <v/>
      </c>
      <c r="Q14" s="15" t="str">
        <f t="shared" si="7"/>
        <v/>
      </c>
      <c r="R14" s="98" t="str">
        <f t="shared" si="8"/>
        <v/>
      </c>
    </row>
    <row r="15" spans="1:34" x14ac:dyDescent="0.15">
      <c r="A15" s="1"/>
      <c r="B15" s="1"/>
      <c r="C15" s="1"/>
      <c r="D15" s="1"/>
      <c r="E15" s="1"/>
      <c r="F15" s="1"/>
      <c r="G15" s="1"/>
      <c r="H15" s="1"/>
      <c r="I15" s="1"/>
      <c r="J15" s="16" t="str">
        <f t="shared" si="0"/>
        <v/>
      </c>
      <c r="K15" s="15" t="str">
        <f t="shared" si="1"/>
        <v/>
      </c>
      <c r="L15" s="15" t="str">
        <f t="shared" si="2"/>
        <v/>
      </c>
      <c r="M15" s="15" t="str">
        <f t="shared" si="3"/>
        <v/>
      </c>
      <c r="N15" s="15" t="str">
        <f t="shared" si="4"/>
        <v/>
      </c>
      <c r="O15" s="15" t="str">
        <f t="shared" si="5"/>
        <v/>
      </c>
      <c r="P15" s="15" t="str">
        <f t="shared" si="6"/>
        <v/>
      </c>
      <c r="Q15" s="15" t="str">
        <f t="shared" si="7"/>
        <v/>
      </c>
      <c r="R15" s="98" t="str">
        <f t="shared" si="8"/>
        <v/>
      </c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6" t="str">
        <f t="shared" si="0"/>
        <v/>
      </c>
      <c r="K16" s="15" t="str">
        <f t="shared" si="1"/>
        <v/>
      </c>
      <c r="L16" s="15" t="str">
        <f t="shared" si="2"/>
        <v/>
      </c>
      <c r="M16" s="15" t="str">
        <f t="shared" si="3"/>
        <v/>
      </c>
      <c r="N16" s="15" t="str">
        <f t="shared" si="4"/>
        <v/>
      </c>
      <c r="O16" s="15" t="str">
        <f t="shared" si="5"/>
        <v/>
      </c>
      <c r="P16" s="15" t="str">
        <f t="shared" si="6"/>
        <v/>
      </c>
      <c r="Q16" s="15" t="str">
        <f t="shared" si="7"/>
        <v/>
      </c>
      <c r="R16" s="98" t="str">
        <f t="shared" si="8"/>
        <v/>
      </c>
    </row>
    <row r="17" spans="1:18" x14ac:dyDescent="0.15">
      <c r="A17" s="1"/>
      <c r="B17" s="1"/>
      <c r="C17" s="1"/>
      <c r="D17" s="1"/>
      <c r="E17" s="1"/>
      <c r="F17" s="1"/>
      <c r="G17" s="1"/>
      <c r="H17" s="1"/>
      <c r="I17" s="1"/>
      <c r="J17" s="16" t="str">
        <f t="shared" si="0"/>
        <v/>
      </c>
      <c r="K17" s="15" t="str">
        <f t="shared" si="1"/>
        <v/>
      </c>
      <c r="L17" s="15" t="str">
        <f t="shared" si="2"/>
        <v/>
      </c>
      <c r="M17" s="15" t="str">
        <f t="shared" si="3"/>
        <v/>
      </c>
      <c r="N17" s="15" t="str">
        <f t="shared" si="4"/>
        <v/>
      </c>
      <c r="O17" s="15" t="str">
        <f t="shared" si="5"/>
        <v/>
      </c>
      <c r="P17" s="15" t="str">
        <f t="shared" si="6"/>
        <v/>
      </c>
      <c r="Q17" s="15" t="str">
        <f t="shared" si="7"/>
        <v/>
      </c>
      <c r="R17" s="98" t="str">
        <f t="shared" si="8"/>
        <v/>
      </c>
    </row>
    <row r="18" spans="1:18" x14ac:dyDescent="0.15">
      <c r="A18" s="1"/>
      <c r="B18" s="1"/>
      <c r="C18" s="1"/>
      <c r="D18" s="1"/>
      <c r="E18" s="1"/>
      <c r="F18" s="1"/>
      <c r="G18" s="1"/>
      <c r="H18" s="1"/>
      <c r="I18" s="1"/>
      <c r="J18" s="16" t="str">
        <f t="shared" si="0"/>
        <v/>
      </c>
      <c r="K18" s="15" t="str">
        <f t="shared" si="1"/>
        <v/>
      </c>
      <c r="L18" s="15" t="str">
        <f t="shared" si="2"/>
        <v/>
      </c>
      <c r="M18" s="15" t="str">
        <f t="shared" si="3"/>
        <v/>
      </c>
      <c r="N18" s="15" t="str">
        <f t="shared" si="4"/>
        <v/>
      </c>
      <c r="O18" s="15" t="str">
        <f t="shared" si="5"/>
        <v/>
      </c>
      <c r="P18" s="15" t="str">
        <f t="shared" si="6"/>
        <v/>
      </c>
      <c r="Q18" s="15" t="str">
        <f t="shared" si="7"/>
        <v/>
      </c>
      <c r="R18" s="98" t="str">
        <f t="shared" si="8"/>
        <v/>
      </c>
    </row>
    <row r="19" spans="1:18" x14ac:dyDescent="0.15">
      <c r="A19" s="1"/>
      <c r="B19" s="1"/>
      <c r="C19" s="1"/>
      <c r="D19" s="1"/>
      <c r="E19" s="1"/>
      <c r="F19" s="1"/>
      <c r="G19" s="1"/>
      <c r="H19" s="1"/>
      <c r="I19" s="1"/>
      <c r="J19" s="16" t="str">
        <f t="shared" si="0"/>
        <v/>
      </c>
      <c r="K19" s="15" t="str">
        <f t="shared" si="1"/>
        <v/>
      </c>
      <c r="L19" s="15" t="str">
        <f t="shared" si="2"/>
        <v/>
      </c>
      <c r="M19" s="15" t="str">
        <f t="shared" si="3"/>
        <v/>
      </c>
      <c r="N19" s="15" t="str">
        <f t="shared" si="4"/>
        <v/>
      </c>
      <c r="O19" s="15" t="str">
        <f t="shared" si="5"/>
        <v/>
      </c>
      <c r="P19" s="15" t="str">
        <f t="shared" si="6"/>
        <v/>
      </c>
      <c r="Q19" s="15" t="str">
        <f t="shared" si="7"/>
        <v/>
      </c>
      <c r="R19" s="98" t="str">
        <f t="shared" si="8"/>
        <v/>
      </c>
    </row>
    <row r="20" spans="1:18" x14ac:dyDescent="0.15">
      <c r="A20" s="1"/>
      <c r="B20" s="1"/>
      <c r="C20" s="1"/>
      <c r="D20" s="1"/>
      <c r="E20" s="1"/>
      <c r="F20" s="1"/>
      <c r="G20" s="1"/>
      <c r="H20" s="1"/>
      <c r="I20" s="1"/>
      <c r="J20" s="16" t="str">
        <f t="shared" si="0"/>
        <v/>
      </c>
      <c r="K20" s="15" t="str">
        <f t="shared" si="1"/>
        <v/>
      </c>
      <c r="L20" s="15" t="str">
        <f t="shared" si="2"/>
        <v/>
      </c>
      <c r="M20" s="15" t="str">
        <f t="shared" si="3"/>
        <v/>
      </c>
      <c r="N20" s="15" t="str">
        <f t="shared" si="4"/>
        <v/>
      </c>
      <c r="O20" s="15" t="str">
        <f t="shared" si="5"/>
        <v/>
      </c>
      <c r="P20" s="15" t="str">
        <f t="shared" si="6"/>
        <v/>
      </c>
      <c r="Q20" s="15" t="str">
        <f t="shared" si="7"/>
        <v/>
      </c>
      <c r="R20" s="98" t="str">
        <f t="shared" si="8"/>
        <v/>
      </c>
    </row>
    <row r="21" spans="1:18" x14ac:dyDescent="0.15">
      <c r="A21" s="1"/>
      <c r="B21" s="1"/>
      <c r="C21" s="1"/>
      <c r="D21" s="1"/>
      <c r="E21" s="1"/>
      <c r="F21" s="1"/>
      <c r="G21" s="1"/>
      <c r="H21" s="1"/>
      <c r="I21" s="1"/>
      <c r="J21" s="16" t="str">
        <f t="shared" si="0"/>
        <v/>
      </c>
      <c r="K21" s="15" t="str">
        <f t="shared" si="1"/>
        <v/>
      </c>
      <c r="L21" s="15" t="str">
        <f t="shared" si="2"/>
        <v/>
      </c>
      <c r="M21" s="15" t="str">
        <f t="shared" si="3"/>
        <v/>
      </c>
      <c r="N21" s="15" t="str">
        <f t="shared" si="4"/>
        <v/>
      </c>
      <c r="O21" s="15" t="str">
        <f t="shared" si="5"/>
        <v/>
      </c>
      <c r="P21" s="15" t="str">
        <f t="shared" si="6"/>
        <v/>
      </c>
      <c r="Q21" s="15" t="str">
        <f t="shared" si="7"/>
        <v/>
      </c>
      <c r="R21" s="98" t="str">
        <f t="shared" si="8"/>
        <v/>
      </c>
    </row>
    <row r="22" spans="1:18" x14ac:dyDescent="0.15">
      <c r="A22" s="1"/>
      <c r="B22" s="1"/>
      <c r="C22" s="1"/>
      <c r="D22" s="1"/>
      <c r="E22" s="1"/>
      <c r="F22" s="1"/>
      <c r="G22" s="1"/>
      <c r="H22" s="1"/>
      <c r="I22" s="1"/>
      <c r="J22" s="16" t="str">
        <f t="shared" si="0"/>
        <v/>
      </c>
      <c r="K22" s="15" t="str">
        <f t="shared" si="1"/>
        <v/>
      </c>
      <c r="L22" s="15" t="str">
        <f t="shared" si="2"/>
        <v/>
      </c>
      <c r="M22" s="15" t="str">
        <f t="shared" si="3"/>
        <v/>
      </c>
      <c r="N22" s="15" t="str">
        <f t="shared" si="4"/>
        <v/>
      </c>
      <c r="O22" s="15" t="str">
        <f t="shared" si="5"/>
        <v/>
      </c>
      <c r="P22" s="15" t="str">
        <f t="shared" si="6"/>
        <v/>
      </c>
      <c r="Q22" s="15" t="str">
        <f t="shared" si="7"/>
        <v/>
      </c>
      <c r="R22" s="98" t="str">
        <f t="shared" si="8"/>
        <v/>
      </c>
    </row>
    <row r="23" spans="1:18" x14ac:dyDescent="0.15">
      <c r="A23" s="1"/>
      <c r="B23" s="1"/>
      <c r="C23" s="1"/>
      <c r="D23" s="1"/>
      <c r="E23" s="1"/>
      <c r="F23" s="1"/>
      <c r="G23" s="1"/>
      <c r="H23" s="1"/>
      <c r="I23" s="1"/>
      <c r="J23" s="16" t="str">
        <f t="shared" si="0"/>
        <v/>
      </c>
      <c r="K23" s="15" t="str">
        <f t="shared" si="1"/>
        <v/>
      </c>
      <c r="L23" s="15" t="str">
        <f t="shared" si="2"/>
        <v/>
      </c>
      <c r="M23" s="15" t="str">
        <f t="shared" si="3"/>
        <v/>
      </c>
      <c r="N23" s="15" t="str">
        <f t="shared" si="4"/>
        <v/>
      </c>
      <c r="O23" s="15" t="str">
        <f t="shared" si="5"/>
        <v/>
      </c>
      <c r="P23" s="15" t="str">
        <f t="shared" si="6"/>
        <v/>
      </c>
      <c r="Q23" s="15" t="str">
        <f t="shared" si="7"/>
        <v/>
      </c>
      <c r="R23" s="98" t="str">
        <f t="shared" si="8"/>
        <v/>
      </c>
    </row>
    <row r="24" spans="1:18" x14ac:dyDescent="0.15">
      <c r="A24" s="1"/>
      <c r="B24" s="1"/>
      <c r="C24" s="1"/>
      <c r="D24" s="1"/>
      <c r="E24" s="1"/>
      <c r="F24" s="1"/>
      <c r="G24" s="1"/>
      <c r="H24" s="1"/>
      <c r="I24" s="1"/>
      <c r="J24" s="16" t="str">
        <f t="shared" si="0"/>
        <v/>
      </c>
      <c r="K24" s="15" t="str">
        <f t="shared" si="1"/>
        <v/>
      </c>
      <c r="L24" s="15" t="str">
        <f t="shared" si="2"/>
        <v/>
      </c>
      <c r="M24" s="15" t="str">
        <f t="shared" si="3"/>
        <v/>
      </c>
      <c r="N24" s="15" t="str">
        <f t="shared" si="4"/>
        <v/>
      </c>
      <c r="O24" s="15" t="str">
        <f t="shared" si="5"/>
        <v/>
      </c>
      <c r="P24" s="15" t="str">
        <f t="shared" si="6"/>
        <v/>
      </c>
      <c r="Q24" s="15" t="str">
        <f t="shared" si="7"/>
        <v/>
      </c>
      <c r="R24" s="98" t="str">
        <f t="shared" si="8"/>
        <v/>
      </c>
    </row>
    <row r="25" spans="1:18" x14ac:dyDescent="0.15">
      <c r="A25" s="1"/>
      <c r="B25" s="1"/>
      <c r="C25" s="1"/>
      <c r="D25" s="1"/>
      <c r="E25" s="1"/>
      <c r="F25" s="1"/>
      <c r="G25" s="1"/>
      <c r="H25" s="1"/>
      <c r="I25" s="1"/>
      <c r="J25" s="16" t="str">
        <f t="shared" si="0"/>
        <v/>
      </c>
      <c r="K25" s="15" t="str">
        <f t="shared" si="1"/>
        <v/>
      </c>
      <c r="L25" s="15" t="str">
        <f t="shared" si="2"/>
        <v/>
      </c>
      <c r="M25" s="15" t="str">
        <f t="shared" si="3"/>
        <v/>
      </c>
      <c r="N25" s="15" t="str">
        <f t="shared" si="4"/>
        <v/>
      </c>
      <c r="O25" s="15" t="str">
        <f t="shared" si="5"/>
        <v/>
      </c>
      <c r="P25" s="15" t="str">
        <f t="shared" si="6"/>
        <v/>
      </c>
      <c r="Q25" s="15" t="str">
        <f t="shared" si="7"/>
        <v/>
      </c>
      <c r="R25" s="98" t="str">
        <f t="shared" si="8"/>
        <v/>
      </c>
    </row>
    <row r="26" spans="1:18" x14ac:dyDescent="0.15">
      <c r="A26" s="1"/>
      <c r="B26" s="1"/>
      <c r="C26" s="1"/>
      <c r="D26" s="1"/>
      <c r="E26" s="1"/>
      <c r="F26" s="1"/>
      <c r="G26" s="1"/>
      <c r="H26" s="1"/>
      <c r="I26" s="1"/>
      <c r="J26" s="16" t="str">
        <f t="shared" si="0"/>
        <v/>
      </c>
      <c r="K26" s="15" t="str">
        <f t="shared" si="1"/>
        <v/>
      </c>
      <c r="L26" s="15" t="str">
        <f t="shared" si="2"/>
        <v/>
      </c>
      <c r="M26" s="15" t="str">
        <f t="shared" si="3"/>
        <v/>
      </c>
      <c r="N26" s="15" t="str">
        <f t="shared" si="4"/>
        <v/>
      </c>
      <c r="O26" s="15" t="str">
        <f t="shared" si="5"/>
        <v/>
      </c>
      <c r="P26" s="15" t="str">
        <f t="shared" si="6"/>
        <v/>
      </c>
      <c r="Q26" s="15" t="str">
        <f t="shared" si="7"/>
        <v/>
      </c>
      <c r="R26" s="98" t="str">
        <f t="shared" si="8"/>
        <v/>
      </c>
    </row>
    <row r="27" spans="1:18" x14ac:dyDescent="0.15">
      <c r="A27" s="1"/>
      <c r="B27" s="1"/>
      <c r="C27" s="1"/>
      <c r="D27" s="1"/>
      <c r="E27" s="1"/>
      <c r="F27" s="1"/>
      <c r="G27" s="1"/>
      <c r="H27" s="1"/>
      <c r="I27" s="1"/>
      <c r="J27" s="16" t="str">
        <f t="shared" si="0"/>
        <v/>
      </c>
      <c r="K27" s="15" t="str">
        <f t="shared" si="1"/>
        <v/>
      </c>
      <c r="L27" s="15" t="str">
        <f t="shared" si="2"/>
        <v/>
      </c>
      <c r="M27" s="15" t="str">
        <f t="shared" si="3"/>
        <v/>
      </c>
      <c r="N27" s="15" t="str">
        <f t="shared" si="4"/>
        <v/>
      </c>
      <c r="O27" s="15" t="str">
        <f t="shared" si="5"/>
        <v/>
      </c>
      <c r="P27" s="15" t="str">
        <f t="shared" si="6"/>
        <v/>
      </c>
      <c r="Q27" s="15" t="str">
        <f t="shared" si="7"/>
        <v/>
      </c>
      <c r="R27" s="98" t="str">
        <f t="shared" si="8"/>
        <v/>
      </c>
    </row>
    <row r="28" spans="1:18" x14ac:dyDescent="0.15">
      <c r="A28" s="1"/>
      <c r="B28" s="1"/>
      <c r="C28" s="1"/>
      <c r="D28" s="1"/>
      <c r="E28" s="1"/>
      <c r="F28" s="1"/>
      <c r="G28" s="1"/>
      <c r="H28" s="1"/>
      <c r="I28" s="1"/>
      <c r="J28" s="16" t="str">
        <f t="shared" si="0"/>
        <v/>
      </c>
      <c r="K28" s="15" t="str">
        <f t="shared" si="1"/>
        <v/>
      </c>
      <c r="L28" s="15" t="str">
        <f t="shared" si="2"/>
        <v/>
      </c>
      <c r="M28" s="15" t="str">
        <f t="shared" si="3"/>
        <v/>
      </c>
      <c r="N28" s="15" t="str">
        <f t="shared" si="4"/>
        <v/>
      </c>
      <c r="O28" s="15" t="str">
        <f t="shared" si="5"/>
        <v/>
      </c>
      <c r="P28" s="15" t="str">
        <f t="shared" si="6"/>
        <v/>
      </c>
      <c r="Q28" s="15" t="str">
        <f t="shared" si="7"/>
        <v/>
      </c>
      <c r="R28" s="98" t="str">
        <f t="shared" si="8"/>
        <v/>
      </c>
    </row>
    <row r="29" spans="1:18" x14ac:dyDescent="0.15">
      <c r="A29" s="1"/>
      <c r="B29" s="1"/>
      <c r="C29" s="1"/>
      <c r="D29" s="1"/>
      <c r="E29" s="1"/>
      <c r="F29" s="1"/>
      <c r="G29" s="1"/>
      <c r="H29" s="1"/>
      <c r="I29" s="1"/>
      <c r="J29" s="16" t="str">
        <f t="shared" si="0"/>
        <v/>
      </c>
      <c r="K29" s="15" t="str">
        <f t="shared" si="1"/>
        <v/>
      </c>
      <c r="L29" s="15" t="str">
        <f t="shared" si="2"/>
        <v/>
      </c>
      <c r="M29" s="15" t="str">
        <f t="shared" si="3"/>
        <v/>
      </c>
      <c r="N29" s="15" t="str">
        <f t="shared" si="4"/>
        <v/>
      </c>
      <c r="O29" s="15" t="str">
        <f t="shared" si="5"/>
        <v/>
      </c>
      <c r="P29" s="15" t="str">
        <f t="shared" si="6"/>
        <v/>
      </c>
      <c r="Q29" s="15" t="str">
        <f t="shared" si="7"/>
        <v/>
      </c>
      <c r="R29" s="98" t="str">
        <f t="shared" si="8"/>
        <v/>
      </c>
    </row>
    <row r="30" spans="1:18" x14ac:dyDescent="0.15">
      <c r="A30" s="1"/>
      <c r="B30" s="1"/>
      <c r="C30" s="1"/>
      <c r="D30" s="1"/>
      <c r="E30" s="1"/>
      <c r="F30" s="1"/>
      <c r="G30" s="1"/>
      <c r="H30" s="1"/>
      <c r="I30" s="1"/>
      <c r="J30" s="16" t="str">
        <f t="shared" si="0"/>
        <v/>
      </c>
      <c r="K30" s="15" t="str">
        <f t="shared" si="1"/>
        <v/>
      </c>
      <c r="L30" s="15" t="str">
        <f t="shared" si="2"/>
        <v/>
      </c>
      <c r="M30" s="15" t="str">
        <f t="shared" si="3"/>
        <v/>
      </c>
      <c r="N30" s="15" t="str">
        <f t="shared" si="4"/>
        <v/>
      </c>
      <c r="O30" s="15" t="str">
        <f t="shared" si="5"/>
        <v/>
      </c>
      <c r="P30" s="15" t="str">
        <f t="shared" si="6"/>
        <v/>
      </c>
      <c r="Q30" s="15" t="str">
        <f t="shared" si="7"/>
        <v/>
      </c>
      <c r="R30" s="98" t="str">
        <f t="shared" si="8"/>
        <v/>
      </c>
    </row>
    <row r="31" spans="1:18" x14ac:dyDescent="0.15">
      <c r="A31" s="1"/>
      <c r="B31" s="1"/>
      <c r="C31" s="1"/>
      <c r="D31" s="1"/>
      <c r="E31" s="1"/>
      <c r="F31" s="1"/>
      <c r="G31" s="1"/>
      <c r="H31" s="1"/>
      <c r="I31" s="1"/>
      <c r="J31" s="16" t="str">
        <f t="shared" si="0"/>
        <v/>
      </c>
      <c r="K31" s="15" t="str">
        <f t="shared" si="1"/>
        <v/>
      </c>
      <c r="L31" s="15" t="str">
        <f t="shared" si="2"/>
        <v/>
      </c>
      <c r="M31" s="15" t="str">
        <f t="shared" si="3"/>
        <v/>
      </c>
      <c r="N31" s="15" t="str">
        <f t="shared" si="4"/>
        <v/>
      </c>
      <c r="O31" s="15" t="str">
        <f t="shared" si="5"/>
        <v/>
      </c>
      <c r="P31" s="15" t="str">
        <f t="shared" si="6"/>
        <v/>
      </c>
      <c r="Q31" s="15" t="str">
        <f t="shared" si="7"/>
        <v/>
      </c>
      <c r="R31" s="98" t="str">
        <f t="shared" si="8"/>
        <v/>
      </c>
    </row>
    <row r="32" spans="1:18" x14ac:dyDescent="0.15">
      <c r="A32" s="1"/>
      <c r="B32" s="1"/>
      <c r="C32" s="1"/>
      <c r="D32" s="1"/>
      <c r="E32" s="1"/>
      <c r="F32" s="1"/>
      <c r="G32" s="1"/>
      <c r="H32" s="1"/>
      <c r="I32" s="1"/>
      <c r="J32" s="16" t="str">
        <f t="shared" si="0"/>
        <v/>
      </c>
      <c r="K32" s="15" t="str">
        <f t="shared" si="1"/>
        <v/>
      </c>
      <c r="L32" s="15" t="str">
        <f t="shared" si="2"/>
        <v/>
      </c>
      <c r="M32" s="15" t="str">
        <f t="shared" si="3"/>
        <v/>
      </c>
      <c r="N32" s="15" t="str">
        <f t="shared" si="4"/>
        <v/>
      </c>
      <c r="O32" s="15" t="str">
        <f t="shared" si="5"/>
        <v/>
      </c>
      <c r="P32" s="15" t="str">
        <f t="shared" si="6"/>
        <v/>
      </c>
      <c r="Q32" s="15" t="str">
        <f t="shared" si="7"/>
        <v/>
      </c>
      <c r="R32" s="98" t="str">
        <f t="shared" si="8"/>
        <v/>
      </c>
    </row>
    <row r="33" spans="1:18" x14ac:dyDescent="0.15">
      <c r="A33" s="1"/>
      <c r="B33" s="1"/>
      <c r="C33" s="1"/>
      <c r="D33" s="1"/>
      <c r="E33" s="1"/>
      <c r="F33" s="1"/>
      <c r="G33" s="1"/>
      <c r="H33" s="1"/>
      <c r="I33" s="1"/>
      <c r="J33" s="16" t="str">
        <f t="shared" si="0"/>
        <v/>
      </c>
      <c r="K33" s="15" t="str">
        <f t="shared" si="1"/>
        <v/>
      </c>
      <c r="L33" s="15" t="str">
        <f t="shared" si="2"/>
        <v/>
      </c>
      <c r="M33" s="15" t="str">
        <f t="shared" si="3"/>
        <v/>
      </c>
      <c r="N33" s="15" t="str">
        <f t="shared" si="4"/>
        <v/>
      </c>
      <c r="O33" s="15" t="str">
        <f t="shared" si="5"/>
        <v/>
      </c>
      <c r="P33" s="15" t="str">
        <f t="shared" si="6"/>
        <v/>
      </c>
      <c r="Q33" s="15" t="str">
        <f t="shared" si="7"/>
        <v/>
      </c>
      <c r="R33" s="98" t="str">
        <f t="shared" si="8"/>
        <v/>
      </c>
    </row>
    <row r="34" spans="1:18" x14ac:dyDescent="0.15">
      <c r="A34" s="1"/>
      <c r="B34" s="1"/>
      <c r="C34" s="1"/>
      <c r="D34" s="1"/>
      <c r="E34" s="1"/>
      <c r="F34" s="1"/>
      <c r="G34" s="1"/>
      <c r="H34" s="1"/>
      <c r="I34" s="1"/>
      <c r="J34" s="16" t="str">
        <f t="shared" ref="J34:J51" si="12">IF(A34="","",_xlfn.RANK.AVG(A34,$A:$I,1))</f>
        <v/>
      </c>
      <c r="K34" s="15" t="str">
        <f t="shared" ref="K34:K51" si="13">IF(B34="","",_xlfn.RANK.AVG(B34,$A:$I,1))</f>
        <v/>
      </c>
      <c r="L34" s="15" t="str">
        <f t="shared" ref="L34:L51" si="14">IF(C34="","",_xlfn.RANK.AVG(C34,$A:$I,1))</f>
        <v/>
      </c>
      <c r="M34" s="15" t="str">
        <f t="shared" ref="M34:M51" si="15">IF(D34="","",_xlfn.RANK.AVG(D34,$A:$I,1))</f>
        <v/>
      </c>
      <c r="N34" s="15" t="str">
        <f t="shared" ref="N34:N51" si="16">IF(E34="","",_xlfn.RANK.AVG(E34,$A:$I,1))</f>
        <v/>
      </c>
      <c r="O34" s="15" t="str">
        <f t="shared" ref="O34:O51" si="17">IF(F34="","",_xlfn.RANK.AVG(F34,$A:$I,1))</f>
        <v/>
      </c>
      <c r="P34" s="15" t="str">
        <f t="shared" ref="P34:P51" si="18">IF(G34="","",_xlfn.RANK.AVG(G34,$A:$I,1))</f>
        <v/>
      </c>
      <c r="Q34" s="15" t="str">
        <f t="shared" ref="Q34:Q51" si="19">IF(H34="","",_xlfn.RANK.AVG(H34,$A:$I,1))</f>
        <v/>
      </c>
      <c r="R34" s="98" t="str">
        <f t="shared" ref="R34:R51" si="20">IF(I34="","",_xlfn.RANK.AVG(I34,$A:$I,1))</f>
        <v/>
      </c>
    </row>
    <row r="35" spans="1:18" x14ac:dyDescent="0.15">
      <c r="A35" s="1"/>
      <c r="B35" s="1"/>
      <c r="C35" s="1"/>
      <c r="D35" s="1"/>
      <c r="E35" s="1"/>
      <c r="F35" s="1"/>
      <c r="G35" s="1"/>
      <c r="H35" s="1"/>
      <c r="I35" s="1"/>
      <c r="J35" s="16" t="str">
        <f t="shared" si="12"/>
        <v/>
      </c>
      <c r="K35" s="15" t="str">
        <f t="shared" si="13"/>
        <v/>
      </c>
      <c r="L35" s="15" t="str">
        <f t="shared" si="14"/>
        <v/>
      </c>
      <c r="M35" s="15" t="str">
        <f t="shared" si="15"/>
        <v/>
      </c>
      <c r="N35" s="15" t="str">
        <f t="shared" si="16"/>
        <v/>
      </c>
      <c r="O35" s="15" t="str">
        <f t="shared" si="17"/>
        <v/>
      </c>
      <c r="P35" s="15" t="str">
        <f t="shared" si="18"/>
        <v/>
      </c>
      <c r="Q35" s="15" t="str">
        <f t="shared" si="19"/>
        <v/>
      </c>
      <c r="R35" s="98" t="str">
        <f t="shared" si="20"/>
        <v/>
      </c>
    </row>
    <row r="36" spans="1:18" x14ac:dyDescent="0.15">
      <c r="A36" s="1"/>
      <c r="B36" s="1"/>
      <c r="C36" s="1"/>
      <c r="D36" s="1"/>
      <c r="E36" s="1"/>
      <c r="F36" s="1"/>
      <c r="G36" s="1"/>
      <c r="H36" s="1"/>
      <c r="I36" s="1"/>
      <c r="J36" s="16" t="str">
        <f t="shared" si="12"/>
        <v/>
      </c>
      <c r="K36" s="15" t="str">
        <f t="shared" si="13"/>
        <v/>
      </c>
      <c r="L36" s="15" t="str">
        <f t="shared" si="14"/>
        <v/>
      </c>
      <c r="M36" s="15" t="str">
        <f t="shared" si="15"/>
        <v/>
      </c>
      <c r="N36" s="15" t="str">
        <f t="shared" si="16"/>
        <v/>
      </c>
      <c r="O36" s="15" t="str">
        <f t="shared" si="17"/>
        <v/>
      </c>
      <c r="P36" s="15" t="str">
        <f t="shared" si="18"/>
        <v/>
      </c>
      <c r="Q36" s="15" t="str">
        <f t="shared" si="19"/>
        <v/>
      </c>
      <c r="R36" s="98" t="str">
        <f t="shared" si="20"/>
        <v/>
      </c>
    </row>
    <row r="37" spans="1:18" x14ac:dyDescent="0.15">
      <c r="A37" s="1"/>
      <c r="B37" s="1"/>
      <c r="C37" s="1"/>
      <c r="D37" s="1"/>
      <c r="E37" s="1"/>
      <c r="F37" s="1"/>
      <c r="G37" s="1"/>
      <c r="H37" s="1"/>
      <c r="I37" s="1"/>
      <c r="J37" s="16" t="str">
        <f t="shared" si="12"/>
        <v/>
      </c>
      <c r="K37" s="15" t="str">
        <f t="shared" si="13"/>
        <v/>
      </c>
      <c r="L37" s="15" t="str">
        <f t="shared" si="14"/>
        <v/>
      </c>
      <c r="M37" s="15" t="str">
        <f t="shared" si="15"/>
        <v/>
      </c>
      <c r="N37" s="15" t="str">
        <f t="shared" si="16"/>
        <v/>
      </c>
      <c r="O37" s="15" t="str">
        <f t="shared" si="17"/>
        <v/>
      </c>
      <c r="P37" s="15" t="str">
        <f t="shared" si="18"/>
        <v/>
      </c>
      <c r="Q37" s="15" t="str">
        <f t="shared" si="19"/>
        <v/>
      </c>
      <c r="R37" s="98" t="str">
        <f t="shared" si="20"/>
        <v/>
      </c>
    </row>
    <row r="38" spans="1:18" x14ac:dyDescent="0.15">
      <c r="A38" s="1"/>
      <c r="B38" s="1"/>
      <c r="C38" s="1"/>
      <c r="D38" s="1"/>
      <c r="E38" s="1"/>
      <c r="F38" s="1"/>
      <c r="G38" s="1"/>
      <c r="H38" s="1"/>
      <c r="I38" s="1"/>
      <c r="J38" s="16" t="str">
        <f t="shared" si="12"/>
        <v/>
      </c>
      <c r="K38" s="15" t="str">
        <f t="shared" si="13"/>
        <v/>
      </c>
      <c r="L38" s="15" t="str">
        <f t="shared" si="14"/>
        <v/>
      </c>
      <c r="M38" s="15" t="str">
        <f t="shared" si="15"/>
        <v/>
      </c>
      <c r="N38" s="15" t="str">
        <f t="shared" si="16"/>
        <v/>
      </c>
      <c r="O38" s="15" t="str">
        <f t="shared" si="17"/>
        <v/>
      </c>
      <c r="P38" s="15" t="str">
        <f t="shared" si="18"/>
        <v/>
      </c>
      <c r="Q38" s="15" t="str">
        <f t="shared" si="19"/>
        <v/>
      </c>
      <c r="R38" s="98" t="str">
        <f t="shared" si="20"/>
        <v/>
      </c>
    </row>
    <row r="39" spans="1:18" x14ac:dyDescent="0.15">
      <c r="A39" s="1"/>
      <c r="B39" s="1"/>
      <c r="C39" s="1"/>
      <c r="D39" s="1"/>
      <c r="E39" s="1"/>
      <c r="F39" s="1"/>
      <c r="G39" s="1"/>
      <c r="H39" s="1"/>
      <c r="I39" s="1"/>
      <c r="J39" s="16" t="str">
        <f t="shared" si="12"/>
        <v/>
      </c>
      <c r="K39" s="15" t="str">
        <f t="shared" si="13"/>
        <v/>
      </c>
      <c r="L39" s="15" t="str">
        <f t="shared" si="14"/>
        <v/>
      </c>
      <c r="M39" s="15" t="str">
        <f t="shared" si="15"/>
        <v/>
      </c>
      <c r="N39" s="15" t="str">
        <f t="shared" si="16"/>
        <v/>
      </c>
      <c r="O39" s="15" t="str">
        <f t="shared" si="17"/>
        <v/>
      </c>
      <c r="P39" s="15" t="str">
        <f t="shared" si="18"/>
        <v/>
      </c>
      <c r="Q39" s="15" t="str">
        <f t="shared" si="19"/>
        <v/>
      </c>
      <c r="R39" s="98" t="str">
        <f t="shared" si="20"/>
        <v/>
      </c>
    </row>
    <row r="40" spans="1:18" x14ac:dyDescent="0.15">
      <c r="A40" s="1"/>
      <c r="B40" s="1"/>
      <c r="C40" s="1"/>
      <c r="D40" s="1"/>
      <c r="E40" s="1"/>
      <c r="F40" s="1"/>
      <c r="G40" s="1"/>
      <c r="H40" s="1"/>
      <c r="I40" s="1"/>
      <c r="J40" s="16" t="str">
        <f t="shared" si="12"/>
        <v/>
      </c>
      <c r="K40" s="15" t="str">
        <f t="shared" si="13"/>
        <v/>
      </c>
      <c r="L40" s="15" t="str">
        <f t="shared" si="14"/>
        <v/>
      </c>
      <c r="M40" s="15" t="str">
        <f t="shared" si="15"/>
        <v/>
      </c>
      <c r="N40" s="15" t="str">
        <f t="shared" si="16"/>
        <v/>
      </c>
      <c r="O40" s="15" t="str">
        <f t="shared" si="17"/>
        <v/>
      </c>
      <c r="P40" s="15" t="str">
        <f t="shared" si="18"/>
        <v/>
      </c>
      <c r="Q40" s="15" t="str">
        <f t="shared" si="19"/>
        <v/>
      </c>
      <c r="R40" s="98" t="str">
        <f t="shared" si="20"/>
        <v/>
      </c>
    </row>
    <row r="41" spans="1:18" x14ac:dyDescent="0.15">
      <c r="A41" s="1"/>
      <c r="B41" s="1"/>
      <c r="C41" s="1"/>
      <c r="D41" s="1"/>
      <c r="E41" s="1"/>
      <c r="F41" s="1"/>
      <c r="G41" s="1"/>
      <c r="H41" s="1"/>
      <c r="I41" s="1"/>
      <c r="J41" s="16" t="str">
        <f t="shared" si="12"/>
        <v/>
      </c>
      <c r="K41" s="15" t="str">
        <f t="shared" si="13"/>
        <v/>
      </c>
      <c r="L41" s="15" t="str">
        <f t="shared" si="14"/>
        <v/>
      </c>
      <c r="M41" s="15" t="str">
        <f t="shared" si="15"/>
        <v/>
      </c>
      <c r="N41" s="15" t="str">
        <f t="shared" si="16"/>
        <v/>
      </c>
      <c r="O41" s="15" t="str">
        <f t="shared" si="17"/>
        <v/>
      </c>
      <c r="P41" s="15" t="str">
        <f t="shared" si="18"/>
        <v/>
      </c>
      <c r="Q41" s="15" t="str">
        <f t="shared" si="19"/>
        <v/>
      </c>
      <c r="R41" s="98" t="str">
        <f t="shared" si="20"/>
        <v/>
      </c>
    </row>
    <row r="42" spans="1:18" x14ac:dyDescent="0.15">
      <c r="A42" s="1"/>
      <c r="B42" s="1"/>
      <c r="C42" s="1"/>
      <c r="D42" s="1"/>
      <c r="E42" s="1"/>
      <c r="F42" s="1"/>
      <c r="G42" s="1"/>
      <c r="H42" s="1"/>
      <c r="I42" s="1"/>
      <c r="J42" s="16" t="str">
        <f t="shared" si="12"/>
        <v/>
      </c>
      <c r="K42" s="15" t="str">
        <f t="shared" si="13"/>
        <v/>
      </c>
      <c r="L42" s="15" t="str">
        <f t="shared" si="14"/>
        <v/>
      </c>
      <c r="M42" s="15" t="str">
        <f t="shared" si="15"/>
        <v/>
      </c>
      <c r="N42" s="15" t="str">
        <f t="shared" si="16"/>
        <v/>
      </c>
      <c r="O42" s="15" t="str">
        <f t="shared" si="17"/>
        <v/>
      </c>
      <c r="P42" s="15" t="str">
        <f t="shared" si="18"/>
        <v/>
      </c>
      <c r="Q42" s="15" t="str">
        <f t="shared" si="19"/>
        <v/>
      </c>
      <c r="R42" s="98" t="str">
        <f t="shared" si="20"/>
        <v/>
      </c>
    </row>
    <row r="43" spans="1:18" x14ac:dyDescent="0.15">
      <c r="A43" s="1"/>
      <c r="B43" s="1"/>
      <c r="C43" s="1"/>
      <c r="D43" s="1"/>
      <c r="E43" s="1"/>
      <c r="F43" s="1"/>
      <c r="G43" s="1"/>
      <c r="H43" s="1"/>
      <c r="I43" s="1"/>
      <c r="J43" s="16" t="str">
        <f t="shared" si="12"/>
        <v/>
      </c>
      <c r="K43" s="15" t="str">
        <f t="shared" si="13"/>
        <v/>
      </c>
      <c r="L43" s="15" t="str">
        <f t="shared" si="14"/>
        <v/>
      </c>
      <c r="M43" s="15" t="str">
        <f t="shared" si="15"/>
        <v/>
      </c>
      <c r="N43" s="15" t="str">
        <f t="shared" si="16"/>
        <v/>
      </c>
      <c r="O43" s="15" t="str">
        <f t="shared" si="17"/>
        <v/>
      </c>
      <c r="P43" s="15" t="str">
        <f t="shared" si="18"/>
        <v/>
      </c>
      <c r="Q43" s="15" t="str">
        <f t="shared" si="19"/>
        <v/>
      </c>
      <c r="R43" s="98" t="str">
        <f t="shared" si="20"/>
        <v/>
      </c>
    </row>
    <row r="44" spans="1:18" x14ac:dyDescent="0.15">
      <c r="A44" s="1"/>
      <c r="B44" s="1"/>
      <c r="C44" s="1"/>
      <c r="D44" s="1"/>
      <c r="E44" s="1"/>
      <c r="F44" s="1"/>
      <c r="G44" s="1"/>
      <c r="H44" s="1"/>
      <c r="I44" s="1"/>
      <c r="J44" s="16" t="str">
        <f t="shared" si="12"/>
        <v/>
      </c>
      <c r="K44" s="15" t="str">
        <f t="shared" si="13"/>
        <v/>
      </c>
      <c r="L44" s="15" t="str">
        <f t="shared" si="14"/>
        <v/>
      </c>
      <c r="M44" s="15" t="str">
        <f t="shared" si="15"/>
        <v/>
      </c>
      <c r="N44" s="15" t="str">
        <f t="shared" si="16"/>
        <v/>
      </c>
      <c r="O44" s="15" t="str">
        <f t="shared" si="17"/>
        <v/>
      </c>
      <c r="P44" s="15" t="str">
        <f t="shared" si="18"/>
        <v/>
      </c>
      <c r="Q44" s="15" t="str">
        <f t="shared" si="19"/>
        <v/>
      </c>
      <c r="R44" s="98" t="str">
        <f t="shared" si="20"/>
        <v/>
      </c>
    </row>
    <row r="45" spans="1:18" x14ac:dyDescent="0.15">
      <c r="A45" s="1"/>
      <c r="B45" s="1"/>
      <c r="C45" s="1"/>
      <c r="D45" s="1"/>
      <c r="E45" s="1"/>
      <c r="F45" s="1"/>
      <c r="G45" s="1"/>
      <c r="H45" s="1"/>
      <c r="I45" s="1"/>
      <c r="J45" s="16" t="str">
        <f t="shared" si="12"/>
        <v/>
      </c>
      <c r="K45" s="15" t="str">
        <f t="shared" si="13"/>
        <v/>
      </c>
      <c r="L45" s="15" t="str">
        <f t="shared" si="14"/>
        <v/>
      </c>
      <c r="M45" s="15" t="str">
        <f t="shared" si="15"/>
        <v/>
      </c>
      <c r="N45" s="15" t="str">
        <f t="shared" si="16"/>
        <v/>
      </c>
      <c r="O45" s="15" t="str">
        <f t="shared" si="17"/>
        <v/>
      </c>
      <c r="P45" s="15" t="str">
        <f t="shared" si="18"/>
        <v/>
      </c>
      <c r="Q45" s="15" t="str">
        <f t="shared" si="19"/>
        <v/>
      </c>
      <c r="R45" s="98" t="str">
        <f t="shared" si="20"/>
        <v/>
      </c>
    </row>
    <row r="46" spans="1:18" x14ac:dyDescent="0.15">
      <c r="A46" s="1"/>
      <c r="B46" s="1"/>
      <c r="C46" s="1"/>
      <c r="D46" s="1"/>
      <c r="E46" s="1"/>
      <c r="F46" s="1"/>
      <c r="G46" s="1"/>
      <c r="H46" s="1"/>
      <c r="I46" s="1"/>
      <c r="J46" s="16" t="str">
        <f t="shared" si="12"/>
        <v/>
      </c>
      <c r="K46" s="15" t="str">
        <f t="shared" si="13"/>
        <v/>
      </c>
      <c r="L46" s="15" t="str">
        <f t="shared" si="14"/>
        <v/>
      </c>
      <c r="M46" s="15" t="str">
        <f t="shared" si="15"/>
        <v/>
      </c>
      <c r="N46" s="15" t="str">
        <f t="shared" si="16"/>
        <v/>
      </c>
      <c r="O46" s="15" t="str">
        <f t="shared" si="17"/>
        <v/>
      </c>
      <c r="P46" s="15" t="str">
        <f t="shared" si="18"/>
        <v/>
      </c>
      <c r="Q46" s="15" t="str">
        <f t="shared" si="19"/>
        <v/>
      </c>
      <c r="R46" s="98" t="str">
        <f t="shared" si="20"/>
        <v/>
      </c>
    </row>
    <row r="47" spans="1:18" x14ac:dyDescent="0.15">
      <c r="A47" s="1"/>
      <c r="B47" s="1"/>
      <c r="C47" s="1"/>
      <c r="D47" s="1"/>
      <c r="E47" s="1"/>
      <c r="F47" s="1"/>
      <c r="G47" s="1"/>
      <c r="H47" s="1"/>
      <c r="I47" s="1"/>
      <c r="J47" s="16" t="str">
        <f t="shared" si="12"/>
        <v/>
      </c>
      <c r="K47" s="15" t="str">
        <f t="shared" si="13"/>
        <v/>
      </c>
      <c r="L47" s="15" t="str">
        <f t="shared" si="14"/>
        <v/>
      </c>
      <c r="M47" s="15" t="str">
        <f t="shared" si="15"/>
        <v/>
      </c>
      <c r="N47" s="15" t="str">
        <f t="shared" si="16"/>
        <v/>
      </c>
      <c r="O47" s="15" t="str">
        <f t="shared" si="17"/>
        <v/>
      </c>
      <c r="P47" s="15" t="str">
        <f t="shared" si="18"/>
        <v/>
      </c>
      <c r="Q47" s="15" t="str">
        <f t="shared" si="19"/>
        <v/>
      </c>
      <c r="R47" s="98" t="str">
        <f t="shared" si="20"/>
        <v/>
      </c>
    </row>
    <row r="48" spans="1:18" x14ac:dyDescent="0.15">
      <c r="A48" s="1"/>
      <c r="B48" s="1"/>
      <c r="C48" s="1"/>
      <c r="D48" s="1"/>
      <c r="E48" s="1"/>
      <c r="F48" s="1"/>
      <c r="G48" s="1"/>
      <c r="H48" s="1"/>
      <c r="I48" s="1"/>
      <c r="J48" s="16" t="str">
        <f t="shared" si="12"/>
        <v/>
      </c>
      <c r="K48" s="15" t="str">
        <f t="shared" si="13"/>
        <v/>
      </c>
      <c r="L48" s="15" t="str">
        <f t="shared" si="14"/>
        <v/>
      </c>
      <c r="M48" s="15" t="str">
        <f t="shared" si="15"/>
        <v/>
      </c>
      <c r="N48" s="15" t="str">
        <f t="shared" si="16"/>
        <v/>
      </c>
      <c r="O48" s="15" t="str">
        <f t="shared" si="17"/>
        <v/>
      </c>
      <c r="P48" s="15" t="str">
        <f t="shared" si="18"/>
        <v/>
      </c>
      <c r="Q48" s="15" t="str">
        <f t="shared" si="19"/>
        <v/>
      </c>
      <c r="R48" s="98" t="str">
        <f t="shared" si="20"/>
        <v/>
      </c>
    </row>
    <row r="49" spans="1:18" x14ac:dyDescent="0.15">
      <c r="A49" s="1"/>
      <c r="B49" s="1"/>
      <c r="C49" s="1"/>
      <c r="D49" s="1"/>
      <c r="E49" s="1"/>
      <c r="F49" s="1"/>
      <c r="G49" s="1"/>
      <c r="H49" s="1"/>
      <c r="I49" s="1"/>
      <c r="J49" s="16" t="str">
        <f t="shared" si="12"/>
        <v/>
      </c>
      <c r="K49" s="15" t="str">
        <f t="shared" si="13"/>
        <v/>
      </c>
      <c r="L49" s="15" t="str">
        <f t="shared" si="14"/>
        <v/>
      </c>
      <c r="M49" s="15" t="str">
        <f t="shared" si="15"/>
        <v/>
      </c>
      <c r="N49" s="15" t="str">
        <f t="shared" si="16"/>
        <v/>
      </c>
      <c r="O49" s="15" t="str">
        <f t="shared" si="17"/>
        <v/>
      </c>
      <c r="P49" s="15" t="str">
        <f t="shared" si="18"/>
        <v/>
      </c>
      <c r="Q49" s="15" t="str">
        <f t="shared" si="19"/>
        <v/>
      </c>
      <c r="R49" s="98" t="str">
        <f t="shared" si="20"/>
        <v/>
      </c>
    </row>
    <row r="50" spans="1:18" x14ac:dyDescent="0.15">
      <c r="A50" s="1"/>
      <c r="B50" s="1"/>
      <c r="C50" s="1"/>
      <c r="D50" s="1"/>
      <c r="E50" s="1"/>
      <c r="F50" s="1"/>
      <c r="G50" s="1"/>
      <c r="H50" s="1"/>
      <c r="I50" s="1"/>
      <c r="J50" s="16" t="str">
        <f t="shared" si="12"/>
        <v/>
      </c>
      <c r="K50" s="15" t="str">
        <f t="shared" si="13"/>
        <v/>
      </c>
      <c r="L50" s="15" t="str">
        <f t="shared" si="14"/>
        <v/>
      </c>
      <c r="M50" s="15" t="str">
        <f t="shared" si="15"/>
        <v/>
      </c>
      <c r="N50" s="15" t="str">
        <f t="shared" si="16"/>
        <v/>
      </c>
      <c r="O50" s="15" t="str">
        <f t="shared" si="17"/>
        <v/>
      </c>
      <c r="P50" s="15" t="str">
        <f t="shared" si="18"/>
        <v/>
      </c>
      <c r="Q50" s="15" t="str">
        <f t="shared" si="19"/>
        <v/>
      </c>
      <c r="R50" s="98" t="str">
        <f t="shared" si="20"/>
        <v/>
      </c>
    </row>
    <row r="51" spans="1:18" x14ac:dyDescent="0.15">
      <c r="A51" s="100"/>
      <c r="B51" s="100"/>
      <c r="C51" s="100"/>
      <c r="D51" s="100"/>
      <c r="E51" s="100"/>
      <c r="F51" s="100"/>
      <c r="G51" s="100"/>
      <c r="H51" s="100"/>
      <c r="I51" s="100"/>
      <c r="J51" s="127" t="str">
        <f t="shared" si="12"/>
        <v/>
      </c>
      <c r="K51" s="101" t="str">
        <f t="shared" si="13"/>
        <v/>
      </c>
      <c r="L51" s="15" t="str">
        <f t="shared" si="14"/>
        <v/>
      </c>
      <c r="M51" s="15" t="str">
        <f t="shared" si="15"/>
        <v/>
      </c>
      <c r="N51" s="15" t="str">
        <f t="shared" si="16"/>
        <v/>
      </c>
      <c r="O51" s="15" t="str">
        <f t="shared" si="17"/>
        <v/>
      </c>
      <c r="P51" s="15" t="str">
        <f t="shared" si="18"/>
        <v/>
      </c>
      <c r="Q51" s="15" t="str">
        <f t="shared" si="19"/>
        <v/>
      </c>
      <c r="R51" s="103" t="str">
        <f t="shared" si="20"/>
        <v/>
      </c>
    </row>
  </sheetData>
  <hyperlinks>
    <hyperlink ref="AE1:AG1" location="Instructions!A1" display="Instructions" xr:uid="{00000000-0004-0000-0300-000000000000}"/>
    <hyperlink ref="AE1:AH1" location="'Non-Parametric Tests'!A1" display="Instructions" xr:uid="{00000000-0004-0000-0300-000001000000}"/>
  </hyperlinks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79998168889431442"/>
  </sheetPr>
  <dimension ref="A1:P50"/>
  <sheetViews>
    <sheetView showGridLines="0" workbookViewId="0"/>
  </sheetViews>
  <sheetFormatPr baseColWidth="10" defaultColWidth="8.83203125" defaultRowHeight="13" x14ac:dyDescent="0.15"/>
  <cols>
    <col min="1" max="2" width="11.1640625" customWidth="1"/>
    <col min="3" max="4" width="8.6640625" customWidth="1"/>
    <col min="6" max="7" width="10.5" customWidth="1"/>
    <col min="8" max="8" width="5" customWidth="1"/>
    <col min="11" max="11" width="12.5" customWidth="1"/>
  </cols>
  <sheetData>
    <row r="1" spans="1:16" ht="28.5" customHeight="1" thickBot="1" x14ac:dyDescent="0.25">
      <c r="A1" s="143" t="s">
        <v>59</v>
      </c>
      <c r="B1" s="144" t="s">
        <v>60</v>
      </c>
      <c r="C1" s="144" t="s">
        <v>65</v>
      </c>
      <c r="D1" s="145" t="s">
        <v>66</v>
      </c>
      <c r="E1" s="7" t="s">
        <v>67</v>
      </c>
      <c r="F1" s="8" t="s">
        <v>68</v>
      </c>
      <c r="M1" s="225" t="s">
        <v>129</v>
      </c>
      <c r="N1" s="226"/>
      <c r="O1" s="226"/>
      <c r="P1" s="227"/>
    </row>
    <row r="2" spans="1:16" ht="14" x14ac:dyDescent="0.2">
      <c r="A2" s="97">
        <v>87</v>
      </c>
      <c r="B2" s="1">
        <v>71</v>
      </c>
      <c r="C2" s="14">
        <f t="shared" ref="C2:C33" si="0">IF(A2="","",IF(COUNTIF($A:$B,"="&amp;A2)&gt;1,(((RANK(A2,$A:$B,1)+COUNTIF($A:$B,"="&amp;A2))*(RANK(A2,$A:$B,1)+COUNTIF($A:$B,"="&amp;A2)-1))/2-(RANK(A2,$A:$B,1)*(RANK(A2,$A:$B,1)-1))/2)/COUNTIF($A:$B,"="&amp;A2),RANK(A2,$A:$B,1)))</f>
        <v>19</v>
      </c>
      <c r="D2" s="125">
        <f t="shared" ref="D2:D33" si="1">IF(B2="","",IF(COUNTIF($A:$B,"="&amp;B2)&gt;1,(((RANK(B2,$A:$B,1)+COUNTIF($A:$B,"="&amp;B2))*(RANK(B2,$A:$B,1)+COUNTIF($A:$B,"="&amp;B2)-1))/2-(RANK(B2,$A:$B,1)*(RANK(B2,$A:$B,1)-1))/2)/COUNTIF($A:$B,"="&amp;B2),RANK(B2,$A:$B,1)))</f>
        <v>9</v>
      </c>
      <c r="E2" s="16">
        <f>SUM(C:C)</f>
        <v>127</v>
      </c>
      <c r="F2" s="17">
        <f>SUM(D:D)</f>
        <v>149</v>
      </c>
      <c r="G2" s="6" t="s">
        <v>69</v>
      </c>
      <c r="I2" s="129" t="s">
        <v>242</v>
      </c>
      <c r="K2" s="1">
        <v>0.55000000000000004</v>
      </c>
      <c r="L2" s="1">
        <v>0.49</v>
      </c>
    </row>
    <row r="3" spans="1:16" x14ac:dyDescent="0.15">
      <c r="A3" s="97">
        <v>72</v>
      </c>
      <c r="B3" s="1">
        <v>42</v>
      </c>
      <c r="C3" s="14">
        <f t="shared" si="0"/>
        <v>10</v>
      </c>
      <c r="D3" s="125">
        <f t="shared" si="1"/>
        <v>1</v>
      </c>
      <c r="E3" s="31">
        <f>MEDIAN($A:$A)</f>
        <v>74</v>
      </c>
      <c r="F3" s="32">
        <f>MEDIAN(B:B)</f>
        <v>75.5</v>
      </c>
      <c r="G3" s="6" t="s">
        <v>64</v>
      </c>
      <c r="K3" s="1">
        <v>0.67</v>
      </c>
      <c r="L3" s="1">
        <v>0.68</v>
      </c>
    </row>
    <row r="4" spans="1:16" ht="14" thickBot="1" x14ac:dyDescent="0.2">
      <c r="A4" s="97">
        <v>94</v>
      </c>
      <c r="B4" s="1">
        <v>69</v>
      </c>
      <c r="C4" s="14">
        <f t="shared" si="0"/>
        <v>22</v>
      </c>
      <c r="D4" s="125">
        <f t="shared" si="1"/>
        <v>8</v>
      </c>
      <c r="E4" s="29">
        <f>COUNT(C:C)</f>
        <v>11</v>
      </c>
      <c r="F4" s="30">
        <f>COUNT(D:D)</f>
        <v>12</v>
      </c>
      <c r="G4" s="6" t="s">
        <v>70</v>
      </c>
      <c r="K4" s="1">
        <v>0.43</v>
      </c>
      <c r="L4" s="1">
        <v>0.59</v>
      </c>
    </row>
    <row r="5" spans="1:16" x14ac:dyDescent="0.15">
      <c r="A5" s="97">
        <v>49</v>
      </c>
      <c r="B5" s="1">
        <v>97</v>
      </c>
      <c r="C5" s="14">
        <f t="shared" si="0"/>
        <v>2</v>
      </c>
      <c r="D5" s="125">
        <f t="shared" si="1"/>
        <v>23</v>
      </c>
      <c r="F5" s="20">
        <f>E4*F4+E4*(E4+1)/2-E2</f>
        <v>71</v>
      </c>
      <c r="G5" s="21" t="s">
        <v>71</v>
      </c>
      <c r="K5" s="1">
        <v>0.51</v>
      </c>
      <c r="L5" s="1">
        <v>0.72</v>
      </c>
    </row>
    <row r="6" spans="1:16" x14ac:dyDescent="0.15">
      <c r="A6" s="97">
        <v>56</v>
      </c>
      <c r="B6" s="1">
        <v>78</v>
      </c>
      <c r="C6" s="14">
        <f t="shared" si="0"/>
        <v>4</v>
      </c>
      <c r="D6" s="125">
        <f t="shared" si="1"/>
        <v>14.5</v>
      </c>
      <c r="F6" s="20">
        <f>E4*F4+(F4*(F4+1))/2-F2</f>
        <v>61</v>
      </c>
      <c r="G6" s="21" t="s">
        <v>72</v>
      </c>
      <c r="K6" s="1">
        <v>0.48</v>
      </c>
      <c r="L6" s="1">
        <v>0.67</v>
      </c>
    </row>
    <row r="7" spans="1:16" x14ac:dyDescent="0.15">
      <c r="A7" s="97">
        <v>88</v>
      </c>
      <c r="B7" s="1">
        <v>84</v>
      </c>
      <c r="C7" s="14">
        <f t="shared" si="0"/>
        <v>20</v>
      </c>
      <c r="D7" s="125">
        <f t="shared" si="1"/>
        <v>17</v>
      </c>
      <c r="F7" s="20">
        <f>MIN(F5:F6)</f>
        <v>61</v>
      </c>
      <c r="G7" s="21" t="s">
        <v>73</v>
      </c>
      <c r="K7" s="1">
        <v>0.6</v>
      </c>
      <c r="L7" s="1">
        <v>0.75</v>
      </c>
    </row>
    <row r="8" spans="1:16" x14ac:dyDescent="0.15">
      <c r="A8" s="97">
        <v>74</v>
      </c>
      <c r="B8" s="1">
        <v>57</v>
      </c>
      <c r="C8" s="14">
        <f t="shared" si="0"/>
        <v>12</v>
      </c>
      <c r="D8" s="125">
        <f t="shared" si="1"/>
        <v>5</v>
      </c>
      <c r="F8" s="15">
        <f>E4*(E4+F4+1)/2</f>
        <v>132</v>
      </c>
      <c r="G8" s="21" t="s">
        <v>74</v>
      </c>
      <c r="K8" s="1">
        <v>0.71</v>
      </c>
      <c r="L8" s="1">
        <v>0.65</v>
      </c>
    </row>
    <row r="9" spans="1:16" x14ac:dyDescent="0.15">
      <c r="A9" s="97">
        <v>61</v>
      </c>
      <c r="B9" s="1">
        <v>64</v>
      </c>
      <c r="C9" s="14">
        <f t="shared" si="0"/>
        <v>6</v>
      </c>
      <c r="D9" s="125">
        <f t="shared" si="1"/>
        <v>7</v>
      </c>
      <c r="F9" s="15">
        <f>F4*(E4+F4+1)/2</f>
        <v>144</v>
      </c>
      <c r="G9" s="21" t="s">
        <v>75</v>
      </c>
      <c r="K9" s="1">
        <v>0.53</v>
      </c>
      <c r="L9" s="1">
        <v>0.77</v>
      </c>
    </row>
    <row r="10" spans="1:16" x14ac:dyDescent="0.15">
      <c r="A10" s="97">
        <v>80</v>
      </c>
      <c r="B10" s="1">
        <v>78</v>
      </c>
      <c r="C10" s="14">
        <f t="shared" si="0"/>
        <v>16</v>
      </c>
      <c r="D10" s="125">
        <f t="shared" si="1"/>
        <v>14.5</v>
      </c>
      <c r="F10" s="15">
        <f>E4*F4/2</f>
        <v>66</v>
      </c>
      <c r="G10" s="21" t="s">
        <v>76</v>
      </c>
      <c r="K10" s="1">
        <v>0.44</v>
      </c>
      <c r="L10" s="1">
        <v>0.62</v>
      </c>
    </row>
    <row r="11" spans="1:16" x14ac:dyDescent="0.15">
      <c r="A11" s="97">
        <v>52</v>
      </c>
      <c r="B11" s="1">
        <v>73</v>
      </c>
      <c r="C11" s="14">
        <f t="shared" si="0"/>
        <v>3</v>
      </c>
      <c r="D11" s="125">
        <f t="shared" si="1"/>
        <v>11</v>
      </c>
      <c r="F11" s="15">
        <f>SQRT(E4*F4*(E4+F4+1)/12)</f>
        <v>16.248076809271922</v>
      </c>
      <c r="G11" s="22" t="s">
        <v>77</v>
      </c>
      <c r="K11" s="1">
        <v>0.65</v>
      </c>
      <c r="L11" s="1">
        <v>0.48</v>
      </c>
    </row>
    <row r="12" spans="1:16" x14ac:dyDescent="0.15">
      <c r="A12" s="97">
        <v>75</v>
      </c>
      <c r="B12" s="1">
        <v>85</v>
      </c>
      <c r="C12" s="14">
        <f t="shared" si="0"/>
        <v>13</v>
      </c>
      <c r="D12" s="125">
        <f t="shared" si="1"/>
        <v>18</v>
      </c>
      <c r="F12" s="15">
        <f>F9-NORMSINV(1-F14/2)*F11</f>
        <v>112.15435463578656</v>
      </c>
      <c r="G12" s="33" t="s">
        <v>78</v>
      </c>
      <c r="K12" s="1">
        <v>0.75</v>
      </c>
      <c r="L12" s="1">
        <v>0.59</v>
      </c>
    </row>
    <row r="13" spans="1:16" x14ac:dyDescent="0.15">
      <c r="A13" s="97"/>
      <c r="B13" s="1">
        <v>91</v>
      </c>
      <c r="C13" s="14" t="str">
        <f t="shared" si="0"/>
        <v/>
      </c>
      <c r="D13" s="125">
        <f t="shared" si="1"/>
        <v>21</v>
      </c>
      <c r="F13" s="15">
        <f>F9+NORMSINV(1-F14/2)*F11</f>
        <v>175.84564536421342</v>
      </c>
      <c r="G13" s="33" t="s">
        <v>79</v>
      </c>
      <c r="K13" s="146" t="s">
        <v>210</v>
      </c>
    </row>
    <row r="14" spans="1:16" x14ac:dyDescent="0.15">
      <c r="A14" s="97"/>
      <c r="B14" s="1"/>
      <c r="C14" s="14" t="str">
        <f t="shared" si="0"/>
        <v/>
      </c>
      <c r="D14" s="125" t="str">
        <f t="shared" si="1"/>
        <v/>
      </c>
      <c r="F14" s="1">
        <v>0.05</v>
      </c>
      <c r="G14" s="22" t="s">
        <v>80</v>
      </c>
    </row>
    <row r="15" spans="1:16" x14ac:dyDescent="0.15">
      <c r="A15" s="97"/>
      <c r="B15" s="1"/>
      <c r="C15" s="14" t="str">
        <f t="shared" si="0"/>
        <v/>
      </c>
      <c r="D15" s="125" t="str">
        <f t="shared" si="1"/>
        <v/>
      </c>
      <c r="F15" s="306">
        <f>ABS(F7-F10)/F11</f>
        <v>0.3077287274483318</v>
      </c>
      <c r="G15" s="21" t="s">
        <v>81</v>
      </c>
      <c r="K15" s="68" t="s">
        <v>130</v>
      </c>
      <c r="L15" t="s">
        <v>131</v>
      </c>
    </row>
    <row r="16" spans="1:16" x14ac:dyDescent="0.15">
      <c r="A16" s="97"/>
      <c r="B16" s="1"/>
      <c r="C16" s="14" t="str">
        <f t="shared" si="0"/>
        <v/>
      </c>
      <c r="D16" s="125" t="str">
        <f t="shared" si="1"/>
        <v/>
      </c>
      <c r="F16" s="301">
        <f>2*(1-NORMSDIST(ABS(F15)))</f>
        <v>0.75828875843321075</v>
      </c>
      <c r="G16" s="302" t="s">
        <v>49</v>
      </c>
      <c r="K16" s="1">
        <v>87</v>
      </c>
      <c r="L16" s="1">
        <v>71</v>
      </c>
    </row>
    <row r="17" spans="1:12" x14ac:dyDescent="0.15">
      <c r="A17" s="97"/>
      <c r="B17" s="1"/>
      <c r="C17" s="14" t="str">
        <f t="shared" si="0"/>
        <v/>
      </c>
      <c r="D17" s="125" t="str">
        <f t="shared" si="1"/>
        <v/>
      </c>
      <c r="F17" s="303" t="str">
        <f>IF($F$15&lt;NORMSINV(1-F14/2),"Cannot Reject Null Hypothesis at alpha="&amp;F14,"Reject Null Hypothesis at alpha="&amp;F14)</f>
        <v>Cannot Reject Null Hypothesis at alpha=0.05</v>
      </c>
      <c r="G17" s="304"/>
      <c r="H17" s="304"/>
      <c r="I17" s="304"/>
      <c r="J17" s="305"/>
      <c r="K17" s="1">
        <v>72</v>
      </c>
      <c r="L17" s="1">
        <v>42</v>
      </c>
    </row>
    <row r="18" spans="1:12" x14ac:dyDescent="0.15">
      <c r="A18" s="97"/>
      <c r="B18" s="1"/>
      <c r="C18" s="14" t="str">
        <f t="shared" si="0"/>
        <v/>
      </c>
      <c r="D18" s="125" t="str">
        <f t="shared" si="1"/>
        <v/>
      </c>
      <c r="K18" s="1">
        <v>94</v>
      </c>
      <c r="L18" s="1">
        <v>69</v>
      </c>
    </row>
    <row r="19" spans="1:12" x14ac:dyDescent="0.15">
      <c r="A19" s="97"/>
      <c r="B19" s="1"/>
      <c r="C19" s="14" t="str">
        <f t="shared" si="0"/>
        <v/>
      </c>
      <c r="D19" s="125" t="str">
        <f t="shared" si="1"/>
        <v/>
      </c>
      <c r="K19" s="1">
        <v>49</v>
      </c>
      <c r="L19" s="1">
        <v>97</v>
      </c>
    </row>
    <row r="20" spans="1:12" x14ac:dyDescent="0.15">
      <c r="A20" s="97"/>
      <c r="B20" s="1"/>
      <c r="C20" s="14" t="str">
        <f t="shared" si="0"/>
        <v/>
      </c>
      <c r="D20" s="125" t="str">
        <f t="shared" si="1"/>
        <v/>
      </c>
      <c r="K20" s="1">
        <v>56</v>
      </c>
      <c r="L20" s="1">
        <v>78</v>
      </c>
    </row>
    <row r="21" spans="1:12" x14ac:dyDescent="0.15">
      <c r="A21" s="97"/>
      <c r="B21" s="1"/>
      <c r="C21" s="14" t="str">
        <f t="shared" si="0"/>
        <v/>
      </c>
      <c r="D21" s="125" t="str">
        <f t="shared" si="1"/>
        <v/>
      </c>
      <c r="K21" s="1">
        <v>88</v>
      </c>
      <c r="L21" s="1">
        <v>84</v>
      </c>
    </row>
    <row r="22" spans="1:12" x14ac:dyDescent="0.15">
      <c r="A22" s="97"/>
      <c r="B22" s="1"/>
      <c r="C22" s="14" t="str">
        <f t="shared" si="0"/>
        <v/>
      </c>
      <c r="D22" s="125" t="str">
        <f t="shared" si="1"/>
        <v/>
      </c>
      <c r="K22" s="1">
        <v>74</v>
      </c>
      <c r="L22" s="1">
        <v>57</v>
      </c>
    </row>
    <row r="23" spans="1:12" x14ac:dyDescent="0.15">
      <c r="A23" s="97"/>
      <c r="B23" s="1"/>
      <c r="C23" s="14" t="str">
        <f t="shared" si="0"/>
        <v/>
      </c>
      <c r="D23" s="125" t="str">
        <f t="shared" si="1"/>
        <v/>
      </c>
      <c r="K23" s="1">
        <v>61</v>
      </c>
      <c r="L23" s="1">
        <v>64</v>
      </c>
    </row>
    <row r="24" spans="1:12" x14ac:dyDescent="0.15">
      <c r="A24" s="97"/>
      <c r="B24" s="1"/>
      <c r="C24" s="14" t="str">
        <f t="shared" si="0"/>
        <v/>
      </c>
      <c r="D24" s="125" t="str">
        <f t="shared" si="1"/>
        <v/>
      </c>
      <c r="K24" s="1">
        <v>80</v>
      </c>
      <c r="L24" s="1">
        <v>78</v>
      </c>
    </row>
    <row r="25" spans="1:12" x14ac:dyDescent="0.15">
      <c r="A25" s="97"/>
      <c r="B25" s="1"/>
      <c r="C25" s="14" t="str">
        <f t="shared" si="0"/>
        <v/>
      </c>
      <c r="D25" s="125" t="str">
        <f t="shared" si="1"/>
        <v/>
      </c>
      <c r="K25" s="1">
        <v>52</v>
      </c>
      <c r="L25" s="1">
        <v>73</v>
      </c>
    </row>
    <row r="26" spans="1:12" x14ac:dyDescent="0.15">
      <c r="A26" s="97"/>
      <c r="B26" s="1"/>
      <c r="C26" s="14" t="str">
        <f t="shared" si="0"/>
        <v/>
      </c>
      <c r="D26" s="125" t="str">
        <f t="shared" si="1"/>
        <v/>
      </c>
      <c r="K26" s="1">
        <v>75</v>
      </c>
      <c r="L26" s="1">
        <v>85</v>
      </c>
    </row>
    <row r="27" spans="1:12" x14ac:dyDescent="0.15">
      <c r="A27" s="97"/>
      <c r="B27" s="1"/>
      <c r="C27" s="14" t="str">
        <f t="shared" si="0"/>
        <v/>
      </c>
      <c r="D27" s="125" t="str">
        <f t="shared" si="1"/>
        <v/>
      </c>
      <c r="K27" s="1"/>
      <c r="L27" s="1">
        <v>91</v>
      </c>
    </row>
    <row r="28" spans="1:12" x14ac:dyDescent="0.15">
      <c r="A28" s="97"/>
      <c r="B28" s="1"/>
      <c r="C28" s="14" t="str">
        <f t="shared" si="0"/>
        <v/>
      </c>
      <c r="D28" s="125" t="str">
        <f t="shared" si="1"/>
        <v/>
      </c>
      <c r="K28" s="135" t="s">
        <v>209</v>
      </c>
    </row>
    <row r="29" spans="1:12" x14ac:dyDescent="0.15">
      <c r="A29" s="97"/>
      <c r="B29" s="1"/>
      <c r="C29" s="14" t="str">
        <f t="shared" si="0"/>
        <v/>
      </c>
      <c r="D29" s="125" t="str">
        <f t="shared" si="1"/>
        <v/>
      </c>
    </row>
    <row r="30" spans="1:12" x14ac:dyDescent="0.15">
      <c r="A30" s="97"/>
      <c r="B30" s="1"/>
      <c r="C30" s="14" t="str">
        <f t="shared" si="0"/>
        <v/>
      </c>
      <c r="D30" s="125" t="str">
        <f t="shared" si="1"/>
        <v/>
      </c>
    </row>
    <row r="31" spans="1:12" x14ac:dyDescent="0.15">
      <c r="A31" s="97"/>
      <c r="B31" s="1"/>
      <c r="C31" s="14" t="str">
        <f t="shared" si="0"/>
        <v/>
      </c>
      <c r="D31" s="125" t="str">
        <f t="shared" si="1"/>
        <v/>
      </c>
    </row>
    <row r="32" spans="1:12" x14ac:dyDescent="0.15">
      <c r="A32" s="97"/>
      <c r="B32" s="1"/>
      <c r="C32" s="14" t="str">
        <f t="shared" si="0"/>
        <v/>
      </c>
      <c r="D32" s="125" t="str">
        <f t="shared" si="1"/>
        <v/>
      </c>
    </row>
    <row r="33" spans="1:4" x14ac:dyDescent="0.15">
      <c r="A33" s="97"/>
      <c r="B33" s="1"/>
      <c r="C33" s="14" t="str">
        <f t="shared" si="0"/>
        <v/>
      </c>
      <c r="D33" s="125" t="str">
        <f t="shared" si="1"/>
        <v/>
      </c>
    </row>
    <row r="34" spans="1:4" x14ac:dyDescent="0.15">
      <c r="A34" s="97"/>
      <c r="B34" s="1"/>
      <c r="C34" s="14" t="str">
        <f t="shared" ref="C34:C50" si="2">IF(A34="","",IF(COUNTIF($A:$B,"="&amp;A34)&gt;1,(((RANK(A34,$A:$B,1)+COUNTIF($A:$B,"="&amp;A34))*(RANK(A34,$A:$B,1)+COUNTIF($A:$B,"="&amp;A34)-1))/2-(RANK(A34,$A:$B,1)*(RANK(A34,$A:$B,1)-1))/2)/COUNTIF($A:$B,"="&amp;A34),RANK(A34,$A:$B,1)))</f>
        <v/>
      </c>
      <c r="D34" s="125" t="str">
        <f t="shared" ref="D34:D50" si="3">IF(B34="","",IF(COUNTIF($A:$B,"="&amp;B34)&gt;1,(((RANK(B34,$A:$B,1)+COUNTIF($A:$B,"="&amp;B34))*(RANK(B34,$A:$B,1)+COUNTIF($A:$B,"="&amp;B34)-1))/2-(RANK(B34,$A:$B,1)*(RANK(B34,$A:$B,1)-1))/2)/COUNTIF($A:$B,"="&amp;B34),RANK(B34,$A:$B,1)))</f>
        <v/>
      </c>
    </row>
    <row r="35" spans="1:4" x14ac:dyDescent="0.15">
      <c r="A35" s="97"/>
      <c r="B35" s="1"/>
      <c r="C35" s="14" t="str">
        <f t="shared" si="2"/>
        <v/>
      </c>
      <c r="D35" s="125" t="str">
        <f t="shared" si="3"/>
        <v/>
      </c>
    </row>
    <row r="36" spans="1:4" x14ac:dyDescent="0.15">
      <c r="A36" s="97"/>
      <c r="B36" s="1"/>
      <c r="C36" s="14" t="str">
        <f t="shared" si="2"/>
        <v/>
      </c>
      <c r="D36" s="125" t="str">
        <f t="shared" si="3"/>
        <v/>
      </c>
    </row>
    <row r="37" spans="1:4" x14ac:dyDescent="0.15">
      <c r="A37" s="97"/>
      <c r="B37" s="1"/>
      <c r="C37" s="14" t="str">
        <f t="shared" si="2"/>
        <v/>
      </c>
      <c r="D37" s="125" t="str">
        <f t="shared" si="3"/>
        <v/>
      </c>
    </row>
    <row r="38" spans="1:4" x14ac:dyDescent="0.15">
      <c r="A38" s="97"/>
      <c r="B38" s="1"/>
      <c r="C38" s="14" t="str">
        <f t="shared" si="2"/>
        <v/>
      </c>
      <c r="D38" s="125" t="str">
        <f t="shared" si="3"/>
        <v/>
      </c>
    </row>
    <row r="39" spans="1:4" x14ac:dyDescent="0.15">
      <c r="A39" s="97"/>
      <c r="B39" s="1"/>
      <c r="C39" s="14" t="str">
        <f t="shared" si="2"/>
        <v/>
      </c>
      <c r="D39" s="125" t="str">
        <f t="shared" si="3"/>
        <v/>
      </c>
    </row>
    <row r="40" spans="1:4" x14ac:dyDescent="0.15">
      <c r="A40" s="97"/>
      <c r="B40" s="1"/>
      <c r="C40" s="14" t="str">
        <f t="shared" si="2"/>
        <v/>
      </c>
      <c r="D40" s="125" t="str">
        <f t="shared" si="3"/>
        <v/>
      </c>
    </row>
    <row r="41" spans="1:4" x14ac:dyDescent="0.15">
      <c r="A41" s="97"/>
      <c r="B41" s="1"/>
      <c r="C41" s="14" t="str">
        <f t="shared" si="2"/>
        <v/>
      </c>
      <c r="D41" s="125" t="str">
        <f t="shared" si="3"/>
        <v/>
      </c>
    </row>
    <row r="42" spans="1:4" x14ac:dyDescent="0.15">
      <c r="A42" s="97"/>
      <c r="B42" s="1"/>
      <c r="C42" s="14" t="str">
        <f t="shared" si="2"/>
        <v/>
      </c>
      <c r="D42" s="125" t="str">
        <f t="shared" si="3"/>
        <v/>
      </c>
    </row>
    <row r="43" spans="1:4" x14ac:dyDescent="0.15">
      <c r="A43" s="97"/>
      <c r="B43" s="1"/>
      <c r="C43" s="14" t="str">
        <f t="shared" si="2"/>
        <v/>
      </c>
      <c r="D43" s="125" t="str">
        <f t="shared" si="3"/>
        <v/>
      </c>
    </row>
    <row r="44" spans="1:4" x14ac:dyDescent="0.15">
      <c r="A44" s="97"/>
      <c r="B44" s="1"/>
      <c r="C44" s="14" t="str">
        <f t="shared" si="2"/>
        <v/>
      </c>
      <c r="D44" s="125" t="str">
        <f t="shared" si="3"/>
        <v/>
      </c>
    </row>
    <row r="45" spans="1:4" x14ac:dyDescent="0.15">
      <c r="A45" s="97"/>
      <c r="B45" s="1"/>
      <c r="C45" s="14" t="str">
        <f t="shared" si="2"/>
        <v/>
      </c>
      <c r="D45" s="125" t="str">
        <f t="shared" si="3"/>
        <v/>
      </c>
    </row>
    <row r="46" spans="1:4" x14ac:dyDescent="0.15">
      <c r="A46" s="97"/>
      <c r="B46" s="1"/>
      <c r="C46" s="14" t="str">
        <f t="shared" si="2"/>
        <v/>
      </c>
      <c r="D46" s="125" t="str">
        <f t="shared" si="3"/>
        <v/>
      </c>
    </row>
    <row r="47" spans="1:4" x14ac:dyDescent="0.15">
      <c r="A47" s="97"/>
      <c r="B47" s="1"/>
      <c r="C47" s="14" t="str">
        <f t="shared" si="2"/>
        <v/>
      </c>
      <c r="D47" s="125" t="str">
        <f t="shared" si="3"/>
        <v/>
      </c>
    </row>
    <row r="48" spans="1:4" x14ac:dyDescent="0.15">
      <c r="A48" s="97"/>
      <c r="B48" s="1"/>
      <c r="C48" s="14" t="str">
        <f t="shared" si="2"/>
        <v/>
      </c>
      <c r="D48" s="125" t="str">
        <f t="shared" si="3"/>
        <v/>
      </c>
    </row>
    <row r="49" spans="1:4" x14ac:dyDescent="0.15">
      <c r="A49" s="97"/>
      <c r="B49" s="1"/>
      <c r="C49" s="14" t="str">
        <f t="shared" si="2"/>
        <v/>
      </c>
      <c r="D49" s="125" t="str">
        <f t="shared" si="3"/>
        <v/>
      </c>
    </row>
    <row r="50" spans="1:4" x14ac:dyDescent="0.15">
      <c r="A50" s="99"/>
      <c r="B50" s="100"/>
      <c r="C50" s="102" t="str">
        <f t="shared" si="2"/>
        <v/>
      </c>
      <c r="D50" s="126" t="str">
        <f t="shared" si="3"/>
        <v/>
      </c>
    </row>
  </sheetData>
  <hyperlinks>
    <hyperlink ref="K13" r:id="rId1" xr:uid="{00000000-0004-0000-0400-000000000000}"/>
    <hyperlink ref="M1:O1" location="Instructions!A1" display="Instructions" xr:uid="{00000000-0004-0000-0400-000001000000}"/>
    <hyperlink ref="M1:P1" location="'Non-Parametric Tests'!A1" display="Instructions" xr:uid="{00000000-0004-0000-0400-000002000000}"/>
  </hyperlinks>
  <pageMargins left="0.75" right="0.75" top="1" bottom="1" header="0.5" footer="0.5"/>
  <pageSetup orientation="portrait" horizontalDpi="300" verticalDpi="300" r:id="rId2"/>
  <headerFooter alignWithMargins="0">
    <oddHeader>&amp;A</oddHeader>
    <oddFooter>Page &amp;P</oddFooter>
  </headerFooter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55A7-FB29-42C2-ABBD-11BDCE9A193A}">
  <sheetPr>
    <tabColor rgb="FFFFFF99"/>
  </sheetPr>
  <dimension ref="A1:L17"/>
  <sheetViews>
    <sheetView showGridLines="0" tabSelected="1" zoomScaleNormal="100" workbookViewId="0">
      <selection activeCell="N11" sqref="N11"/>
    </sheetView>
  </sheetViews>
  <sheetFormatPr baseColWidth="10" defaultColWidth="9.1640625" defaultRowHeight="15" x14ac:dyDescent="0.2"/>
  <cols>
    <col min="1" max="1" width="14" style="299" bestFit="1" customWidth="1"/>
    <col min="2" max="2" width="10.5" style="299" bestFit="1" customWidth="1"/>
    <col min="3" max="3" width="4.5" style="299" customWidth="1"/>
    <col min="4" max="4" width="34" style="299" bestFit="1" customWidth="1"/>
    <col min="5" max="5" width="9.83203125" style="299" bestFit="1" customWidth="1"/>
    <col min="6" max="6" width="3.6640625" style="299" customWidth="1"/>
    <col min="7" max="7" width="18.1640625" style="299" bestFit="1" customWidth="1"/>
    <col min="8" max="8" width="14" style="299" bestFit="1" customWidth="1"/>
    <col min="9" max="9" width="10.5" style="299" bestFit="1" customWidth="1"/>
    <col min="10" max="10" width="8.6640625" style="299" bestFit="1" customWidth="1"/>
    <col min="11" max="16384" width="9.1640625" style="299"/>
  </cols>
  <sheetData>
    <row r="1" spans="1:12" ht="25" x14ac:dyDescent="0.25">
      <c r="A1" s="313" t="s">
        <v>250</v>
      </c>
      <c r="B1" s="313" t="s">
        <v>251</v>
      </c>
      <c r="C1" s="307"/>
      <c r="D1" s="314" t="s">
        <v>246</v>
      </c>
      <c r="E1" s="310">
        <f>SUM(H13:I14)</f>
        <v>8.5714285714285712</v>
      </c>
      <c r="F1" s="307"/>
      <c r="G1" s="307"/>
      <c r="H1" s="313" t="str">
        <f>A1</f>
        <v>Angular</v>
      </c>
      <c r="I1" s="313" t="str">
        <f>B1</f>
        <v>React</v>
      </c>
      <c r="J1" s="313" t="s">
        <v>245</v>
      </c>
      <c r="L1" s="300" t="s">
        <v>242</v>
      </c>
    </row>
    <row r="2" spans="1:12" ht="26" x14ac:dyDescent="0.3">
      <c r="A2" s="315">
        <v>99</v>
      </c>
      <c r="B2" s="315">
        <v>97</v>
      </c>
      <c r="C2" s="307"/>
      <c r="D2" s="316" t="s">
        <v>49</v>
      </c>
      <c r="E2" s="317">
        <f ca="1">_xlfn.CHISQ.TEST(OFFSET(H2,0,0,2,COUNT(H8:I8)),OFFSET(H8,0,0,2,COUNT(H8:I8)))</f>
        <v>3.4147911781178169E-3</v>
      </c>
      <c r="F2" s="307"/>
      <c r="G2" s="313" t="s">
        <v>248</v>
      </c>
      <c r="H2" s="309">
        <f>IF(A2="","",COUNTIF(A:A,"&gt;"&amp;MEDIAN($A:$B)))</f>
        <v>6</v>
      </c>
      <c r="I2" s="309">
        <f>IF(B2="","",COUNTIF(B:B,"&gt;"&amp;MEDIAN($A:$B)))</f>
        <v>0</v>
      </c>
      <c r="J2" s="309">
        <f>SUM(H2:I2)</f>
        <v>6</v>
      </c>
    </row>
    <row r="3" spans="1:12" ht="26" x14ac:dyDescent="0.3">
      <c r="A3" s="315">
        <v>86</v>
      </c>
      <c r="B3" s="315">
        <v>97</v>
      </c>
      <c r="C3" s="307"/>
      <c r="D3" s="318" t="s">
        <v>80</v>
      </c>
      <c r="E3" s="308">
        <v>0.05</v>
      </c>
      <c r="F3" s="307"/>
      <c r="G3" s="313" t="s">
        <v>249</v>
      </c>
      <c r="H3" s="309">
        <f>IF(H2="","",COUNT(A:A)-H2)</f>
        <v>4</v>
      </c>
      <c r="I3" s="309">
        <f>IF(I2="","",COUNT(B:B)-I2)</f>
        <v>10</v>
      </c>
      <c r="J3" s="309">
        <f>SUM(H3:I3)</f>
        <v>14</v>
      </c>
    </row>
    <row r="4" spans="1:12" ht="26" x14ac:dyDescent="0.3">
      <c r="A4" s="315">
        <v>86</v>
      </c>
      <c r="B4" s="315">
        <v>97</v>
      </c>
      <c r="C4" s="307"/>
      <c r="D4" s="319" t="str">
        <f ca="1">IF(E2&lt;E3,"Variables are Related","Variables are Independent")</f>
        <v>Variables are Related</v>
      </c>
      <c r="E4" s="319"/>
      <c r="F4" s="307"/>
      <c r="G4" s="313" t="s">
        <v>245</v>
      </c>
      <c r="H4" s="309">
        <f>SUM(H2:H3)</f>
        <v>10</v>
      </c>
      <c r="I4" s="309">
        <f>SUM(I2:I3)</f>
        <v>10</v>
      </c>
      <c r="J4" s="309">
        <f>SUM(H4:I4)</f>
        <v>20</v>
      </c>
    </row>
    <row r="5" spans="1:12" ht="26" x14ac:dyDescent="0.3">
      <c r="A5" s="315">
        <v>99</v>
      </c>
      <c r="B5" s="315">
        <v>84</v>
      </c>
      <c r="C5" s="307"/>
      <c r="D5" s="307"/>
      <c r="E5" s="307"/>
      <c r="F5" s="307"/>
      <c r="G5" s="307"/>
      <c r="H5" s="307"/>
      <c r="I5" s="307"/>
      <c r="J5" s="307"/>
    </row>
    <row r="6" spans="1:12" ht="26" x14ac:dyDescent="0.3">
      <c r="A6" s="315">
        <v>84</v>
      </c>
      <c r="B6" s="315">
        <v>97</v>
      </c>
      <c r="C6" s="307"/>
      <c r="D6" s="307"/>
      <c r="E6" s="307"/>
      <c r="F6" s="307"/>
      <c r="G6" s="307"/>
      <c r="H6" s="320"/>
      <c r="I6" s="320"/>
      <c r="J6" s="307"/>
    </row>
    <row r="7" spans="1:12" ht="26" x14ac:dyDescent="0.3">
      <c r="A7" s="315">
        <v>99</v>
      </c>
      <c r="B7" s="315">
        <v>97</v>
      </c>
      <c r="C7" s="307"/>
      <c r="D7" s="307"/>
      <c r="E7" s="307"/>
      <c r="F7" s="307"/>
      <c r="G7" s="307"/>
      <c r="H7" s="321" t="str">
        <f>H1</f>
        <v>Angular</v>
      </c>
      <c r="I7" s="321" t="str">
        <f>I1</f>
        <v>React</v>
      </c>
      <c r="J7" s="307"/>
    </row>
    <row r="8" spans="1:12" ht="26" x14ac:dyDescent="0.3">
      <c r="A8" s="315">
        <v>99</v>
      </c>
      <c r="B8" s="315">
        <v>97</v>
      </c>
      <c r="C8" s="307"/>
      <c r="D8" s="307"/>
      <c r="E8" s="307"/>
      <c r="F8" s="307"/>
      <c r="G8" s="313" t="str">
        <f>G2</f>
        <v>&gt; Median</v>
      </c>
      <c r="H8" s="322">
        <f>(H$4*$J$2)/$J$4</f>
        <v>3</v>
      </c>
      <c r="I8" s="310">
        <f>(I$4*$J$2)/$J$4</f>
        <v>3</v>
      </c>
      <c r="J8" s="307"/>
    </row>
    <row r="9" spans="1:12" ht="26" x14ac:dyDescent="0.3">
      <c r="A9" s="315">
        <v>99</v>
      </c>
      <c r="B9" s="315">
        <v>97</v>
      </c>
      <c r="C9" s="307"/>
      <c r="D9" s="307"/>
      <c r="E9" s="307"/>
      <c r="F9" s="307"/>
      <c r="G9" s="313" t="str">
        <f>G3</f>
        <v>&lt;= Median</v>
      </c>
      <c r="H9" s="322">
        <f>(H$4*$J$3)/$J$4</f>
        <v>7</v>
      </c>
      <c r="I9" s="310">
        <f>(I$4*$J$3)/$J$4</f>
        <v>7</v>
      </c>
      <c r="J9" s="307"/>
    </row>
    <row r="10" spans="1:12" ht="26" x14ac:dyDescent="0.3">
      <c r="A10" s="315">
        <v>99</v>
      </c>
      <c r="B10" s="315">
        <v>97</v>
      </c>
      <c r="C10" s="307"/>
      <c r="D10" s="307"/>
      <c r="E10" s="307"/>
      <c r="F10" s="307"/>
      <c r="G10" s="307"/>
      <c r="H10" s="307"/>
      <c r="I10" s="307"/>
      <c r="J10" s="307"/>
    </row>
    <row r="11" spans="1:12" ht="26" x14ac:dyDescent="0.3">
      <c r="A11" s="315">
        <v>86</v>
      </c>
      <c r="B11" s="315">
        <v>97</v>
      </c>
      <c r="C11" s="307"/>
      <c r="D11" s="307"/>
      <c r="E11" s="307"/>
      <c r="F11" s="307"/>
      <c r="G11" s="307"/>
      <c r="H11" s="320"/>
      <c r="I11" s="320"/>
      <c r="J11" s="307"/>
    </row>
    <row r="12" spans="1:12" ht="25" x14ac:dyDescent="0.25">
      <c r="A12" s="312"/>
      <c r="B12" s="312"/>
      <c r="C12" s="307"/>
      <c r="D12" s="307"/>
      <c r="E12" s="307"/>
      <c r="F12" s="307"/>
      <c r="G12" s="307"/>
      <c r="H12" s="321" t="str">
        <f>H1</f>
        <v>Angular</v>
      </c>
      <c r="I12" s="321" t="str">
        <f>I1</f>
        <v>React</v>
      </c>
      <c r="J12" s="307"/>
    </row>
    <row r="13" spans="1:12" ht="25" x14ac:dyDescent="0.25">
      <c r="A13" s="312"/>
      <c r="B13" s="312"/>
      <c r="C13" s="307"/>
      <c r="D13" s="307"/>
      <c r="E13" s="307"/>
      <c r="F13" s="307"/>
      <c r="G13" s="313" t="str">
        <f>G2</f>
        <v>&gt; Median</v>
      </c>
      <c r="H13" s="310">
        <f t="shared" ref="H13:I14" si="0">IF(H8="","",(H2-H8)^2/H8)</f>
        <v>3</v>
      </c>
      <c r="I13" s="310">
        <f t="shared" si="0"/>
        <v>3</v>
      </c>
      <c r="J13" s="307"/>
    </row>
    <row r="14" spans="1:12" ht="25" x14ac:dyDescent="0.25">
      <c r="A14" s="312"/>
      <c r="B14" s="312"/>
      <c r="C14" s="307"/>
      <c r="D14" s="307"/>
      <c r="E14" s="307"/>
      <c r="F14" s="307"/>
      <c r="G14" s="313" t="str">
        <f>G3</f>
        <v>&lt;= Median</v>
      </c>
      <c r="H14" s="310">
        <f t="shared" si="0"/>
        <v>1.2857142857142858</v>
      </c>
      <c r="I14" s="310">
        <f t="shared" si="0"/>
        <v>1.2857142857142858</v>
      </c>
      <c r="J14" s="307"/>
    </row>
    <row r="15" spans="1:12" ht="25" x14ac:dyDescent="0.25">
      <c r="A15" s="312"/>
      <c r="B15" s="312"/>
      <c r="C15" s="307"/>
      <c r="D15" s="307"/>
      <c r="E15" s="307"/>
      <c r="F15" s="307"/>
      <c r="G15" s="307"/>
      <c r="H15" s="307"/>
      <c r="I15" s="307"/>
      <c r="J15" s="307"/>
    </row>
    <row r="16" spans="1:12" ht="25" x14ac:dyDescent="0.25">
      <c r="A16" s="312"/>
      <c r="B16" s="312"/>
      <c r="C16" s="307"/>
      <c r="D16" s="307"/>
      <c r="E16" s="307"/>
      <c r="F16" s="307"/>
      <c r="G16" s="313" t="s">
        <v>64</v>
      </c>
      <c r="H16" s="309">
        <f>IF(A2="","",MEDIAN(A:A))</f>
        <v>99</v>
      </c>
      <c r="I16" s="309">
        <f>IF(B2="","",MEDIAN(B:B))</f>
        <v>97</v>
      </c>
      <c r="J16" s="307"/>
    </row>
    <row r="17" spans="1:10" ht="25" x14ac:dyDescent="0.25">
      <c r="A17" s="312"/>
      <c r="B17" s="312"/>
      <c r="C17" s="307"/>
      <c r="D17" s="307"/>
      <c r="E17" s="307"/>
      <c r="F17" s="307"/>
      <c r="G17" s="313" t="s">
        <v>244</v>
      </c>
      <c r="H17" s="309">
        <f>MEDIAN(A:B)</f>
        <v>97</v>
      </c>
      <c r="I17" s="307"/>
      <c r="J17" s="31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79998168889431442"/>
  </sheetPr>
  <dimension ref="A1:Q51"/>
  <sheetViews>
    <sheetView showGridLines="0" zoomScaleNormal="100" workbookViewId="0">
      <selection activeCell="A2" sqref="A2"/>
    </sheetView>
  </sheetViews>
  <sheetFormatPr baseColWidth="10" defaultColWidth="9.1640625" defaultRowHeight="13" x14ac:dyDescent="0.15"/>
  <cols>
    <col min="1" max="1" width="8.6640625" style="83" customWidth="1"/>
    <col min="2" max="2" width="6.1640625" style="83" customWidth="1"/>
    <col min="3" max="3" width="17.5" style="83" customWidth="1"/>
    <col min="4" max="4" width="7.5" style="83" customWidth="1"/>
    <col min="5" max="5" width="9.1640625" style="83" customWidth="1"/>
    <col min="6" max="6" width="2.6640625" style="83" customWidth="1"/>
    <col min="7" max="16384" width="9.1640625" style="83"/>
  </cols>
  <sheetData>
    <row r="1" spans="1:17" ht="24" customHeight="1" thickBot="1" x14ac:dyDescent="0.25">
      <c r="A1" s="163" t="s">
        <v>82</v>
      </c>
      <c r="B1" s="164" t="s">
        <v>83</v>
      </c>
      <c r="C1" s="81" t="s">
        <v>84</v>
      </c>
      <c r="D1" s="82">
        <v>30</v>
      </c>
      <c r="F1" s="84"/>
      <c r="G1" s="162" t="str">
        <f>"P(x)&gt;="&amp;D3</f>
        <v>P(x)&gt;=1</v>
      </c>
      <c r="I1" s="150" t="s">
        <v>85</v>
      </c>
      <c r="J1" s="151"/>
      <c r="K1" s="159"/>
      <c r="L1" s="152"/>
      <c r="N1" s="225" t="s">
        <v>129</v>
      </c>
      <c r="O1" s="226"/>
      <c r="P1" s="226"/>
      <c r="Q1" s="227"/>
    </row>
    <row r="2" spans="1:17" x14ac:dyDescent="0.15">
      <c r="A2" s="124">
        <v>28</v>
      </c>
      <c r="B2" s="116">
        <f t="shared" ref="B2:B33" si="0">IF(A2="","",SIGN(A2-$D$1))</f>
        <v>-1</v>
      </c>
      <c r="C2" s="86" t="s">
        <v>86</v>
      </c>
      <c r="D2" s="87">
        <f>COUNT(B:B)</f>
        <v>8</v>
      </c>
      <c r="F2" s="165" t="s">
        <v>49</v>
      </c>
      <c r="G2" s="88">
        <f>IF(BINOMDIST(D3-1,D2,D4,1)&lt;0.5,2*BINOMDIST(D3-1,D2,D4,1),2*(1-BINOMDIST(D3-1,D2,D4,1)))</f>
        <v>7.8125000000000017E-3</v>
      </c>
      <c r="I2" s="160" t="s">
        <v>87</v>
      </c>
      <c r="J2" s="156"/>
      <c r="K2" s="157"/>
      <c r="L2" s="158"/>
    </row>
    <row r="3" spans="1:17" x14ac:dyDescent="0.15">
      <c r="A3" s="124">
        <v>26</v>
      </c>
      <c r="B3" s="116">
        <f t="shared" si="0"/>
        <v>-1</v>
      </c>
      <c r="C3" s="86" t="s">
        <v>88</v>
      </c>
      <c r="D3" s="87">
        <f>COUNTIF(B:B,"&gt;0")</f>
        <v>1</v>
      </c>
      <c r="I3" s="153">
        <v>28</v>
      </c>
      <c r="J3" s="147" t="s">
        <v>89</v>
      </c>
      <c r="K3" s="148"/>
      <c r="L3" s="149"/>
    </row>
    <row r="4" spans="1:17" ht="15" thickBot="1" x14ac:dyDescent="0.25">
      <c r="A4" s="124">
        <v>31</v>
      </c>
      <c r="B4" s="116">
        <f t="shared" si="0"/>
        <v>1</v>
      </c>
      <c r="C4" s="89" t="s">
        <v>90</v>
      </c>
      <c r="D4" s="90">
        <v>0.5</v>
      </c>
      <c r="G4" s="129" t="s">
        <v>242</v>
      </c>
      <c r="I4" s="154">
        <v>26</v>
      </c>
      <c r="J4" s="161"/>
      <c r="K4" s="95"/>
      <c r="L4" s="95"/>
    </row>
    <row r="5" spans="1:17" x14ac:dyDescent="0.15">
      <c r="A5" s="124">
        <v>29</v>
      </c>
      <c r="B5" s="116">
        <f t="shared" si="0"/>
        <v>-1</v>
      </c>
      <c r="C5" s="80" t="s">
        <v>80</v>
      </c>
      <c r="D5" s="91">
        <v>0.05</v>
      </c>
      <c r="I5" s="154">
        <v>31</v>
      </c>
      <c r="J5" s="161"/>
      <c r="K5" s="95"/>
      <c r="L5" s="95"/>
    </row>
    <row r="6" spans="1:17" x14ac:dyDescent="0.15">
      <c r="A6" s="124">
        <v>25</v>
      </c>
      <c r="B6" s="116">
        <f t="shared" si="0"/>
        <v>-1</v>
      </c>
      <c r="C6" s="85" t="str">
        <f>(1-D5)*100&amp;"% Confidence"</f>
        <v>95% Confidence</v>
      </c>
      <c r="D6" s="85">
        <f>INT(0.5*(D2+1-NORMSINV(1-D5/2)*SQRT(D2)))</f>
        <v>1</v>
      </c>
      <c r="I6" s="154">
        <v>29</v>
      </c>
      <c r="J6" s="161"/>
      <c r="K6" s="95"/>
      <c r="L6" s="95"/>
    </row>
    <row r="7" spans="1:17" x14ac:dyDescent="0.15">
      <c r="A7" s="124">
        <v>27</v>
      </c>
      <c r="B7" s="116">
        <f t="shared" si="0"/>
        <v>-1</v>
      </c>
      <c r="C7" s="85" t="s">
        <v>91</v>
      </c>
      <c r="D7" s="85">
        <f>SMALL(A:A,D6+1)</f>
        <v>26</v>
      </c>
      <c r="I7" s="154">
        <v>25</v>
      </c>
      <c r="J7" s="161"/>
      <c r="K7" s="95"/>
      <c r="L7" s="95"/>
    </row>
    <row r="8" spans="1:17" x14ac:dyDescent="0.15">
      <c r="A8" s="124">
        <v>28</v>
      </c>
      <c r="B8" s="116">
        <f t="shared" si="0"/>
        <v>-1</v>
      </c>
      <c r="C8" s="85" t="s">
        <v>92</v>
      </c>
      <c r="D8" s="85">
        <f>LARGE(A:A,D6+1)</f>
        <v>29</v>
      </c>
      <c r="E8" s="77"/>
      <c r="F8" s="77"/>
      <c r="I8" s="154">
        <v>27</v>
      </c>
      <c r="J8" s="161"/>
      <c r="K8" s="95"/>
      <c r="L8" s="95"/>
    </row>
    <row r="9" spans="1:17" x14ac:dyDescent="0.15">
      <c r="A9" s="124">
        <v>27</v>
      </c>
      <c r="B9" s="116">
        <f t="shared" si="0"/>
        <v>-1</v>
      </c>
      <c r="C9" s="92" t="str">
        <f>IF(D1&lt;D7,D1&amp;"&lt;"&amp;D7,IF(D1&gt;D8,D1&amp;"&gt;"&amp;D8,D7&amp;"&lt;="&amp;D1&amp;"&lt;="&amp;D8))</f>
        <v>30&gt;29</v>
      </c>
      <c r="D9" s="93" t="str">
        <f>IF(OR(D1&lt;D7,D1&gt;D8),"Reject Null","Cannot Reject Null")</f>
        <v>Reject Null</v>
      </c>
      <c r="E9" s="94"/>
      <c r="F9" s="95"/>
      <c r="I9" s="154">
        <v>28</v>
      </c>
      <c r="J9" s="161"/>
      <c r="K9" s="95"/>
      <c r="L9" s="95"/>
    </row>
    <row r="10" spans="1:17" x14ac:dyDescent="0.15">
      <c r="A10" s="124"/>
      <c r="B10" s="116" t="str">
        <f t="shared" si="0"/>
        <v/>
      </c>
      <c r="I10" s="155">
        <v>27</v>
      </c>
      <c r="J10" s="161"/>
      <c r="K10" s="95"/>
      <c r="L10" s="95"/>
    </row>
    <row r="11" spans="1:17" x14ac:dyDescent="0.15">
      <c r="A11" s="124"/>
      <c r="B11" s="116" t="str">
        <f t="shared" si="0"/>
        <v/>
      </c>
    </row>
    <row r="12" spans="1:17" x14ac:dyDescent="0.15">
      <c r="A12" s="124"/>
      <c r="B12" s="116" t="str">
        <f t="shared" si="0"/>
        <v/>
      </c>
    </row>
    <row r="13" spans="1:17" x14ac:dyDescent="0.15">
      <c r="A13" s="124"/>
      <c r="B13" s="116" t="str">
        <f t="shared" si="0"/>
        <v/>
      </c>
    </row>
    <row r="14" spans="1:17" x14ac:dyDescent="0.15">
      <c r="A14" s="124"/>
      <c r="B14" s="116" t="str">
        <f t="shared" si="0"/>
        <v/>
      </c>
    </row>
    <row r="15" spans="1:17" x14ac:dyDescent="0.15">
      <c r="A15" s="124"/>
      <c r="B15" s="116" t="str">
        <f t="shared" si="0"/>
        <v/>
      </c>
    </row>
    <row r="16" spans="1:17" x14ac:dyDescent="0.15">
      <c r="A16" s="124"/>
      <c r="B16" s="116" t="str">
        <f t="shared" si="0"/>
        <v/>
      </c>
    </row>
    <row r="17" spans="1:2" x14ac:dyDescent="0.15">
      <c r="A17" s="115"/>
      <c r="B17" s="116" t="str">
        <f t="shared" si="0"/>
        <v/>
      </c>
    </row>
    <row r="18" spans="1:2" x14ac:dyDescent="0.15">
      <c r="A18" s="115"/>
      <c r="B18" s="116" t="str">
        <f t="shared" si="0"/>
        <v/>
      </c>
    </row>
    <row r="19" spans="1:2" x14ac:dyDescent="0.15">
      <c r="A19" s="115"/>
      <c r="B19" s="116" t="str">
        <f t="shared" si="0"/>
        <v/>
      </c>
    </row>
    <row r="20" spans="1:2" x14ac:dyDescent="0.15">
      <c r="A20" s="115"/>
      <c r="B20" s="116" t="str">
        <f t="shared" si="0"/>
        <v/>
      </c>
    </row>
    <row r="21" spans="1:2" x14ac:dyDescent="0.15">
      <c r="A21" s="115"/>
      <c r="B21" s="116" t="str">
        <f t="shared" si="0"/>
        <v/>
      </c>
    </row>
    <row r="22" spans="1:2" x14ac:dyDescent="0.15">
      <c r="A22" s="115"/>
      <c r="B22" s="116" t="str">
        <f t="shared" si="0"/>
        <v/>
      </c>
    </row>
    <row r="23" spans="1:2" x14ac:dyDescent="0.15">
      <c r="A23" s="115"/>
      <c r="B23" s="116" t="str">
        <f t="shared" si="0"/>
        <v/>
      </c>
    </row>
    <row r="24" spans="1:2" x14ac:dyDescent="0.15">
      <c r="A24" s="115"/>
      <c r="B24" s="116" t="str">
        <f t="shared" si="0"/>
        <v/>
      </c>
    </row>
    <row r="25" spans="1:2" x14ac:dyDescent="0.15">
      <c r="A25" s="115"/>
      <c r="B25" s="116" t="str">
        <f t="shared" si="0"/>
        <v/>
      </c>
    </row>
    <row r="26" spans="1:2" x14ac:dyDescent="0.15">
      <c r="A26" s="115"/>
      <c r="B26" s="116" t="str">
        <f t="shared" si="0"/>
        <v/>
      </c>
    </row>
    <row r="27" spans="1:2" x14ac:dyDescent="0.15">
      <c r="A27" s="115"/>
      <c r="B27" s="116" t="str">
        <f t="shared" si="0"/>
        <v/>
      </c>
    </row>
    <row r="28" spans="1:2" x14ac:dyDescent="0.15">
      <c r="A28" s="115"/>
      <c r="B28" s="116" t="str">
        <f t="shared" si="0"/>
        <v/>
      </c>
    </row>
    <row r="29" spans="1:2" x14ac:dyDescent="0.15">
      <c r="A29" s="115"/>
      <c r="B29" s="116" t="str">
        <f t="shared" si="0"/>
        <v/>
      </c>
    </row>
    <row r="30" spans="1:2" x14ac:dyDescent="0.15">
      <c r="A30" s="115"/>
      <c r="B30" s="116" t="str">
        <f t="shared" si="0"/>
        <v/>
      </c>
    </row>
    <row r="31" spans="1:2" x14ac:dyDescent="0.15">
      <c r="A31" s="115"/>
      <c r="B31" s="116" t="str">
        <f t="shared" si="0"/>
        <v/>
      </c>
    </row>
    <row r="32" spans="1:2" x14ac:dyDescent="0.15">
      <c r="A32" s="115"/>
      <c r="B32" s="116" t="str">
        <f t="shared" si="0"/>
        <v/>
      </c>
    </row>
    <row r="33" spans="1:2" x14ac:dyDescent="0.15">
      <c r="A33" s="115"/>
      <c r="B33" s="116" t="str">
        <f t="shared" si="0"/>
        <v/>
      </c>
    </row>
    <row r="34" spans="1:2" x14ac:dyDescent="0.15">
      <c r="A34" s="115"/>
      <c r="B34" s="116" t="str">
        <f t="shared" ref="B34:B51" si="1">IF(A34="","",SIGN(A34-$D$1))</f>
        <v/>
      </c>
    </row>
    <row r="35" spans="1:2" x14ac:dyDescent="0.15">
      <c r="A35" s="115"/>
      <c r="B35" s="116" t="str">
        <f t="shared" si="1"/>
        <v/>
      </c>
    </row>
    <row r="36" spans="1:2" x14ac:dyDescent="0.15">
      <c r="A36" s="115"/>
      <c r="B36" s="116" t="str">
        <f t="shared" si="1"/>
        <v/>
      </c>
    </row>
    <row r="37" spans="1:2" x14ac:dyDescent="0.15">
      <c r="A37" s="115"/>
      <c r="B37" s="116" t="str">
        <f t="shared" si="1"/>
        <v/>
      </c>
    </row>
    <row r="38" spans="1:2" x14ac:dyDescent="0.15">
      <c r="A38" s="115"/>
      <c r="B38" s="116" t="str">
        <f t="shared" si="1"/>
        <v/>
      </c>
    </row>
    <row r="39" spans="1:2" x14ac:dyDescent="0.15">
      <c r="A39" s="115"/>
      <c r="B39" s="116" t="str">
        <f t="shared" si="1"/>
        <v/>
      </c>
    </row>
    <row r="40" spans="1:2" x14ac:dyDescent="0.15">
      <c r="A40" s="115"/>
      <c r="B40" s="116" t="str">
        <f t="shared" si="1"/>
        <v/>
      </c>
    </row>
    <row r="41" spans="1:2" x14ac:dyDescent="0.15">
      <c r="A41" s="115"/>
      <c r="B41" s="116" t="str">
        <f t="shared" si="1"/>
        <v/>
      </c>
    </row>
    <row r="42" spans="1:2" x14ac:dyDescent="0.15">
      <c r="A42" s="115"/>
      <c r="B42" s="116" t="str">
        <f t="shared" si="1"/>
        <v/>
      </c>
    </row>
    <row r="43" spans="1:2" x14ac:dyDescent="0.15">
      <c r="A43" s="115"/>
      <c r="B43" s="116" t="str">
        <f t="shared" si="1"/>
        <v/>
      </c>
    </row>
    <row r="44" spans="1:2" x14ac:dyDescent="0.15">
      <c r="A44" s="115"/>
      <c r="B44" s="116" t="str">
        <f t="shared" si="1"/>
        <v/>
      </c>
    </row>
    <row r="45" spans="1:2" x14ac:dyDescent="0.15">
      <c r="A45" s="115"/>
      <c r="B45" s="116" t="str">
        <f t="shared" si="1"/>
        <v/>
      </c>
    </row>
    <row r="46" spans="1:2" x14ac:dyDescent="0.15">
      <c r="A46" s="115"/>
      <c r="B46" s="116" t="str">
        <f t="shared" si="1"/>
        <v/>
      </c>
    </row>
    <row r="47" spans="1:2" x14ac:dyDescent="0.15">
      <c r="A47" s="115"/>
      <c r="B47" s="116" t="str">
        <f t="shared" si="1"/>
        <v/>
      </c>
    </row>
    <row r="48" spans="1:2" x14ac:dyDescent="0.15">
      <c r="A48" s="115"/>
      <c r="B48" s="116" t="str">
        <f t="shared" si="1"/>
        <v/>
      </c>
    </row>
    <row r="49" spans="1:2" x14ac:dyDescent="0.15">
      <c r="A49" s="115"/>
      <c r="B49" s="116" t="str">
        <f t="shared" si="1"/>
        <v/>
      </c>
    </row>
    <row r="50" spans="1:2" x14ac:dyDescent="0.15">
      <c r="A50" s="115"/>
      <c r="B50" s="116" t="str">
        <f t="shared" si="1"/>
        <v/>
      </c>
    </row>
    <row r="51" spans="1:2" x14ac:dyDescent="0.15">
      <c r="A51" s="117"/>
      <c r="B51" s="119" t="str">
        <f t="shared" si="1"/>
        <v/>
      </c>
    </row>
  </sheetData>
  <hyperlinks>
    <hyperlink ref="N1:P1" location="Instructions!A1" display="Instructions" xr:uid="{00000000-0004-0000-0500-000000000000}"/>
    <hyperlink ref="N1:Q1" location="'Non-Parametric Tests'!A1" display="Instructions" xr:uid="{00000000-0004-0000-0500-000001000000}"/>
  </hyperlink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99"/>
  </sheetPr>
  <dimension ref="A1:M51"/>
  <sheetViews>
    <sheetView showGridLines="0" workbookViewId="0">
      <selection activeCell="A2" sqref="A2"/>
    </sheetView>
  </sheetViews>
  <sheetFormatPr baseColWidth="10" defaultColWidth="9.1640625" defaultRowHeight="13" x14ac:dyDescent="0.15"/>
  <cols>
    <col min="1" max="1" width="9.1640625" style="83" customWidth="1"/>
    <col min="2" max="2" width="7.5" style="83" customWidth="1"/>
    <col min="3" max="3" width="7.33203125" style="83" customWidth="1"/>
    <col min="4" max="4" width="17.5" style="83" customWidth="1"/>
    <col min="5" max="5" width="4" style="83" customWidth="1"/>
    <col min="6" max="6" width="2.6640625" style="83" customWidth="1"/>
    <col min="7" max="7" width="3.33203125" style="83" customWidth="1"/>
    <col min="8" max="16384" width="9.1640625" style="83"/>
  </cols>
  <sheetData>
    <row r="1" spans="1:13" s="122" customFormat="1" ht="24" customHeight="1" thickBot="1" x14ac:dyDescent="0.25">
      <c r="A1" s="163" t="s">
        <v>93</v>
      </c>
      <c r="B1" s="166" t="s">
        <v>94</v>
      </c>
      <c r="C1" s="164" t="s">
        <v>83</v>
      </c>
      <c r="D1" s="120" t="s">
        <v>86</v>
      </c>
      <c r="E1" s="121">
        <f>COUNT(C:C)-COUNTIF(C:C,"=0")</f>
        <v>13</v>
      </c>
      <c r="G1" s="123"/>
      <c r="H1" s="167" t="str">
        <f>"P(x)&gt;="&amp;E2</f>
        <v>P(x)&gt;=10</v>
      </c>
      <c r="J1" s="225" t="s">
        <v>129</v>
      </c>
      <c r="K1" s="226"/>
      <c r="L1" s="226"/>
      <c r="M1" s="227"/>
    </row>
    <row r="2" spans="1:13" x14ac:dyDescent="0.15">
      <c r="A2" s="115">
        <v>4</v>
      </c>
      <c r="B2" s="91">
        <v>1</v>
      </c>
      <c r="C2" s="116">
        <f>IF(A2="","",SIGN(A2-B2))</f>
        <v>1</v>
      </c>
      <c r="D2" s="80" t="s">
        <v>88</v>
      </c>
      <c r="E2" s="85">
        <f>COUNTIF(C:C,"&gt;0")</f>
        <v>10</v>
      </c>
      <c r="G2" s="168" t="s">
        <v>49</v>
      </c>
      <c r="H2" s="96">
        <f>1-BINOMDIST(E2-1,E1,E3,1)</f>
        <v>4.6142578125E-2</v>
      </c>
    </row>
    <row r="3" spans="1:13" x14ac:dyDescent="0.15">
      <c r="A3" s="115">
        <v>5</v>
      </c>
      <c r="B3" s="91">
        <v>2</v>
      </c>
      <c r="C3" s="116">
        <f t="shared" ref="C3:C51" si="0">IF(A3="","",SIGN(A3-B3))</f>
        <v>1</v>
      </c>
      <c r="D3" s="80" t="s">
        <v>90</v>
      </c>
      <c r="E3" s="85">
        <v>0.5</v>
      </c>
    </row>
    <row r="4" spans="1:13" ht="14" x14ac:dyDescent="0.2">
      <c r="A4" s="115">
        <v>4</v>
      </c>
      <c r="B4" s="91">
        <v>0</v>
      </c>
      <c r="C4" s="116">
        <f t="shared" si="0"/>
        <v>1</v>
      </c>
      <c r="H4" s="129" t="s">
        <v>242</v>
      </c>
    </row>
    <row r="5" spans="1:13" x14ac:dyDescent="0.15">
      <c r="A5" s="115">
        <v>3</v>
      </c>
      <c r="B5" s="91">
        <v>2</v>
      </c>
      <c r="C5" s="116">
        <f t="shared" si="0"/>
        <v>1</v>
      </c>
    </row>
    <row r="6" spans="1:13" x14ac:dyDescent="0.15">
      <c r="A6" s="115">
        <v>4</v>
      </c>
      <c r="B6" s="91">
        <v>3</v>
      </c>
      <c r="C6" s="116">
        <f t="shared" si="0"/>
        <v>1</v>
      </c>
    </row>
    <row r="7" spans="1:13" x14ac:dyDescent="0.15">
      <c r="A7" s="115">
        <v>0</v>
      </c>
      <c r="B7" s="91">
        <v>1</v>
      </c>
      <c r="C7" s="116">
        <f t="shared" si="0"/>
        <v>-1</v>
      </c>
    </row>
    <row r="8" spans="1:13" x14ac:dyDescent="0.15">
      <c r="A8" s="115">
        <v>6</v>
      </c>
      <c r="B8" s="91">
        <v>3</v>
      </c>
      <c r="C8" s="116">
        <f t="shared" si="0"/>
        <v>1</v>
      </c>
    </row>
    <row r="9" spans="1:13" x14ac:dyDescent="0.15">
      <c r="A9" s="115">
        <v>5</v>
      </c>
      <c r="B9" s="91">
        <v>4</v>
      </c>
      <c r="C9" s="116">
        <f t="shared" si="0"/>
        <v>1</v>
      </c>
    </row>
    <row r="10" spans="1:13" x14ac:dyDescent="0.15">
      <c r="A10" s="115">
        <v>4</v>
      </c>
      <c r="B10" s="91">
        <v>3</v>
      </c>
      <c r="C10" s="116">
        <f t="shared" si="0"/>
        <v>1</v>
      </c>
    </row>
    <row r="11" spans="1:13" x14ac:dyDescent="0.15">
      <c r="A11" s="115">
        <v>3</v>
      </c>
      <c r="B11" s="91">
        <v>3</v>
      </c>
      <c r="C11" s="116">
        <f t="shared" si="0"/>
        <v>0</v>
      </c>
    </row>
    <row r="12" spans="1:13" x14ac:dyDescent="0.15">
      <c r="A12" s="115">
        <v>3</v>
      </c>
      <c r="B12" s="91">
        <v>4</v>
      </c>
      <c r="C12" s="116">
        <f t="shared" si="0"/>
        <v>-1</v>
      </c>
    </row>
    <row r="13" spans="1:13" x14ac:dyDescent="0.15">
      <c r="A13" s="115">
        <v>5</v>
      </c>
      <c r="B13" s="91">
        <v>3</v>
      </c>
      <c r="C13" s="116">
        <f t="shared" si="0"/>
        <v>1</v>
      </c>
    </row>
    <row r="14" spans="1:13" x14ac:dyDescent="0.15">
      <c r="A14" s="115">
        <v>2</v>
      </c>
      <c r="B14" s="91">
        <v>1</v>
      </c>
      <c r="C14" s="116">
        <f t="shared" si="0"/>
        <v>1</v>
      </c>
    </row>
    <row r="15" spans="1:13" x14ac:dyDescent="0.15">
      <c r="A15" s="115">
        <v>1</v>
      </c>
      <c r="B15" s="91">
        <v>2</v>
      </c>
      <c r="C15" s="116">
        <f t="shared" si="0"/>
        <v>-1</v>
      </c>
    </row>
    <row r="16" spans="1:13" x14ac:dyDescent="0.15">
      <c r="A16" s="115">
        <v>2</v>
      </c>
      <c r="B16" s="91">
        <v>2</v>
      </c>
      <c r="C16" s="116">
        <f t="shared" si="0"/>
        <v>0</v>
      </c>
    </row>
    <row r="17" spans="1:3" x14ac:dyDescent="0.15">
      <c r="A17" s="115"/>
      <c r="B17" s="91"/>
      <c r="C17" s="116" t="str">
        <f t="shared" si="0"/>
        <v/>
      </c>
    </row>
    <row r="18" spans="1:3" x14ac:dyDescent="0.15">
      <c r="A18" s="115"/>
      <c r="B18" s="91"/>
      <c r="C18" s="116" t="str">
        <f t="shared" si="0"/>
        <v/>
      </c>
    </row>
    <row r="19" spans="1:3" x14ac:dyDescent="0.15">
      <c r="A19" s="115"/>
      <c r="B19" s="91"/>
      <c r="C19" s="116" t="str">
        <f t="shared" si="0"/>
        <v/>
      </c>
    </row>
    <row r="20" spans="1:3" x14ac:dyDescent="0.15">
      <c r="A20" s="115"/>
      <c r="B20" s="91"/>
      <c r="C20" s="116" t="str">
        <f t="shared" si="0"/>
        <v/>
      </c>
    </row>
    <row r="21" spans="1:3" x14ac:dyDescent="0.15">
      <c r="A21" s="115"/>
      <c r="B21" s="91"/>
      <c r="C21" s="116" t="str">
        <f t="shared" si="0"/>
        <v/>
      </c>
    </row>
    <row r="22" spans="1:3" x14ac:dyDescent="0.15">
      <c r="A22" s="115"/>
      <c r="B22" s="91"/>
      <c r="C22" s="116" t="str">
        <f t="shared" si="0"/>
        <v/>
      </c>
    </row>
    <row r="23" spans="1:3" x14ac:dyDescent="0.15">
      <c r="A23" s="115"/>
      <c r="B23" s="91"/>
      <c r="C23" s="116" t="str">
        <f t="shared" si="0"/>
        <v/>
      </c>
    </row>
    <row r="24" spans="1:3" x14ac:dyDescent="0.15">
      <c r="A24" s="115"/>
      <c r="B24" s="91"/>
      <c r="C24" s="116" t="str">
        <f t="shared" si="0"/>
        <v/>
      </c>
    </row>
    <row r="25" spans="1:3" x14ac:dyDescent="0.15">
      <c r="A25" s="115"/>
      <c r="B25" s="91"/>
      <c r="C25" s="116" t="str">
        <f t="shared" si="0"/>
        <v/>
      </c>
    </row>
    <row r="26" spans="1:3" x14ac:dyDescent="0.15">
      <c r="A26" s="115"/>
      <c r="B26" s="91"/>
      <c r="C26" s="116" t="str">
        <f t="shared" si="0"/>
        <v/>
      </c>
    </row>
    <row r="27" spans="1:3" x14ac:dyDescent="0.15">
      <c r="A27" s="115"/>
      <c r="B27" s="91"/>
      <c r="C27" s="116" t="str">
        <f t="shared" si="0"/>
        <v/>
      </c>
    </row>
    <row r="28" spans="1:3" x14ac:dyDescent="0.15">
      <c r="A28" s="115"/>
      <c r="B28" s="91"/>
      <c r="C28" s="116" t="str">
        <f t="shared" si="0"/>
        <v/>
      </c>
    </row>
    <row r="29" spans="1:3" x14ac:dyDescent="0.15">
      <c r="A29" s="115"/>
      <c r="B29" s="91"/>
      <c r="C29" s="116" t="str">
        <f t="shared" si="0"/>
        <v/>
      </c>
    </row>
    <row r="30" spans="1:3" x14ac:dyDescent="0.15">
      <c r="A30" s="115"/>
      <c r="B30" s="91"/>
      <c r="C30" s="116" t="str">
        <f t="shared" si="0"/>
        <v/>
      </c>
    </row>
    <row r="31" spans="1:3" x14ac:dyDescent="0.15">
      <c r="A31" s="115"/>
      <c r="B31" s="91"/>
      <c r="C31" s="116" t="str">
        <f t="shared" si="0"/>
        <v/>
      </c>
    </row>
    <row r="32" spans="1:3" x14ac:dyDescent="0.15">
      <c r="A32" s="115"/>
      <c r="B32" s="91"/>
      <c r="C32" s="116" t="str">
        <f t="shared" si="0"/>
        <v/>
      </c>
    </row>
    <row r="33" spans="1:3" x14ac:dyDescent="0.15">
      <c r="A33" s="115"/>
      <c r="B33" s="91"/>
      <c r="C33" s="116" t="str">
        <f t="shared" si="0"/>
        <v/>
      </c>
    </row>
    <row r="34" spans="1:3" x14ac:dyDescent="0.15">
      <c r="A34" s="115"/>
      <c r="B34" s="91"/>
      <c r="C34" s="116" t="str">
        <f t="shared" si="0"/>
        <v/>
      </c>
    </row>
    <row r="35" spans="1:3" x14ac:dyDescent="0.15">
      <c r="A35" s="115"/>
      <c r="B35" s="91"/>
      <c r="C35" s="116" t="str">
        <f t="shared" si="0"/>
        <v/>
      </c>
    </row>
    <row r="36" spans="1:3" x14ac:dyDescent="0.15">
      <c r="A36" s="115"/>
      <c r="B36" s="91"/>
      <c r="C36" s="116" t="str">
        <f t="shared" si="0"/>
        <v/>
      </c>
    </row>
    <row r="37" spans="1:3" x14ac:dyDescent="0.15">
      <c r="A37" s="115"/>
      <c r="B37" s="91"/>
      <c r="C37" s="116" t="str">
        <f t="shared" si="0"/>
        <v/>
      </c>
    </row>
    <row r="38" spans="1:3" x14ac:dyDescent="0.15">
      <c r="A38" s="115"/>
      <c r="B38" s="91"/>
      <c r="C38" s="116" t="str">
        <f t="shared" si="0"/>
        <v/>
      </c>
    </row>
    <row r="39" spans="1:3" x14ac:dyDescent="0.15">
      <c r="A39" s="115"/>
      <c r="B39" s="91"/>
      <c r="C39" s="116" t="str">
        <f t="shared" si="0"/>
        <v/>
      </c>
    </row>
    <row r="40" spans="1:3" x14ac:dyDescent="0.15">
      <c r="A40" s="115"/>
      <c r="B40" s="91"/>
      <c r="C40" s="116" t="str">
        <f t="shared" si="0"/>
        <v/>
      </c>
    </row>
    <row r="41" spans="1:3" x14ac:dyDescent="0.15">
      <c r="A41" s="115"/>
      <c r="B41" s="91"/>
      <c r="C41" s="116" t="str">
        <f t="shared" si="0"/>
        <v/>
      </c>
    </row>
    <row r="42" spans="1:3" x14ac:dyDescent="0.15">
      <c r="A42" s="115"/>
      <c r="B42" s="91"/>
      <c r="C42" s="116" t="str">
        <f t="shared" si="0"/>
        <v/>
      </c>
    </row>
    <row r="43" spans="1:3" x14ac:dyDescent="0.15">
      <c r="A43" s="115"/>
      <c r="B43" s="91"/>
      <c r="C43" s="116" t="str">
        <f t="shared" si="0"/>
        <v/>
      </c>
    </row>
    <row r="44" spans="1:3" x14ac:dyDescent="0.15">
      <c r="A44" s="115"/>
      <c r="B44" s="91"/>
      <c r="C44" s="116" t="str">
        <f t="shared" si="0"/>
        <v/>
      </c>
    </row>
    <row r="45" spans="1:3" x14ac:dyDescent="0.15">
      <c r="A45" s="115"/>
      <c r="B45" s="91"/>
      <c r="C45" s="116" t="str">
        <f t="shared" si="0"/>
        <v/>
      </c>
    </row>
    <row r="46" spans="1:3" x14ac:dyDescent="0.15">
      <c r="A46" s="115"/>
      <c r="B46" s="91"/>
      <c r="C46" s="116" t="str">
        <f t="shared" si="0"/>
        <v/>
      </c>
    </row>
    <row r="47" spans="1:3" x14ac:dyDescent="0.15">
      <c r="A47" s="115"/>
      <c r="B47" s="91"/>
      <c r="C47" s="116" t="str">
        <f t="shared" si="0"/>
        <v/>
      </c>
    </row>
    <row r="48" spans="1:3" x14ac:dyDescent="0.15">
      <c r="A48" s="115"/>
      <c r="B48" s="91"/>
      <c r="C48" s="116" t="str">
        <f t="shared" si="0"/>
        <v/>
      </c>
    </row>
    <row r="49" spans="1:3" x14ac:dyDescent="0.15">
      <c r="A49" s="115"/>
      <c r="B49" s="91"/>
      <c r="C49" s="116" t="str">
        <f t="shared" si="0"/>
        <v/>
      </c>
    </row>
    <row r="50" spans="1:3" x14ac:dyDescent="0.15">
      <c r="A50" s="115"/>
      <c r="B50" s="91"/>
      <c r="C50" s="116" t="str">
        <f t="shared" si="0"/>
        <v/>
      </c>
    </row>
    <row r="51" spans="1:3" x14ac:dyDescent="0.15">
      <c r="A51" s="117"/>
      <c r="B51" s="118"/>
      <c r="C51" s="116" t="str">
        <f t="shared" si="0"/>
        <v/>
      </c>
    </row>
  </sheetData>
  <hyperlinks>
    <hyperlink ref="J1:L1" location="Instructions!A1" display="Instructions" xr:uid="{00000000-0004-0000-0600-000000000000}"/>
    <hyperlink ref="J1:M1" location="'Non-Parametric Tests'!A1" display="Instructions" xr:uid="{00000000-0004-0000-0600-000001000000}"/>
  </hyperlinks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1">
    <tabColor theme="4" tint="0.79998168889431442"/>
    <pageSetUpPr fitToPage="1"/>
  </sheetPr>
  <dimension ref="A1:AR50"/>
  <sheetViews>
    <sheetView showGridLines="0" zoomScaleNormal="100" workbookViewId="0">
      <selection activeCell="A2" sqref="A2"/>
    </sheetView>
  </sheetViews>
  <sheetFormatPr baseColWidth="10" defaultColWidth="8.83203125" defaultRowHeight="13" x14ac:dyDescent="0.15"/>
  <cols>
    <col min="1" max="13" width="3.6640625" customWidth="1"/>
    <col min="14" max="26" width="3.33203125" style="74" customWidth="1"/>
    <col min="27" max="27" width="7.33203125" bestFit="1" customWidth="1"/>
    <col min="28" max="28" width="8.33203125" bestFit="1" customWidth="1"/>
    <col min="29" max="29" width="4.5" customWidth="1"/>
    <col min="30" max="31" width="4.5" bestFit="1" customWidth="1"/>
    <col min="32" max="32" width="5.1640625" bestFit="1" customWidth="1"/>
    <col min="33" max="33" width="4.5" bestFit="1" customWidth="1"/>
    <col min="34" max="35" width="5.1640625" bestFit="1" customWidth="1"/>
    <col min="36" max="36" width="4.5" bestFit="1" customWidth="1"/>
    <col min="37" max="37" width="5.1640625" bestFit="1" customWidth="1"/>
    <col min="38" max="39" width="4.5" customWidth="1"/>
  </cols>
  <sheetData>
    <row r="1" spans="1:44" s="108" customFormat="1" ht="59.25" customHeight="1" thickBot="1" x14ac:dyDescent="0.25">
      <c r="A1" s="140" t="s">
        <v>32</v>
      </c>
      <c r="B1" s="141" t="s">
        <v>33</v>
      </c>
      <c r="C1" s="141" t="s">
        <v>34</v>
      </c>
      <c r="D1" s="141" t="s">
        <v>35</v>
      </c>
      <c r="E1" s="141" t="s">
        <v>36</v>
      </c>
      <c r="F1" s="141" t="s">
        <v>47</v>
      </c>
      <c r="G1" s="141" t="s">
        <v>144</v>
      </c>
      <c r="H1" s="141" t="s">
        <v>63</v>
      </c>
      <c r="I1" s="141" t="s">
        <v>145</v>
      </c>
      <c r="J1" s="141" t="s">
        <v>146</v>
      </c>
      <c r="K1" s="141" t="s">
        <v>147</v>
      </c>
      <c r="L1" s="141" t="s">
        <v>148</v>
      </c>
      <c r="M1" s="141" t="s">
        <v>149</v>
      </c>
      <c r="N1" s="169" t="s">
        <v>97</v>
      </c>
      <c r="O1" s="169" t="s">
        <v>98</v>
      </c>
      <c r="P1" s="169" t="s">
        <v>150</v>
      </c>
      <c r="Q1" s="169" t="s">
        <v>151</v>
      </c>
      <c r="R1" s="169" t="s">
        <v>152</v>
      </c>
      <c r="S1" s="169" t="s">
        <v>153</v>
      </c>
      <c r="T1" s="169" t="s">
        <v>154</v>
      </c>
      <c r="U1" s="169" t="s">
        <v>155</v>
      </c>
      <c r="V1" s="169" t="s">
        <v>156</v>
      </c>
      <c r="W1" s="169" t="s">
        <v>157</v>
      </c>
      <c r="X1" s="169" t="s">
        <v>158</v>
      </c>
      <c r="Y1" s="169" t="s">
        <v>159</v>
      </c>
      <c r="Z1" s="170" t="s">
        <v>160</v>
      </c>
      <c r="AA1" s="171" t="s">
        <v>161</v>
      </c>
      <c r="AB1" s="113" t="s">
        <v>98</v>
      </c>
      <c r="AC1" s="114" t="s">
        <v>48</v>
      </c>
      <c r="AD1" s="173" t="s">
        <v>50</v>
      </c>
      <c r="AE1" s="173" t="s">
        <v>51</v>
      </c>
      <c r="AF1" s="173" t="s">
        <v>162</v>
      </c>
      <c r="AG1" s="174" t="s">
        <v>163</v>
      </c>
      <c r="AH1" s="174" t="s">
        <v>164</v>
      </c>
      <c r="AI1" s="174" t="s">
        <v>165</v>
      </c>
      <c r="AJ1" s="174" t="s">
        <v>166</v>
      </c>
      <c r="AK1" s="174" t="s">
        <v>167</v>
      </c>
      <c r="AL1" s="174" t="s">
        <v>168</v>
      </c>
      <c r="AM1" s="174" t="s">
        <v>169</v>
      </c>
      <c r="AO1" s="225" t="s">
        <v>129</v>
      </c>
      <c r="AP1" s="226"/>
      <c r="AQ1" s="226"/>
      <c r="AR1" s="227"/>
    </row>
    <row r="2" spans="1:44" x14ac:dyDescent="0.15">
      <c r="A2" s="97">
        <v>30</v>
      </c>
      <c r="B2" s="1">
        <v>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6">
        <f t="shared" ref="N2:N33" si="0">IF(A2="","",IF(COUNTIF(A:A,"="&amp;A2)&gt;1,(((RANK(A2,A:A,1)+COUNTIF(A:A,"="&amp;A2))*(RANK(A2,A:A,1)+COUNTIF(A:A,"="&amp;A2)-1))/2-(RANK(A2,A:A,1)*(RANK(A2,A:A,1)-1))/2)/COUNTIF(A:A,"="&amp;A2),RANK(A2,A:A,1)))</f>
        <v>6</v>
      </c>
      <c r="O2" s="76">
        <f t="shared" ref="O2:O33" si="1">IF(B2="","",IF(COUNTIF(B:B,"="&amp;B2)&gt;1,(((RANK(B2,B:B,1)+COUNTIF(B:B,"="&amp;B2))*(RANK(B2,B:B,1)+COUNTIF(B:B,"="&amp;B2)-1))/2-(RANK(B2,B:B,1)*(RANK(B2,B:B,1)-1))/2)/COUNTIF(B:B,"="&amp;B2),RANK(B2,B:B,1)))</f>
        <v>6</v>
      </c>
      <c r="P2" s="76" t="str">
        <f t="shared" ref="P2:P33" si="2">IF(C2="","",IF(COUNTIF(C:C,"="&amp;C2)&gt;1,(((RANK(C2,C:C,1)+COUNTIF(C:C,"="&amp;C2))*(RANK(C2,C:C,1)+COUNTIF(C:C,"="&amp;C2)-1))/2-(RANK(C2,C:C,1)*(RANK(C2,C:C,1)-1))/2)/COUNTIF(C:C,"="&amp;C2),RANK(C2,C:C,1)))</f>
        <v/>
      </c>
      <c r="Q2" s="76" t="str">
        <f t="shared" ref="Q2:Q33" si="3">IF(D2="","",IF(COUNTIF(D:D,"="&amp;D2)&gt;1,(((RANK(D2,D:D,1)+COUNTIF(D:D,"="&amp;D2))*(RANK(D2,D:D,1)+COUNTIF(D:D,"="&amp;D2)-1))/2-(RANK(D2,D:D,1)*(RANK(D2,D:D,1)-1))/2)/COUNTIF(D:D,"="&amp;D2),RANK(D2,D:D,1)))</f>
        <v/>
      </c>
      <c r="R2" s="76" t="str">
        <f t="shared" ref="R2:R33" si="4">IF(E2="","",IF(COUNTIF(E:E,"="&amp;E2)&gt;1,(((RANK(E2,E:E,1)+COUNTIF(E:E,"="&amp;E2))*(RANK(E2,E:E,1)+COUNTIF(E:E,"="&amp;E2)-1))/2-(RANK(E2,E:E,1)*(RANK(E2,E:E,1)-1))/2)/COUNTIF(E:E,"="&amp;E2),RANK(E2,E:E,1)))</f>
        <v/>
      </c>
      <c r="S2" s="76" t="str">
        <f t="shared" ref="S2:S33" si="5">IF(F2="","",IF(COUNTIF(F:F,"="&amp;F2)&gt;1,(((RANK(F2,F:F,1)+COUNTIF(F:F,"="&amp;F2))*(RANK(F2,F:F,1)+COUNTIF(F:F,"="&amp;F2)-1))/2-(RANK(F2,F:F,1)*(RANK(F2,F:F,1)-1))/2)/COUNTIF(F:F,"="&amp;F2),RANK(F2,F:F,1)))</f>
        <v/>
      </c>
      <c r="T2" s="76" t="str">
        <f t="shared" ref="T2:T33" si="6">IF(G2="","",IF(COUNTIF(G:G,"="&amp;G2)&gt;1,(((RANK(G2,G:G,1)+COUNTIF(G:G,"="&amp;G2))*(RANK(G2,G:G,1)+COUNTIF(G:G,"="&amp;G2)-1))/2-(RANK(G2,G:G,1)*(RANK(G2,G:G,1)-1))/2)/COUNTIF(G:G,"="&amp;G2),RANK(G2,G:G,1)))</f>
        <v/>
      </c>
      <c r="U2" s="76" t="str">
        <f t="shared" ref="U2:U33" si="7">IF(H2="","",IF(COUNTIF(H:H,"="&amp;H2)&gt;1,(((RANK(H2,H:H,1)+COUNTIF(H:H,"="&amp;H2))*(RANK(H2,H:H,1)+COUNTIF(H:H,"="&amp;H2)-1))/2-(RANK(H2,H:H,1)*(RANK(H2,H:H,1)-1))/2)/COUNTIF(H:H,"="&amp;H2),RANK(H2,H:H,1)))</f>
        <v/>
      </c>
      <c r="V2" s="76" t="str">
        <f t="shared" ref="V2:V33" si="8">IF(I2="","",IF(COUNTIF(I:I,"="&amp;I2)&gt;1,(((RANK(I2,I:I,1)+COUNTIF(I:I,"="&amp;I2))*(RANK(I2,I:I,1)+COUNTIF(I:I,"="&amp;I2)-1))/2-(RANK(I2,I:I,1)*(RANK(I2,I:I,1)-1))/2)/COUNTIF(I:I,"="&amp;I2),RANK(I2,I:I,1)))</f>
        <v/>
      </c>
      <c r="W2" s="76" t="str">
        <f t="shared" ref="W2:W33" si="9">IF(J2="","",IF(COUNTIF(J:J,"="&amp;J2)&gt;1,(((RANK(J2,J:J,1)+COUNTIF(J:J,"="&amp;J2))*(RANK(J2,J:J,1)+COUNTIF(J:J,"="&amp;J2)-1))/2-(RANK(J2,J:J,1)*(RANK(J2,J:J,1)-1))/2)/COUNTIF(J:J,"="&amp;J2),RANK(J2,J:J,1)))</f>
        <v/>
      </c>
      <c r="X2" s="76" t="str">
        <f t="shared" ref="X2:X33" si="10">IF(K2="","",IF(COUNTIF(K:K,"="&amp;K2)&gt;1,(((RANK(K2,K:K,1)+COUNTIF(K:K,"="&amp;K2))*(RANK(K2,K:K,1)+COUNTIF(K:K,"="&amp;K2)-1))/2-(RANK(K2,K:K,1)*(RANK(K2,K:K,1)-1))/2)/COUNTIF(K:K,"="&amp;K2),RANK(K2,K:K,1)))</f>
        <v/>
      </c>
      <c r="Y2" s="76" t="str">
        <f t="shared" ref="Y2:Y33" si="11">IF(L2="","",IF(COUNTIF(L:L,"="&amp;L2)&gt;1,(((RANK(L2,L:L,1)+COUNTIF(L:L,"="&amp;L2))*(RANK(L2,L:L,1)+COUNTIF(L:L,"="&amp;L2)-1))/2-(RANK(L2,L:L,1)*(RANK(L2,L:L,1)-1))/2)/COUNTIF(L:L,"="&amp;L2),RANK(L2,L:L,1)))</f>
        <v/>
      </c>
      <c r="Z2" s="110" t="str">
        <f>IF(M2="","",IF(COUNTIF(M:M,"="&amp;M2)&gt;1,(((RANK(M2,M:M,1)+COUNTIF(M:M,"="&amp;M2))*(RANK(M2,M:M,1)+COUNTIF(M:M,"="&amp;M2)-1))/2-(RANK(M2,M:M,1)*(RANK(M2,M:M,1)-1))/2)/COUNTIF(M:M,"="&amp;M2),RANK(M2,M:M,1)))</f>
        <v/>
      </c>
      <c r="AA2" s="153" t="s">
        <v>65</v>
      </c>
      <c r="AB2" s="172">
        <f ca="1">CORREL(OFFSET($N1,1,0,COUNT($N:$N),1),OFFSET(O1,1,0,COUNT(O:O)))</f>
        <v>0.3667729620083483</v>
      </c>
      <c r="AC2" s="78" t="str">
        <f ca="1">IF(P2="","",CORREL(OFFSET($N1,1,0,COUNT($N:$N),1),OFFSET(P1,1,0,COUNT(P:P))))</f>
        <v/>
      </c>
      <c r="AD2" s="78" t="str">
        <f t="shared" ref="AD2:AM2" ca="1" si="12">IF(Q2="","",CORREL(OFFSET($N1,1,0,COUNT($N:$N),1),OFFSET(Q1,1,0,COUNT(Q:Q))))</f>
        <v/>
      </c>
      <c r="AE2" s="78" t="str">
        <f t="shared" ca="1" si="12"/>
        <v/>
      </c>
      <c r="AF2" s="78" t="str">
        <f t="shared" ca="1" si="12"/>
        <v/>
      </c>
      <c r="AG2" s="78" t="str">
        <f t="shared" ca="1" si="12"/>
        <v/>
      </c>
      <c r="AH2" s="78" t="str">
        <f t="shared" ca="1" si="12"/>
        <v/>
      </c>
      <c r="AI2" s="78" t="str">
        <f t="shared" ca="1" si="12"/>
        <v/>
      </c>
      <c r="AJ2" s="78" t="str">
        <f t="shared" ca="1" si="12"/>
        <v/>
      </c>
      <c r="AK2" s="78" t="str">
        <f t="shared" ca="1" si="12"/>
        <v/>
      </c>
      <c r="AL2" s="78" t="str">
        <f t="shared" ca="1" si="12"/>
        <v/>
      </c>
      <c r="AM2" s="78" t="str">
        <f t="shared" ca="1" si="12"/>
        <v/>
      </c>
    </row>
    <row r="3" spans="1:44" x14ac:dyDescent="0.15">
      <c r="A3" s="97">
        <v>20</v>
      </c>
      <c r="B3" s="1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6">
        <f t="shared" si="0"/>
        <v>2</v>
      </c>
      <c r="O3" s="76">
        <f t="shared" si="1"/>
        <v>8</v>
      </c>
      <c r="P3" s="76" t="str">
        <f t="shared" si="2"/>
        <v/>
      </c>
      <c r="Q3" s="76" t="str">
        <f t="shared" si="3"/>
        <v/>
      </c>
      <c r="R3" s="76" t="str">
        <f t="shared" si="4"/>
        <v/>
      </c>
      <c r="S3" s="76" t="str">
        <f t="shared" si="5"/>
        <v/>
      </c>
      <c r="T3" s="76" t="str">
        <f t="shared" si="6"/>
        <v/>
      </c>
      <c r="U3" s="76" t="str">
        <f t="shared" si="7"/>
        <v/>
      </c>
      <c r="V3" s="76" t="str">
        <f t="shared" si="8"/>
        <v/>
      </c>
      <c r="W3" s="76" t="str">
        <f t="shared" si="9"/>
        <v/>
      </c>
      <c r="X3" s="76" t="str">
        <f t="shared" si="10"/>
        <v/>
      </c>
      <c r="Y3" s="76" t="str">
        <f t="shared" si="11"/>
        <v/>
      </c>
      <c r="Z3" s="110" t="str">
        <f t="shared" ref="Z3:Z50" si="13">IF(M3="","",IF(COUNTIF(M:M,"="&amp;M3)&gt;1,(((RANK(M3,M:M,1)+COUNTIF(M:M,"="&amp;M3))*(RANK(M3,M:M,1)+COUNTIF(M:M,"="&amp;M3)-1))/2-(RANK(M3,M:M,1)*(RANK(M3,M:M,1)-1))/2)/COUNTIF(M:M,"="&amp;M3),RANK(M3,M:M,1)))</f>
        <v/>
      </c>
      <c r="AA3" s="154" t="s">
        <v>66</v>
      </c>
      <c r="AC3" s="78" t="str">
        <f ca="1">IF(P2="","",CORREL(OFFSET($O1,1,0,COUNT($O:$O),1),OFFSET(P1,1,0,COUNT(P:P))))</f>
        <v/>
      </c>
      <c r="AD3" s="78" t="str">
        <f t="shared" ref="AD3:AM3" ca="1" si="14">IF(Q2="","",CORREL(OFFSET($O1,1,0,COUNT($O:$O),1),OFFSET(Q1,1,0,COUNT(Q:Q))))</f>
        <v/>
      </c>
      <c r="AE3" s="78" t="str">
        <f t="shared" ca="1" si="14"/>
        <v/>
      </c>
      <c r="AF3" s="78" t="str">
        <f t="shared" ca="1" si="14"/>
        <v/>
      </c>
      <c r="AG3" s="78" t="str">
        <f t="shared" ca="1" si="14"/>
        <v/>
      </c>
      <c r="AH3" s="78" t="str">
        <f t="shared" ca="1" si="14"/>
        <v/>
      </c>
      <c r="AI3" s="78" t="str">
        <f t="shared" ca="1" si="14"/>
        <v/>
      </c>
      <c r="AJ3" s="78" t="str">
        <f t="shared" ca="1" si="14"/>
        <v/>
      </c>
      <c r="AK3" s="78" t="str">
        <f t="shared" ca="1" si="14"/>
        <v/>
      </c>
      <c r="AL3" s="78" t="str">
        <f t="shared" ca="1" si="14"/>
        <v/>
      </c>
      <c r="AM3" s="78" t="str">
        <f t="shared" ca="1" si="14"/>
        <v/>
      </c>
    </row>
    <row r="4" spans="1:44" x14ac:dyDescent="0.15">
      <c r="A4" s="97">
        <v>25</v>
      </c>
      <c r="B4" s="1">
        <v>90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6">
        <f t="shared" si="0"/>
        <v>4.5</v>
      </c>
      <c r="O4" s="76">
        <f t="shared" si="1"/>
        <v>2.5</v>
      </c>
      <c r="P4" s="76" t="str">
        <f t="shared" si="2"/>
        <v/>
      </c>
      <c r="Q4" s="76" t="str">
        <f t="shared" si="3"/>
        <v/>
      </c>
      <c r="R4" s="76" t="str">
        <f t="shared" si="4"/>
        <v/>
      </c>
      <c r="S4" s="76" t="str">
        <f t="shared" si="5"/>
        <v/>
      </c>
      <c r="T4" s="76" t="str">
        <f t="shared" si="6"/>
        <v/>
      </c>
      <c r="U4" s="76" t="str">
        <f t="shared" si="7"/>
        <v/>
      </c>
      <c r="V4" s="76" t="str">
        <f t="shared" si="8"/>
        <v/>
      </c>
      <c r="W4" s="76" t="str">
        <f t="shared" si="9"/>
        <v/>
      </c>
      <c r="X4" s="76" t="str">
        <f t="shared" si="10"/>
        <v/>
      </c>
      <c r="Y4" s="76" t="str">
        <f t="shared" si="11"/>
        <v/>
      </c>
      <c r="Z4" s="110" t="str">
        <f t="shared" si="13"/>
        <v/>
      </c>
      <c r="AA4" s="154" t="s">
        <v>170</v>
      </c>
      <c r="AC4" s="79"/>
      <c r="AD4" s="78" t="str">
        <f ca="1">IF(P2="","",CORREL(OFFSET($P1,1,0,COUNT($P:$P),1),OFFSET(Q1,1,0,COUNT(Q:Q))))</f>
        <v/>
      </c>
      <c r="AE4" s="78" t="str">
        <f t="shared" ref="AE4:AM4" ca="1" si="15">IF(Q2="","",CORREL(OFFSET($P1,1,0,COUNT($P:$P),1),OFFSET(R1,1,0,COUNT(R:R))))</f>
        <v/>
      </c>
      <c r="AF4" s="78" t="str">
        <f t="shared" ca="1" si="15"/>
        <v/>
      </c>
      <c r="AG4" s="78" t="str">
        <f t="shared" ca="1" si="15"/>
        <v/>
      </c>
      <c r="AH4" s="78" t="str">
        <f t="shared" ca="1" si="15"/>
        <v/>
      </c>
      <c r="AI4" s="78" t="str">
        <f t="shared" ca="1" si="15"/>
        <v/>
      </c>
      <c r="AJ4" s="78" t="str">
        <f t="shared" ca="1" si="15"/>
        <v/>
      </c>
      <c r="AK4" s="78" t="str">
        <f t="shared" ca="1" si="15"/>
        <v/>
      </c>
      <c r="AL4" s="78" t="str">
        <f t="shared" ca="1" si="15"/>
        <v/>
      </c>
      <c r="AM4" s="78" t="str">
        <f t="shared" ca="1" si="15"/>
        <v/>
      </c>
    </row>
    <row r="5" spans="1:44" x14ac:dyDescent="0.15">
      <c r="A5" s="97">
        <v>40</v>
      </c>
      <c r="B5" s="1">
        <v>110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76">
        <f t="shared" si="0"/>
        <v>9</v>
      </c>
      <c r="O5" s="76">
        <f t="shared" si="1"/>
        <v>9</v>
      </c>
      <c r="P5" s="76" t="str">
        <f t="shared" si="2"/>
        <v/>
      </c>
      <c r="Q5" s="76" t="str">
        <f t="shared" si="3"/>
        <v/>
      </c>
      <c r="R5" s="76" t="str">
        <f t="shared" si="4"/>
        <v/>
      </c>
      <c r="S5" s="76" t="str">
        <f t="shared" si="5"/>
        <v/>
      </c>
      <c r="T5" s="76" t="str">
        <f t="shared" si="6"/>
        <v/>
      </c>
      <c r="U5" s="76" t="str">
        <f t="shared" si="7"/>
        <v/>
      </c>
      <c r="V5" s="76" t="str">
        <f t="shared" si="8"/>
        <v/>
      </c>
      <c r="W5" s="76" t="str">
        <f t="shared" si="9"/>
        <v/>
      </c>
      <c r="X5" s="76" t="str">
        <f t="shared" si="10"/>
        <v/>
      </c>
      <c r="Y5" s="76" t="str">
        <f t="shared" si="11"/>
        <v/>
      </c>
      <c r="Z5" s="110" t="str">
        <f t="shared" si="13"/>
        <v/>
      </c>
      <c r="AA5" s="154" t="s">
        <v>171</v>
      </c>
      <c r="AC5" s="79"/>
      <c r="AD5" s="79"/>
      <c r="AE5" s="78" t="str">
        <f ca="1">IF(Q2="","",CORREL(OFFSET($Q1,1,0,COUNT($Q:$Q),1),OFFSET(R2,1,0,COUNT(R:R))))</f>
        <v/>
      </c>
      <c r="AF5" s="78" t="str">
        <f t="shared" ref="AF5:AM5" ca="1" si="16">IF(R2="","",CORREL(OFFSET($Q1,1,0,COUNT($Q:$Q),1),OFFSET(S2,1,0,COUNT(S:S))))</f>
        <v/>
      </c>
      <c r="AG5" s="78" t="str">
        <f t="shared" ca="1" si="16"/>
        <v/>
      </c>
      <c r="AH5" s="78" t="str">
        <f t="shared" ca="1" si="16"/>
        <v/>
      </c>
      <c r="AI5" s="78" t="str">
        <f t="shared" ca="1" si="16"/>
        <v/>
      </c>
      <c r="AJ5" s="78" t="str">
        <f t="shared" ca="1" si="16"/>
        <v/>
      </c>
      <c r="AK5" s="78" t="str">
        <f t="shared" ca="1" si="16"/>
        <v/>
      </c>
      <c r="AL5" s="78" t="str">
        <f t="shared" ca="1" si="16"/>
        <v/>
      </c>
      <c r="AM5" s="78" t="str">
        <f t="shared" ca="1" si="16"/>
        <v/>
      </c>
    </row>
    <row r="6" spans="1:44" x14ac:dyDescent="0.15">
      <c r="A6" s="97">
        <v>20</v>
      </c>
      <c r="B6" s="1">
        <v>95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6">
        <f t="shared" si="0"/>
        <v>2</v>
      </c>
      <c r="O6" s="76">
        <f t="shared" si="1"/>
        <v>6</v>
      </c>
      <c r="P6" s="76" t="str">
        <f t="shared" si="2"/>
        <v/>
      </c>
      <c r="Q6" s="76" t="str">
        <f t="shared" si="3"/>
        <v/>
      </c>
      <c r="R6" s="76" t="str">
        <f t="shared" si="4"/>
        <v/>
      </c>
      <c r="S6" s="76" t="str">
        <f t="shared" si="5"/>
        <v/>
      </c>
      <c r="T6" s="76" t="str">
        <f t="shared" si="6"/>
        <v/>
      </c>
      <c r="U6" s="76" t="str">
        <f t="shared" si="7"/>
        <v/>
      </c>
      <c r="V6" s="76" t="str">
        <f t="shared" si="8"/>
        <v/>
      </c>
      <c r="W6" s="76" t="str">
        <f t="shared" si="9"/>
        <v/>
      </c>
      <c r="X6" s="76" t="str">
        <f t="shared" si="10"/>
        <v/>
      </c>
      <c r="Y6" s="76" t="str">
        <f t="shared" si="11"/>
        <v/>
      </c>
      <c r="Z6" s="110" t="str">
        <f t="shared" si="13"/>
        <v/>
      </c>
      <c r="AA6" s="154" t="s">
        <v>172</v>
      </c>
      <c r="AC6" s="79"/>
      <c r="AD6" s="79"/>
      <c r="AE6" s="79"/>
      <c r="AF6" s="78" t="str">
        <f ca="1">IF(R2="","",CORREL(OFFSET($R1,1,0,COUNT($R:$R),1),OFFSET(S3,1,0,COUNT(S:S))))</f>
        <v/>
      </c>
      <c r="AG6" s="78" t="str">
        <f t="shared" ref="AG6:AM6" ca="1" si="17">IF(S2="","",CORREL(OFFSET($R1,1,0,COUNT($R:$R),1),OFFSET(T3,1,0,COUNT(T:T))))</f>
        <v/>
      </c>
      <c r="AH6" s="78" t="str">
        <f t="shared" ca="1" si="17"/>
        <v/>
      </c>
      <c r="AI6" s="78" t="str">
        <f t="shared" ca="1" si="17"/>
        <v/>
      </c>
      <c r="AJ6" s="78" t="str">
        <f t="shared" ca="1" si="17"/>
        <v/>
      </c>
      <c r="AK6" s="78" t="str">
        <f t="shared" ca="1" si="17"/>
        <v/>
      </c>
      <c r="AL6" s="78" t="str">
        <f t="shared" ca="1" si="17"/>
        <v/>
      </c>
      <c r="AM6" s="78" t="str">
        <f t="shared" ca="1" si="17"/>
        <v/>
      </c>
    </row>
    <row r="7" spans="1:44" x14ac:dyDescent="0.15">
      <c r="A7" s="97">
        <v>25</v>
      </c>
      <c r="B7" s="1">
        <v>93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6">
        <f t="shared" si="0"/>
        <v>4.5</v>
      </c>
      <c r="O7" s="76">
        <f t="shared" si="1"/>
        <v>4</v>
      </c>
      <c r="P7" s="76" t="str">
        <f t="shared" si="2"/>
        <v/>
      </c>
      <c r="Q7" s="76" t="str">
        <f t="shared" si="3"/>
        <v/>
      </c>
      <c r="R7" s="76" t="str">
        <f t="shared" si="4"/>
        <v/>
      </c>
      <c r="S7" s="76" t="str">
        <f t="shared" si="5"/>
        <v/>
      </c>
      <c r="T7" s="76" t="str">
        <f t="shared" si="6"/>
        <v/>
      </c>
      <c r="U7" s="76" t="str">
        <f t="shared" si="7"/>
        <v/>
      </c>
      <c r="V7" s="76" t="str">
        <f t="shared" si="8"/>
        <v/>
      </c>
      <c r="W7" s="76" t="str">
        <f t="shared" si="9"/>
        <v/>
      </c>
      <c r="X7" s="76" t="str">
        <f t="shared" si="10"/>
        <v/>
      </c>
      <c r="Y7" s="76" t="str">
        <f t="shared" si="11"/>
        <v/>
      </c>
      <c r="Z7" s="110" t="str">
        <f t="shared" si="13"/>
        <v/>
      </c>
      <c r="AA7" s="154" t="s">
        <v>173</v>
      </c>
      <c r="AC7" s="79"/>
      <c r="AD7" s="79"/>
      <c r="AE7" s="79"/>
      <c r="AF7" s="79"/>
      <c r="AG7" s="78" t="str">
        <f ca="1">IF(S2="","",CORREL(OFFSET($S1,1,0,COUNT($S:$S),1),OFFSET(T4,1,0,COUNT(T:T))))</f>
        <v/>
      </c>
      <c r="AH7" s="78" t="str">
        <f t="shared" ref="AH7:AM7" ca="1" si="18">IF(T2="","",CORREL(OFFSET($S1,1,0,COUNT($S:$S),1),OFFSET(U4,1,0,COUNT(U:U))))</f>
        <v/>
      </c>
      <c r="AI7" s="78" t="str">
        <f t="shared" ca="1" si="18"/>
        <v/>
      </c>
      <c r="AJ7" s="78" t="str">
        <f t="shared" ca="1" si="18"/>
        <v/>
      </c>
      <c r="AK7" s="78" t="str">
        <f t="shared" ca="1" si="18"/>
        <v/>
      </c>
      <c r="AL7" s="78" t="str">
        <f t="shared" ca="1" si="18"/>
        <v/>
      </c>
      <c r="AM7" s="78" t="str">
        <f t="shared" ca="1" si="18"/>
        <v/>
      </c>
    </row>
    <row r="8" spans="1:44" x14ac:dyDescent="0.15">
      <c r="A8" s="97">
        <v>35</v>
      </c>
      <c r="B8" s="1">
        <v>85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76">
        <f t="shared" si="0"/>
        <v>7.5</v>
      </c>
      <c r="O8" s="76">
        <f t="shared" si="1"/>
        <v>1</v>
      </c>
      <c r="P8" s="76" t="str">
        <f t="shared" si="2"/>
        <v/>
      </c>
      <c r="Q8" s="76" t="str">
        <f t="shared" si="3"/>
        <v/>
      </c>
      <c r="R8" s="76" t="str">
        <f t="shared" si="4"/>
        <v/>
      </c>
      <c r="S8" s="76" t="str">
        <f t="shared" si="5"/>
        <v/>
      </c>
      <c r="T8" s="76" t="str">
        <f t="shared" si="6"/>
        <v/>
      </c>
      <c r="U8" s="76" t="str">
        <f t="shared" si="7"/>
        <v/>
      </c>
      <c r="V8" s="76" t="str">
        <f t="shared" si="8"/>
        <v/>
      </c>
      <c r="W8" s="76" t="str">
        <f t="shared" si="9"/>
        <v/>
      </c>
      <c r="X8" s="76" t="str">
        <f t="shared" si="10"/>
        <v/>
      </c>
      <c r="Y8" s="76" t="str">
        <f t="shared" si="11"/>
        <v/>
      </c>
      <c r="Z8" s="110" t="str">
        <f t="shared" si="13"/>
        <v/>
      </c>
      <c r="AA8" s="154" t="s">
        <v>174</v>
      </c>
      <c r="AC8" s="79"/>
      <c r="AD8" s="79"/>
      <c r="AE8" s="79"/>
      <c r="AF8" s="79"/>
      <c r="AG8" s="79"/>
      <c r="AH8" s="78" t="str">
        <f t="shared" ref="AH8:AM8" ca="1" si="19">IF(T2="","",CORREL(OFFSET($T1,1,0,COUNT($T:$T),1),OFFSET(U5,1,0,COUNT(U:U))))</f>
        <v/>
      </c>
      <c r="AI8" s="78" t="str">
        <f t="shared" ca="1" si="19"/>
        <v/>
      </c>
      <c r="AJ8" s="78" t="str">
        <f t="shared" ca="1" si="19"/>
        <v/>
      </c>
      <c r="AK8" s="78" t="str">
        <f t="shared" ca="1" si="19"/>
        <v/>
      </c>
      <c r="AL8" s="78" t="str">
        <f t="shared" ca="1" si="19"/>
        <v/>
      </c>
      <c r="AM8" s="78" t="str">
        <f t="shared" ca="1" si="19"/>
        <v/>
      </c>
    </row>
    <row r="9" spans="1:44" x14ac:dyDescent="0.15">
      <c r="A9" s="97">
        <v>20</v>
      </c>
      <c r="B9" s="1">
        <v>90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76">
        <f t="shared" si="0"/>
        <v>2</v>
      </c>
      <c r="O9" s="76">
        <f t="shared" si="1"/>
        <v>2.5</v>
      </c>
      <c r="P9" s="76" t="str">
        <f t="shared" si="2"/>
        <v/>
      </c>
      <c r="Q9" s="76" t="str">
        <f t="shared" si="3"/>
        <v/>
      </c>
      <c r="R9" s="76" t="str">
        <f t="shared" si="4"/>
        <v/>
      </c>
      <c r="S9" s="76" t="str">
        <f t="shared" si="5"/>
        <v/>
      </c>
      <c r="T9" s="76" t="str">
        <f t="shared" si="6"/>
        <v/>
      </c>
      <c r="U9" s="76" t="str">
        <f t="shared" si="7"/>
        <v/>
      </c>
      <c r="V9" s="76" t="str">
        <f t="shared" si="8"/>
        <v/>
      </c>
      <c r="W9" s="76" t="str">
        <f t="shared" si="9"/>
        <v/>
      </c>
      <c r="X9" s="76" t="str">
        <f t="shared" si="10"/>
        <v/>
      </c>
      <c r="Y9" s="76" t="str">
        <f t="shared" si="11"/>
        <v/>
      </c>
      <c r="Z9" s="110" t="str">
        <f t="shared" si="13"/>
        <v/>
      </c>
      <c r="AA9" s="154" t="s">
        <v>175</v>
      </c>
      <c r="AC9" s="79"/>
      <c r="AD9" s="79"/>
      <c r="AE9" s="79"/>
      <c r="AF9" s="79"/>
      <c r="AG9" s="79"/>
      <c r="AH9" s="79"/>
      <c r="AI9" s="78" t="str">
        <f ca="1">IF(U2="","",CORREL(OFFSET($U1,1,0,COUNT($U:$U),1),OFFSET(V6,1,0,COUNT(V:V))))</f>
        <v/>
      </c>
      <c r="AJ9" s="78" t="str">
        <f ca="1">IF(V2="","",CORREL(OFFSET($U1,1,0,COUNT($U:$U),1),OFFSET(W6,1,0,COUNT(W:W))))</f>
        <v/>
      </c>
      <c r="AK9" s="78" t="str">
        <f ca="1">IF(W2="","",CORREL(OFFSET($U1,1,0,COUNT($U:$U),1),OFFSET(X6,1,0,COUNT(X:X))))</f>
        <v/>
      </c>
      <c r="AL9" s="78" t="str">
        <f ca="1">IF(X2="","",CORREL(OFFSET($U1,1,0,COUNT($U:$U),1),OFFSET(Y6,1,0,COUNT(Y:Y))))</f>
        <v/>
      </c>
      <c r="AM9" s="78" t="str">
        <f ca="1">IF(Y2="","",CORREL(OFFSET($U1,1,0,COUNT($U:$U),1),OFFSET(Z6,1,0,COUNT(Z:Z))))</f>
        <v/>
      </c>
    </row>
    <row r="10" spans="1:44" x14ac:dyDescent="0.15">
      <c r="A10" s="97">
        <v>60</v>
      </c>
      <c r="B10" s="1">
        <v>115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6">
        <f t="shared" si="0"/>
        <v>10</v>
      </c>
      <c r="O10" s="76">
        <f t="shared" si="1"/>
        <v>10</v>
      </c>
      <c r="P10" s="76" t="str">
        <f t="shared" si="2"/>
        <v/>
      </c>
      <c r="Q10" s="76" t="str">
        <f t="shared" si="3"/>
        <v/>
      </c>
      <c r="R10" s="76" t="str">
        <f t="shared" si="4"/>
        <v/>
      </c>
      <c r="S10" s="76" t="str">
        <f t="shared" si="5"/>
        <v/>
      </c>
      <c r="T10" s="76" t="str">
        <f t="shared" si="6"/>
        <v/>
      </c>
      <c r="U10" s="76" t="str">
        <f t="shared" si="7"/>
        <v/>
      </c>
      <c r="V10" s="76" t="str">
        <f t="shared" si="8"/>
        <v/>
      </c>
      <c r="W10" s="76" t="str">
        <f t="shared" si="9"/>
        <v/>
      </c>
      <c r="X10" s="76" t="str">
        <f t="shared" si="10"/>
        <v/>
      </c>
      <c r="Y10" s="76" t="str">
        <f t="shared" si="11"/>
        <v/>
      </c>
      <c r="Z10" s="110" t="str">
        <f t="shared" si="13"/>
        <v/>
      </c>
      <c r="AA10" s="154" t="s">
        <v>176</v>
      </c>
      <c r="AC10" s="79"/>
      <c r="AD10" s="79"/>
      <c r="AE10" s="79"/>
      <c r="AF10" s="79"/>
      <c r="AG10" s="79"/>
      <c r="AH10" s="79"/>
      <c r="AI10" s="79"/>
      <c r="AJ10" s="78" t="str">
        <f ca="1">IF(V2="","",CORREL(OFFSET($V1,1,0,COUNT($V:$V),1),OFFSET(W7,1,0,COUNT(W:W))))</f>
        <v/>
      </c>
      <c r="AK10" s="78" t="str">
        <f ca="1">IF(W2="","",CORREL(OFFSET($V1,1,0,COUNT($V:$V),1),OFFSET(X7,1,0,COUNT(X:X))))</f>
        <v/>
      </c>
      <c r="AL10" s="78" t="str">
        <f ca="1">IF(X2="","",CORREL(OFFSET($V1,1,0,COUNT($V:$V),1),OFFSET(Y7,1,0,COUNT(Y:Y))))</f>
        <v/>
      </c>
      <c r="AM10" s="78" t="str">
        <f ca="1">IF(Y2="","",CORREL(OFFSET($V1,1,0,COUNT($V:$V),1),OFFSET(Z7,1,0,COUNT(Z:Z))))</f>
        <v/>
      </c>
    </row>
    <row r="11" spans="1:44" x14ac:dyDescent="0.15">
      <c r="A11" s="97">
        <v>35</v>
      </c>
      <c r="B11" s="1">
        <v>95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6">
        <f t="shared" si="0"/>
        <v>7.5</v>
      </c>
      <c r="O11" s="76">
        <f t="shared" si="1"/>
        <v>6</v>
      </c>
      <c r="P11" s="76" t="str">
        <f t="shared" si="2"/>
        <v/>
      </c>
      <c r="Q11" s="76" t="str">
        <f t="shared" si="3"/>
        <v/>
      </c>
      <c r="R11" s="76" t="str">
        <f t="shared" si="4"/>
        <v/>
      </c>
      <c r="S11" s="76" t="str">
        <f t="shared" si="5"/>
        <v/>
      </c>
      <c r="T11" s="76" t="str">
        <f t="shared" si="6"/>
        <v/>
      </c>
      <c r="U11" s="76" t="str">
        <f t="shared" si="7"/>
        <v/>
      </c>
      <c r="V11" s="76" t="str">
        <f t="shared" si="8"/>
        <v/>
      </c>
      <c r="W11" s="76" t="str">
        <f t="shared" si="9"/>
        <v/>
      </c>
      <c r="X11" s="76" t="str">
        <f t="shared" si="10"/>
        <v/>
      </c>
      <c r="Y11" s="76" t="str">
        <f t="shared" si="11"/>
        <v/>
      </c>
      <c r="Z11" s="110" t="str">
        <f t="shared" si="13"/>
        <v/>
      </c>
      <c r="AA11" s="154" t="s">
        <v>177</v>
      </c>
      <c r="AC11" s="79"/>
      <c r="AD11" s="79"/>
      <c r="AE11" s="79"/>
      <c r="AF11" s="79"/>
      <c r="AG11" s="79"/>
      <c r="AH11" s="79"/>
      <c r="AI11" s="79"/>
      <c r="AJ11" s="79"/>
      <c r="AK11" s="78" t="str">
        <f ca="1">IF(W2="","",CORREL(OFFSET($W1,1,0,COUNT($W:$W),1),OFFSET(X8,1,0,COUNT(X:X))))</f>
        <v/>
      </c>
      <c r="AL11" s="78" t="str">
        <f ca="1">IF(X2="","",CORREL(OFFSET($W1,1,0,COUNT($W:$W),1),OFFSET(Y8,1,0,COUNT(Y:Y))))</f>
        <v/>
      </c>
      <c r="AM11" s="78" t="str">
        <f ca="1">IF(Y2="","",CORREL(OFFSET($W1,1,0,COUNT($W:$W),1),OFFSET(Z8,1,0,COUNT(Z:Z))))</f>
        <v/>
      </c>
    </row>
    <row r="12" spans="1:44" x14ac:dyDescent="0.15">
      <c r="A12" s="9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6" t="str">
        <f t="shared" si="0"/>
        <v/>
      </c>
      <c r="O12" s="76" t="str">
        <f t="shared" si="1"/>
        <v/>
      </c>
      <c r="P12" s="76" t="str">
        <f t="shared" si="2"/>
        <v/>
      </c>
      <c r="Q12" s="76" t="str">
        <f t="shared" si="3"/>
        <v/>
      </c>
      <c r="R12" s="76" t="str">
        <f t="shared" si="4"/>
        <v/>
      </c>
      <c r="S12" s="76" t="str">
        <f t="shared" si="5"/>
        <v/>
      </c>
      <c r="T12" s="76" t="str">
        <f t="shared" si="6"/>
        <v/>
      </c>
      <c r="U12" s="76" t="str">
        <f t="shared" si="7"/>
        <v/>
      </c>
      <c r="V12" s="76" t="str">
        <f t="shared" si="8"/>
        <v/>
      </c>
      <c r="W12" s="76" t="str">
        <f t="shared" si="9"/>
        <v/>
      </c>
      <c r="X12" s="76" t="str">
        <f t="shared" si="10"/>
        <v/>
      </c>
      <c r="Y12" s="76" t="str">
        <f t="shared" si="11"/>
        <v/>
      </c>
      <c r="Z12" s="110" t="str">
        <f t="shared" si="13"/>
        <v/>
      </c>
      <c r="AA12" s="154" t="s">
        <v>178</v>
      </c>
      <c r="AC12" s="79"/>
      <c r="AD12" s="79"/>
      <c r="AE12" s="79"/>
      <c r="AF12" s="79"/>
      <c r="AG12" s="79"/>
      <c r="AH12" s="79"/>
      <c r="AI12" s="79"/>
      <c r="AJ12" s="79"/>
      <c r="AK12" s="79"/>
      <c r="AL12" s="78" t="str">
        <f ca="1">IF(X2="","",CORREL(OFFSET($X1,1,0,COUNT($X:$X),1),OFFSET(Y9,1,0,COUNT(Y:Y))))</f>
        <v/>
      </c>
      <c r="AM12" s="78" t="str">
        <f ca="1">IF(Y2="","",CORREL(OFFSET($X1,1,0,COUNT($X:$X),1),OFFSET(Z9,1,0,COUNT(Z:Z))))</f>
        <v/>
      </c>
    </row>
    <row r="13" spans="1:44" x14ac:dyDescent="0.15">
      <c r="A13" s="9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6" t="str">
        <f t="shared" si="0"/>
        <v/>
      </c>
      <c r="O13" s="76" t="str">
        <f t="shared" si="1"/>
        <v/>
      </c>
      <c r="P13" s="76" t="str">
        <f t="shared" si="2"/>
        <v/>
      </c>
      <c r="Q13" s="76" t="str">
        <f t="shared" si="3"/>
        <v/>
      </c>
      <c r="R13" s="76" t="str">
        <f t="shared" si="4"/>
        <v/>
      </c>
      <c r="S13" s="76" t="str">
        <f t="shared" si="5"/>
        <v/>
      </c>
      <c r="T13" s="76" t="str">
        <f t="shared" si="6"/>
        <v/>
      </c>
      <c r="U13" s="76" t="str">
        <f t="shared" si="7"/>
        <v/>
      </c>
      <c r="V13" s="76" t="str">
        <f t="shared" si="8"/>
        <v/>
      </c>
      <c r="W13" s="76" t="str">
        <f t="shared" si="9"/>
        <v/>
      </c>
      <c r="X13" s="76" t="str">
        <f t="shared" si="10"/>
        <v/>
      </c>
      <c r="Y13" s="76" t="str">
        <f t="shared" si="11"/>
        <v/>
      </c>
      <c r="Z13" s="110" t="str">
        <f t="shared" si="13"/>
        <v/>
      </c>
      <c r="AA13" s="154" t="s">
        <v>179</v>
      </c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8" t="str">
        <f ca="1">IF(Y2="","",CORREL(OFFSET($Y1,1,0,COUNT($Y:$Y),1),OFFSET(Z10,1,0,COUNT(Z:Z))))</f>
        <v/>
      </c>
    </row>
    <row r="14" spans="1:44" x14ac:dyDescent="0.15">
      <c r="A14" s="9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6" t="str">
        <f t="shared" si="0"/>
        <v/>
      </c>
      <c r="O14" s="76" t="str">
        <f t="shared" si="1"/>
        <v/>
      </c>
      <c r="P14" s="76" t="str">
        <f t="shared" si="2"/>
        <v/>
      </c>
      <c r="Q14" s="76" t="str">
        <f t="shared" si="3"/>
        <v/>
      </c>
      <c r="R14" s="76" t="str">
        <f t="shared" si="4"/>
        <v/>
      </c>
      <c r="S14" s="76" t="str">
        <f t="shared" si="5"/>
        <v/>
      </c>
      <c r="T14" s="76" t="str">
        <f t="shared" si="6"/>
        <v/>
      </c>
      <c r="U14" s="76" t="str">
        <f t="shared" si="7"/>
        <v/>
      </c>
      <c r="V14" s="76" t="str">
        <f t="shared" si="8"/>
        <v/>
      </c>
      <c r="W14" s="76" t="str">
        <f t="shared" si="9"/>
        <v/>
      </c>
      <c r="X14" s="76" t="str">
        <f t="shared" si="10"/>
        <v/>
      </c>
      <c r="Y14" s="76" t="str">
        <f t="shared" si="11"/>
        <v/>
      </c>
      <c r="Z14" s="110" t="str">
        <f t="shared" si="13"/>
        <v/>
      </c>
      <c r="AA14" s="155" t="s">
        <v>180</v>
      </c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</row>
    <row r="15" spans="1:44" x14ac:dyDescent="0.15">
      <c r="A15" s="9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6" t="str">
        <f t="shared" si="0"/>
        <v/>
      </c>
      <c r="O15" s="76" t="str">
        <f t="shared" si="1"/>
        <v/>
      </c>
      <c r="P15" s="76" t="str">
        <f t="shared" si="2"/>
        <v/>
      </c>
      <c r="Q15" s="76" t="str">
        <f t="shared" si="3"/>
        <v/>
      </c>
      <c r="R15" s="76" t="str">
        <f t="shared" si="4"/>
        <v/>
      </c>
      <c r="S15" s="76" t="str">
        <f t="shared" si="5"/>
        <v/>
      </c>
      <c r="T15" s="76" t="str">
        <f t="shared" si="6"/>
        <v/>
      </c>
      <c r="U15" s="76" t="str">
        <f t="shared" si="7"/>
        <v/>
      </c>
      <c r="V15" s="76" t="str">
        <f t="shared" si="8"/>
        <v/>
      </c>
      <c r="W15" s="76" t="str">
        <f t="shared" si="9"/>
        <v/>
      </c>
      <c r="X15" s="76" t="str">
        <f t="shared" si="10"/>
        <v/>
      </c>
      <c r="Y15" s="76" t="str">
        <f t="shared" si="11"/>
        <v/>
      </c>
      <c r="Z15" s="110" t="str">
        <f t="shared" si="13"/>
        <v/>
      </c>
      <c r="AA15" s="77"/>
    </row>
    <row r="16" spans="1:44" x14ac:dyDescent="0.15">
      <c r="A16" s="9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6" t="str">
        <f t="shared" si="0"/>
        <v/>
      </c>
      <c r="O16" s="76" t="str">
        <f t="shared" si="1"/>
        <v/>
      </c>
      <c r="P16" s="76" t="str">
        <f t="shared" si="2"/>
        <v/>
      </c>
      <c r="Q16" s="76" t="str">
        <f t="shared" si="3"/>
        <v/>
      </c>
      <c r="R16" s="76" t="str">
        <f t="shared" si="4"/>
        <v/>
      </c>
      <c r="S16" s="76" t="str">
        <f t="shared" si="5"/>
        <v/>
      </c>
      <c r="T16" s="76" t="str">
        <f t="shared" si="6"/>
        <v/>
      </c>
      <c r="U16" s="76" t="str">
        <f t="shared" si="7"/>
        <v/>
      </c>
      <c r="V16" s="76" t="str">
        <f t="shared" si="8"/>
        <v/>
      </c>
      <c r="W16" s="76" t="str">
        <f t="shared" si="9"/>
        <v/>
      </c>
      <c r="X16" s="76" t="str">
        <f t="shared" si="10"/>
        <v/>
      </c>
      <c r="Y16" s="76" t="str">
        <f t="shared" si="11"/>
        <v/>
      </c>
      <c r="Z16" s="110" t="str">
        <f t="shared" si="13"/>
        <v/>
      </c>
    </row>
    <row r="17" spans="1:27" x14ac:dyDescent="0.15">
      <c r="A17" s="9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6" t="str">
        <f t="shared" si="0"/>
        <v/>
      </c>
      <c r="O17" s="76" t="str">
        <f t="shared" si="1"/>
        <v/>
      </c>
      <c r="P17" s="76" t="str">
        <f t="shared" si="2"/>
        <v/>
      </c>
      <c r="Q17" s="76" t="str">
        <f t="shared" si="3"/>
        <v/>
      </c>
      <c r="R17" s="76" t="str">
        <f t="shared" si="4"/>
        <v/>
      </c>
      <c r="S17" s="76" t="str">
        <f t="shared" si="5"/>
        <v/>
      </c>
      <c r="T17" s="76" t="str">
        <f t="shared" si="6"/>
        <v/>
      </c>
      <c r="U17" s="76" t="str">
        <f t="shared" si="7"/>
        <v/>
      </c>
      <c r="V17" s="76" t="str">
        <f t="shared" si="8"/>
        <v/>
      </c>
      <c r="W17" s="76" t="str">
        <f t="shared" si="9"/>
        <v/>
      </c>
      <c r="X17" s="76" t="str">
        <f t="shared" si="10"/>
        <v/>
      </c>
      <c r="Y17" s="76" t="str">
        <f t="shared" si="11"/>
        <v/>
      </c>
      <c r="Z17" s="110" t="str">
        <f t="shared" si="13"/>
        <v/>
      </c>
    </row>
    <row r="18" spans="1:27" x14ac:dyDescent="0.15">
      <c r="A18" s="9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6" t="str">
        <f t="shared" si="0"/>
        <v/>
      </c>
      <c r="O18" s="76" t="str">
        <f t="shared" si="1"/>
        <v/>
      </c>
      <c r="P18" s="76" t="str">
        <f t="shared" si="2"/>
        <v/>
      </c>
      <c r="Q18" s="76" t="str">
        <f t="shared" si="3"/>
        <v/>
      </c>
      <c r="R18" s="76" t="str">
        <f t="shared" si="4"/>
        <v/>
      </c>
      <c r="S18" s="76" t="str">
        <f t="shared" si="5"/>
        <v/>
      </c>
      <c r="T18" s="76" t="str">
        <f t="shared" si="6"/>
        <v/>
      </c>
      <c r="U18" s="76" t="str">
        <f t="shared" si="7"/>
        <v/>
      </c>
      <c r="V18" s="76" t="str">
        <f t="shared" si="8"/>
        <v/>
      </c>
      <c r="W18" s="76" t="str">
        <f t="shared" si="9"/>
        <v/>
      </c>
      <c r="X18" s="76" t="str">
        <f t="shared" si="10"/>
        <v/>
      </c>
      <c r="Y18" s="76" t="str">
        <f t="shared" si="11"/>
        <v/>
      </c>
      <c r="Z18" s="110" t="str">
        <f t="shared" si="13"/>
        <v/>
      </c>
    </row>
    <row r="19" spans="1:27" ht="14" x14ac:dyDescent="0.2">
      <c r="A19" s="9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6" t="str">
        <f t="shared" si="0"/>
        <v/>
      </c>
      <c r="O19" s="76" t="str">
        <f t="shared" si="1"/>
        <v/>
      </c>
      <c r="P19" s="76" t="str">
        <f t="shared" si="2"/>
        <v/>
      </c>
      <c r="Q19" s="76" t="str">
        <f t="shared" si="3"/>
        <v/>
      </c>
      <c r="R19" s="76" t="str">
        <f t="shared" si="4"/>
        <v/>
      </c>
      <c r="S19" s="76" t="str">
        <f t="shared" si="5"/>
        <v/>
      </c>
      <c r="T19" s="76" t="str">
        <f t="shared" si="6"/>
        <v/>
      </c>
      <c r="U19" s="76" t="str">
        <f t="shared" si="7"/>
        <v/>
      </c>
      <c r="V19" s="76" t="str">
        <f t="shared" si="8"/>
        <v/>
      </c>
      <c r="W19" s="76" t="str">
        <f t="shared" si="9"/>
        <v/>
      </c>
      <c r="X19" s="76" t="str">
        <f t="shared" si="10"/>
        <v/>
      </c>
      <c r="Y19" s="76" t="str">
        <f t="shared" si="11"/>
        <v/>
      </c>
      <c r="Z19" s="110" t="str">
        <f t="shared" si="13"/>
        <v/>
      </c>
      <c r="AA19" s="129" t="s">
        <v>242</v>
      </c>
    </row>
    <row r="20" spans="1:27" x14ac:dyDescent="0.15">
      <c r="A20" s="9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6" t="str">
        <f t="shared" si="0"/>
        <v/>
      </c>
      <c r="O20" s="76" t="str">
        <f t="shared" si="1"/>
        <v/>
      </c>
      <c r="P20" s="76" t="str">
        <f t="shared" si="2"/>
        <v/>
      </c>
      <c r="Q20" s="76" t="str">
        <f t="shared" si="3"/>
        <v/>
      </c>
      <c r="R20" s="76" t="str">
        <f t="shared" si="4"/>
        <v/>
      </c>
      <c r="S20" s="76" t="str">
        <f t="shared" si="5"/>
        <v/>
      </c>
      <c r="T20" s="76" t="str">
        <f t="shared" si="6"/>
        <v/>
      </c>
      <c r="U20" s="76" t="str">
        <f t="shared" si="7"/>
        <v/>
      </c>
      <c r="V20" s="76" t="str">
        <f t="shared" si="8"/>
        <v/>
      </c>
      <c r="W20" s="76" t="str">
        <f t="shared" si="9"/>
        <v/>
      </c>
      <c r="X20" s="76" t="str">
        <f t="shared" si="10"/>
        <v/>
      </c>
      <c r="Y20" s="76" t="str">
        <f t="shared" si="11"/>
        <v/>
      </c>
      <c r="Z20" s="110" t="str">
        <f t="shared" si="13"/>
        <v/>
      </c>
    </row>
    <row r="21" spans="1:27" x14ac:dyDescent="0.15">
      <c r="A21" s="9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6" t="str">
        <f t="shared" si="0"/>
        <v/>
      </c>
      <c r="O21" s="76" t="str">
        <f t="shared" si="1"/>
        <v/>
      </c>
      <c r="P21" s="76" t="str">
        <f t="shared" si="2"/>
        <v/>
      </c>
      <c r="Q21" s="76" t="str">
        <f t="shared" si="3"/>
        <v/>
      </c>
      <c r="R21" s="76" t="str">
        <f t="shared" si="4"/>
        <v/>
      </c>
      <c r="S21" s="76" t="str">
        <f t="shared" si="5"/>
        <v/>
      </c>
      <c r="T21" s="76" t="str">
        <f t="shared" si="6"/>
        <v/>
      </c>
      <c r="U21" s="76" t="str">
        <f t="shared" si="7"/>
        <v/>
      </c>
      <c r="V21" s="76" t="str">
        <f t="shared" si="8"/>
        <v/>
      </c>
      <c r="W21" s="76" t="str">
        <f t="shared" si="9"/>
        <v/>
      </c>
      <c r="X21" s="76" t="str">
        <f t="shared" si="10"/>
        <v/>
      </c>
      <c r="Y21" s="76" t="str">
        <f t="shared" si="11"/>
        <v/>
      </c>
      <c r="Z21" s="110" t="str">
        <f t="shared" si="13"/>
        <v/>
      </c>
    </row>
    <row r="22" spans="1:27" x14ac:dyDescent="0.15">
      <c r="A22" s="9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6" t="str">
        <f t="shared" si="0"/>
        <v/>
      </c>
      <c r="O22" s="76" t="str">
        <f t="shared" si="1"/>
        <v/>
      </c>
      <c r="P22" s="76" t="str">
        <f t="shared" si="2"/>
        <v/>
      </c>
      <c r="Q22" s="76" t="str">
        <f t="shared" si="3"/>
        <v/>
      </c>
      <c r="R22" s="76" t="str">
        <f t="shared" si="4"/>
        <v/>
      </c>
      <c r="S22" s="76" t="str">
        <f t="shared" si="5"/>
        <v/>
      </c>
      <c r="T22" s="76" t="str">
        <f t="shared" si="6"/>
        <v/>
      </c>
      <c r="U22" s="76" t="str">
        <f t="shared" si="7"/>
        <v/>
      </c>
      <c r="V22" s="76" t="str">
        <f t="shared" si="8"/>
        <v/>
      </c>
      <c r="W22" s="76" t="str">
        <f t="shared" si="9"/>
        <v/>
      </c>
      <c r="X22" s="76" t="str">
        <f t="shared" si="10"/>
        <v/>
      </c>
      <c r="Y22" s="76" t="str">
        <f t="shared" si="11"/>
        <v/>
      </c>
      <c r="Z22" s="110" t="str">
        <f t="shared" si="13"/>
        <v/>
      </c>
    </row>
    <row r="23" spans="1:27" x14ac:dyDescent="0.15">
      <c r="A23" s="9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6" t="str">
        <f t="shared" si="0"/>
        <v/>
      </c>
      <c r="O23" s="76" t="str">
        <f t="shared" si="1"/>
        <v/>
      </c>
      <c r="P23" s="76" t="str">
        <f t="shared" si="2"/>
        <v/>
      </c>
      <c r="Q23" s="76" t="str">
        <f t="shared" si="3"/>
        <v/>
      </c>
      <c r="R23" s="76" t="str">
        <f t="shared" si="4"/>
        <v/>
      </c>
      <c r="S23" s="76" t="str">
        <f t="shared" si="5"/>
        <v/>
      </c>
      <c r="T23" s="76" t="str">
        <f t="shared" si="6"/>
        <v/>
      </c>
      <c r="U23" s="76" t="str">
        <f t="shared" si="7"/>
        <v/>
      </c>
      <c r="V23" s="76" t="str">
        <f t="shared" si="8"/>
        <v/>
      </c>
      <c r="W23" s="76" t="str">
        <f t="shared" si="9"/>
        <v/>
      </c>
      <c r="X23" s="76" t="str">
        <f t="shared" si="10"/>
        <v/>
      </c>
      <c r="Y23" s="76" t="str">
        <f t="shared" si="11"/>
        <v/>
      </c>
      <c r="Z23" s="110" t="str">
        <f t="shared" si="13"/>
        <v/>
      </c>
    </row>
    <row r="24" spans="1:27" x14ac:dyDescent="0.15">
      <c r="A24" s="9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6" t="str">
        <f t="shared" si="0"/>
        <v/>
      </c>
      <c r="O24" s="76" t="str">
        <f t="shared" si="1"/>
        <v/>
      </c>
      <c r="P24" s="76" t="str">
        <f t="shared" si="2"/>
        <v/>
      </c>
      <c r="Q24" s="76" t="str">
        <f t="shared" si="3"/>
        <v/>
      </c>
      <c r="R24" s="76" t="str">
        <f t="shared" si="4"/>
        <v/>
      </c>
      <c r="S24" s="76" t="str">
        <f t="shared" si="5"/>
        <v/>
      </c>
      <c r="T24" s="76" t="str">
        <f t="shared" si="6"/>
        <v/>
      </c>
      <c r="U24" s="76" t="str">
        <f t="shared" si="7"/>
        <v/>
      </c>
      <c r="V24" s="76" t="str">
        <f t="shared" si="8"/>
        <v/>
      </c>
      <c r="W24" s="76" t="str">
        <f t="shared" si="9"/>
        <v/>
      </c>
      <c r="X24" s="76" t="str">
        <f t="shared" si="10"/>
        <v/>
      </c>
      <c r="Y24" s="76" t="str">
        <f t="shared" si="11"/>
        <v/>
      </c>
      <c r="Z24" s="110" t="str">
        <f t="shared" si="13"/>
        <v/>
      </c>
    </row>
    <row r="25" spans="1:27" x14ac:dyDescent="0.15">
      <c r="A25" s="9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6" t="str">
        <f t="shared" si="0"/>
        <v/>
      </c>
      <c r="O25" s="76" t="str">
        <f t="shared" si="1"/>
        <v/>
      </c>
      <c r="P25" s="76" t="str">
        <f t="shared" si="2"/>
        <v/>
      </c>
      <c r="Q25" s="76" t="str">
        <f t="shared" si="3"/>
        <v/>
      </c>
      <c r="R25" s="76" t="str">
        <f t="shared" si="4"/>
        <v/>
      </c>
      <c r="S25" s="76" t="str">
        <f t="shared" si="5"/>
        <v/>
      </c>
      <c r="T25" s="76" t="str">
        <f t="shared" si="6"/>
        <v/>
      </c>
      <c r="U25" s="76" t="str">
        <f t="shared" si="7"/>
        <v/>
      </c>
      <c r="V25" s="76" t="str">
        <f t="shared" si="8"/>
        <v/>
      </c>
      <c r="W25" s="76" t="str">
        <f t="shared" si="9"/>
        <v/>
      </c>
      <c r="X25" s="76" t="str">
        <f t="shared" si="10"/>
        <v/>
      </c>
      <c r="Y25" s="76" t="str">
        <f t="shared" si="11"/>
        <v/>
      </c>
      <c r="Z25" s="110" t="str">
        <f t="shared" si="13"/>
        <v/>
      </c>
    </row>
    <row r="26" spans="1:27" x14ac:dyDescent="0.15">
      <c r="A26" s="9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6" t="str">
        <f t="shared" si="0"/>
        <v/>
      </c>
      <c r="O26" s="76" t="str">
        <f t="shared" si="1"/>
        <v/>
      </c>
      <c r="P26" s="76" t="str">
        <f t="shared" si="2"/>
        <v/>
      </c>
      <c r="Q26" s="76" t="str">
        <f t="shared" si="3"/>
        <v/>
      </c>
      <c r="R26" s="76" t="str">
        <f t="shared" si="4"/>
        <v/>
      </c>
      <c r="S26" s="76" t="str">
        <f t="shared" si="5"/>
        <v/>
      </c>
      <c r="T26" s="76" t="str">
        <f t="shared" si="6"/>
        <v/>
      </c>
      <c r="U26" s="76" t="str">
        <f t="shared" si="7"/>
        <v/>
      </c>
      <c r="V26" s="76" t="str">
        <f t="shared" si="8"/>
        <v/>
      </c>
      <c r="W26" s="76" t="str">
        <f t="shared" si="9"/>
        <v/>
      </c>
      <c r="X26" s="76" t="str">
        <f t="shared" si="10"/>
        <v/>
      </c>
      <c r="Y26" s="76" t="str">
        <f t="shared" si="11"/>
        <v/>
      </c>
      <c r="Z26" s="110" t="str">
        <f t="shared" si="13"/>
        <v/>
      </c>
    </row>
    <row r="27" spans="1:27" x14ac:dyDescent="0.15">
      <c r="A27" s="9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6" t="str">
        <f t="shared" si="0"/>
        <v/>
      </c>
      <c r="O27" s="76" t="str">
        <f t="shared" si="1"/>
        <v/>
      </c>
      <c r="P27" s="76" t="str">
        <f t="shared" si="2"/>
        <v/>
      </c>
      <c r="Q27" s="76" t="str">
        <f t="shared" si="3"/>
        <v/>
      </c>
      <c r="R27" s="76" t="str">
        <f t="shared" si="4"/>
        <v/>
      </c>
      <c r="S27" s="76" t="str">
        <f t="shared" si="5"/>
        <v/>
      </c>
      <c r="T27" s="76" t="str">
        <f t="shared" si="6"/>
        <v/>
      </c>
      <c r="U27" s="76" t="str">
        <f t="shared" si="7"/>
        <v/>
      </c>
      <c r="V27" s="76" t="str">
        <f t="shared" si="8"/>
        <v/>
      </c>
      <c r="W27" s="76" t="str">
        <f t="shared" si="9"/>
        <v/>
      </c>
      <c r="X27" s="76" t="str">
        <f t="shared" si="10"/>
        <v/>
      </c>
      <c r="Y27" s="76" t="str">
        <f t="shared" si="11"/>
        <v/>
      </c>
      <c r="Z27" s="110" t="str">
        <f t="shared" si="13"/>
        <v/>
      </c>
    </row>
    <row r="28" spans="1:27" x14ac:dyDescent="0.15">
      <c r="A28" s="9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6" t="str">
        <f t="shared" si="0"/>
        <v/>
      </c>
      <c r="O28" s="76" t="str">
        <f t="shared" si="1"/>
        <v/>
      </c>
      <c r="P28" s="76" t="str">
        <f t="shared" si="2"/>
        <v/>
      </c>
      <c r="Q28" s="76" t="str">
        <f t="shared" si="3"/>
        <v/>
      </c>
      <c r="R28" s="76" t="str">
        <f t="shared" si="4"/>
        <v/>
      </c>
      <c r="S28" s="76" t="str">
        <f t="shared" si="5"/>
        <v/>
      </c>
      <c r="T28" s="76" t="str">
        <f t="shared" si="6"/>
        <v/>
      </c>
      <c r="U28" s="76" t="str">
        <f t="shared" si="7"/>
        <v/>
      </c>
      <c r="V28" s="76" t="str">
        <f t="shared" si="8"/>
        <v/>
      </c>
      <c r="W28" s="76" t="str">
        <f t="shared" si="9"/>
        <v/>
      </c>
      <c r="X28" s="76" t="str">
        <f t="shared" si="10"/>
        <v/>
      </c>
      <c r="Y28" s="76" t="str">
        <f t="shared" si="11"/>
        <v/>
      </c>
      <c r="Z28" s="110" t="str">
        <f t="shared" si="13"/>
        <v/>
      </c>
    </row>
    <row r="29" spans="1:27" x14ac:dyDescent="0.15">
      <c r="A29" s="9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6" t="str">
        <f t="shared" si="0"/>
        <v/>
      </c>
      <c r="O29" s="76" t="str">
        <f t="shared" si="1"/>
        <v/>
      </c>
      <c r="P29" s="76" t="str">
        <f t="shared" si="2"/>
        <v/>
      </c>
      <c r="Q29" s="76" t="str">
        <f t="shared" si="3"/>
        <v/>
      </c>
      <c r="R29" s="76" t="str">
        <f t="shared" si="4"/>
        <v/>
      </c>
      <c r="S29" s="76" t="str">
        <f t="shared" si="5"/>
        <v/>
      </c>
      <c r="T29" s="76" t="str">
        <f t="shared" si="6"/>
        <v/>
      </c>
      <c r="U29" s="76" t="str">
        <f t="shared" si="7"/>
        <v/>
      </c>
      <c r="V29" s="76" t="str">
        <f t="shared" si="8"/>
        <v/>
      </c>
      <c r="W29" s="76" t="str">
        <f t="shared" si="9"/>
        <v/>
      </c>
      <c r="X29" s="76" t="str">
        <f t="shared" si="10"/>
        <v/>
      </c>
      <c r="Y29" s="76" t="str">
        <f t="shared" si="11"/>
        <v/>
      </c>
      <c r="Z29" s="110" t="str">
        <f t="shared" si="13"/>
        <v/>
      </c>
    </row>
    <row r="30" spans="1:27" x14ac:dyDescent="0.15">
      <c r="A30" s="9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6" t="str">
        <f t="shared" si="0"/>
        <v/>
      </c>
      <c r="O30" s="76" t="str">
        <f t="shared" si="1"/>
        <v/>
      </c>
      <c r="P30" s="76" t="str">
        <f t="shared" si="2"/>
        <v/>
      </c>
      <c r="Q30" s="76" t="str">
        <f t="shared" si="3"/>
        <v/>
      </c>
      <c r="R30" s="76" t="str">
        <f t="shared" si="4"/>
        <v/>
      </c>
      <c r="S30" s="76" t="str">
        <f t="shared" si="5"/>
        <v/>
      </c>
      <c r="T30" s="76" t="str">
        <f t="shared" si="6"/>
        <v/>
      </c>
      <c r="U30" s="76" t="str">
        <f t="shared" si="7"/>
        <v/>
      </c>
      <c r="V30" s="76" t="str">
        <f t="shared" si="8"/>
        <v/>
      </c>
      <c r="W30" s="76" t="str">
        <f t="shared" si="9"/>
        <v/>
      </c>
      <c r="X30" s="76" t="str">
        <f t="shared" si="10"/>
        <v/>
      </c>
      <c r="Y30" s="76" t="str">
        <f t="shared" si="11"/>
        <v/>
      </c>
      <c r="Z30" s="110" t="str">
        <f t="shared" si="13"/>
        <v/>
      </c>
    </row>
    <row r="31" spans="1:27" x14ac:dyDescent="0.15">
      <c r="A31" s="9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6" t="str">
        <f t="shared" si="0"/>
        <v/>
      </c>
      <c r="O31" s="76" t="str">
        <f t="shared" si="1"/>
        <v/>
      </c>
      <c r="P31" s="76" t="str">
        <f t="shared" si="2"/>
        <v/>
      </c>
      <c r="Q31" s="76" t="str">
        <f t="shared" si="3"/>
        <v/>
      </c>
      <c r="R31" s="76" t="str">
        <f t="shared" si="4"/>
        <v/>
      </c>
      <c r="S31" s="76" t="str">
        <f t="shared" si="5"/>
        <v/>
      </c>
      <c r="T31" s="76" t="str">
        <f t="shared" si="6"/>
        <v/>
      </c>
      <c r="U31" s="76" t="str">
        <f t="shared" si="7"/>
        <v/>
      </c>
      <c r="V31" s="76" t="str">
        <f t="shared" si="8"/>
        <v/>
      </c>
      <c r="W31" s="76" t="str">
        <f t="shared" si="9"/>
        <v/>
      </c>
      <c r="X31" s="76" t="str">
        <f t="shared" si="10"/>
        <v/>
      </c>
      <c r="Y31" s="76" t="str">
        <f t="shared" si="11"/>
        <v/>
      </c>
      <c r="Z31" s="110" t="str">
        <f t="shared" si="13"/>
        <v/>
      </c>
    </row>
    <row r="32" spans="1:27" x14ac:dyDescent="0.15">
      <c r="A32" s="9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6" t="str">
        <f t="shared" si="0"/>
        <v/>
      </c>
      <c r="O32" s="76" t="str">
        <f t="shared" si="1"/>
        <v/>
      </c>
      <c r="P32" s="76" t="str">
        <f t="shared" si="2"/>
        <v/>
      </c>
      <c r="Q32" s="76" t="str">
        <f t="shared" si="3"/>
        <v/>
      </c>
      <c r="R32" s="76" t="str">
        <f t="shared" si="4"/>
        <v/>
      </c>
      <c r="S32" s="76" t="str">
        <f t="shared" si="5"/>
        <v/>
      </c>
      <c r="T32" s="76" t="str">
        <f t="shared" si="6"/>
        <v/>
      </c>
      <c r="U32" s="76" t="str">
        <f t="shared" si="7"/>
        <v/>
      </c>
      <c r="V32" s="76" t="str">
        <f t="shared" si="8"/>
        <v/>
      </c>
      <c r="W32" s="76" t="str">
        <f t="shared" si="9"/>
        <v/>
      </c>
      <c r="X32" s="76" t="str">
        <f t="shared" si="10"/>
        <v/>
      </c>
      <c r="Y32" s="76" t="str">
        <f t="shared" si="11"/>
        <v/>
      </c>
      <c r="Z32" s="110" t="str">
        <f t="shared" si="13"/>
        <v/>
      </c>
    </row>
    <row r="33" spans="1:26" x14ac:dyDescent="0.15">
      <c r="A33" s="9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6" t="str">
        <f t="shared" si="0"/>
        <v/>
      </c>
      <c r="O33" s="76" t="str">
        <f t="shared" si="1"/>
        <v/>
      </c>
      <c r="P33" s="76" t="str">
        <f t="shared" si="2"/>
        <v/>
      </c>
      <c r="Q33" s="76" t="str">
        <f t="shared" si="3"/>
        <v/>
      </c>
      <c r="R33" s="76" t="str">
        <f t="shared" si="4"/>
        <v/>
      </c>
      <c r="S33" s="76" t="str">
        <f t="shared" si="5"/>
        <v/>
      </c>
      <c r="T33" s="76" t="str">
        <f t="shared" si="6"/>
        <v/>
      </c>
      <c r="U33" s="76" t="str">
        <f t="shared" si="7"/>
        <v/>
      </c>
      <c r="V33" s="76" t="str">
        <f t="shared" si="8"/>
        <v/>
      </c>
      <c r="W33" s="76" t="str">
        <f t="shared" si="9"/>
        <v/>
      </c>
      <c r="X33" s="76" t="str">
        <f t="shared" si="10"/>
        <v/>
      </c>
      <c r="Y33" s="76" t="str">
        <f t="shared" si="11"/>
        <v/>
      </c>
      <c r="Z33" s="110" t="str">
        <f t="shared" si="13"/>
        <v/>
      </c>
    </row>
    <row r="34" spans="1:26" x14ac:dyDescent="0.15">
      <c r="A34" s="9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6" t="str">
        <f t="shared" ref="N34:N50" si="20">IF(A34="","",IF(COUNTIF(A:A,"="&amp;A34)&gt;1,(((RANK(A34,A:A,1)+COUNTIF(A:A,"="&amp;A34))*(RANK(A34,A:A,1)+COUNTIF(A:A,"="&amp;A34)-1))/2-(RANK(A34,A:A,1)*(RANK(A34,A:A,1)-1))/2)/COUNTIF(A:A,"="&amp;A34),RANK(A34,A:A,1)))</f>
        <v/>
      </c>
      <c r="O34" s="76" t="str">
        <f t="shared" ref="O34:O50" si="21">IF(B34="","",IF(COUNTIF(B:B,"="&amp;B34)&gt;1,(((RANK(B34,B:B,1)+COUNTIF(B:B,"="&amp;B34))*(RANK(B34,B:B,1)+COUNTIF(B:B,"="&amp;B34)-1))/2-(RANK(B34,B:B,1)*(RANK(B34,B:B,1)-1))/2)/COUNTIF(B:B,"="&amp;B34),RANK(B34,B:B,1)))</f>
        <v/>
      </c>
      <c r="P34" s="76" t="str">
        <f t="shared" ref="P34:P50" si="22">IF(C34="","",IF(COUNTIF(C:C,"="&amp;C34)&gt;1,(((RANK(C34,C:C,1)+COUNTIF(C:C,"="&amp;C34))*(RANK(C34,C:C,1)+COUNTIF(C:C,"="&amp;C34)-1))/2-(RANK(C34,C:C,1)*(RANK(C34,C:C,1)-1))/2)/COUNTIF(C:C,"="&amp;C34),RANK(C34,C:C,1)))</f>
        <v/>
      </c>
      <c r="Q34" s="76" t="str">
        <f t="shared" ref="Q34:Q50" si="23">IF(D34="","",IF(COUNTIF(D:D,"="&amp;D34)&gt;1,(((RANK(D34,D:D,1)+COUNTIF(D:D,"="&amp;D34))*(RANK(D34,D:D,1)+COUNTIF(D:D,"="&amp;D34)-1))/2-(RANK(D34,D:D,1)*(RANK(D34,D:D,1)-1))/2)/COUNTIF(D:D,"="&amp;D34),RANK(D34,D:D,1)))</f>
        <v/>
      </c>
      <c r="R34" s="76" t="str">
        <f t="shared" ref="R34:R50" si="24">IF(E34="","",IF(COUNTIF(E:E,"="&amp;E34)&gt;1,(((RANK(E34,E:E,1)+COUNTIF(E:E,"="&amp;E34))*(RANK(E34,E:E,1)+COUNTIF(E:E,"="&amp;E34)-1))/2-(RANK(E34,E:E,1)*(RANK(E34,E:E,1)-1))/2)/COUNTIF(E:E,"="&amp;E34),RANK(E34,E:E,1)))</f>
        <v/>
      </c>
      <c r="S34" s="76" t="str">
        <f t="shared" ref="S34:S50" si="25">IF(F34="","",IF(COUNTIF(F:F,"="&amp;F34)&gt;1,(((RANK(F34,F:F,1)+COUNTIF(F:F,"="&amp;F34))*(RANK(F34,F:F,1)+COUNTIF(F:F,"="&amp;F34)-1))/2-(RANK(F34,F:F,1)*(RANK(F34,F:F,1)-1))/2)/COUNTIF(F:F,"="&amp;F34),RANK(F34,F:F,1)))</f>
        <v/>
      </c>
      <c r="T34" s="76" t="str">
        <f t="shared" ref="T34:T50" si="26">IF(G34="","",IF(COUNTIF(G:G,"="&amp;G34)&gt;1,(((RANK(G34,G:G,1)+COUNTIF(G:G,"="&amp;G34))*(RANK(G34,G:G,1)+COUNTIF(G:G,"="&amp;G34)-1))/2-(RANK(G34,G:G,1)*(RANK(G34,G:G,1)-1))/2)/COUNTIF(G:G,"="&amp;G34),RANK(G34,G:G,1)))</f>
        <v/>
      </c>
      <c r="U34" s="76" t="str">
        <f t="shared" ref="U34:U50" si="27">IF(H34="","",IF(COUNTIF(H:H,"="&amp;H34)&gt;1,(((RANK(H34,H:H,1)+COUNTIF(H:H,"="&amp;H34))*(RANK(H34,H:H,1)+COUNTIF(H:H,"="&amp;H34)-1))/2-(RANK(H34,H:H,1)*(RANK(H34,H:H,1)-1))/2)/COUNTIF(H:H,"="&amp;H34),RANK(H34,H:H,1)))</f>
        <v/>
      </c>
      <c r="V34" s="76" t="str">
        <f t="shared" ref="V34:V50" si="28">IF(I34="","",IF(COUNTIF(I:I,"="&amp;I34)&gt;1,(((RANK(I34,I:I,1)+COUNTIF(I:I,"="&amp;I34))*(RANK(I34,I:I,1)+COUNTIF(I:I,"="&amp;I34)-1))/2-(RANK(I34,I:I,1)*(RANK(I34,I:I,1)-1))/2)/COUNTIF(I:I,"="&amp;I34),RANK(I34,I:I,1)))</f>
        <v/>
      </c>
      <c r="W34" s="76" t="str">
        <f t="shared" ref="W34:W50" si="29">IF(J34="","",IF(COUNTIF(J:J,"="&amp;J34)&gt;1,(((RANK(J34,J:J,1)+COUNTIF(J:J,"="&amp;J34))*(RANK(J34,J:J,1)+COUNTIF(J:J,"="&amp;J34)-1))/2-(RANK(J34,J:J,1)*(RANK(J34,J:J,1)-1))/2)/COUNTIF(J:J,"="&amp;J34),RANK(J34,J:J,1)))</f>
        <v/>
      </c>
      <c r="X34" s="76" t="str">
        <f t="shared" ref="X34:X50" si="30">IF(K34="","",IF(COUNTIF(K:K,"="&amp;K34)&gt;1,(((RANK(K34,K:K,1)+COUNTIF(K:K,"="&amp;K34))*(RANK(K34,K:K,1)+COUNTIF(K:K,"="&amp;K34)-1))/2-(RANK(K34,K:K,1)*(RANK(K34,K:K,1)-1))/2)/COUNTIF(K:K,"="&amp;K34),RANK(K34,K:K,1)))</f>
        <v/>
      </c>
      <c r="Y34" s="76" t="str">
        <f t="shared" ref="Y34:Y50" si="31">IF(L34="","",IF(COUNTIF(L:L,"="&amp;L34)&gt;1,(((RANK(L34,L:L,1)+COUNTIF(L:L,"="&amp;L34))*(RANK(L34,L:L,1)+COUNTIF(L:L,"="&amp;L34)-1))/2-(RANK(L34,L:L,1)*(RANK(L34,L:L,1)-1))/2)/COUNTIF(L:L,"="&amp;L34),RANK(L34,L:L,1)))</f>
        <v/>
      </c>
      <c r="Z34" s="110" t="str">
        <f t="shared" si="13"/>
        <v/>
      </c>
    </row>
    <row r="35" spans="1:26" x14ac:dyDescent="0.15">
      <c r="A35" s="9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6" t="str">
        <f t="shared" si="20"/>
        <v/>
      </c>
      <c r="O35" s="76" t="str">
        <f t="shared" si="21"/>
        <v/>
      </c>
      <c r="P35" s="76" t="str">
        <f t="shared" si="22"/>
        <v/>
      </c>
      <c r="Q35" s="76" t="str">
        <f t="shared" si="23"/>
        <v/>
      </c>
      <c r="R35" s="76" t="str">
        <f t="shared" si="24"/>
        <v/>
      </c>
      <c r="S35" s="76" t="str">
        <f t="shared" si="25"/>
        <v/>
      </c>
      <c r="T35" s="76" t="str">
        <f t="shared" si="26"/>
        <v/>
      </c>
      <c r="U35" s="76" t="str">
        <f t="shared" si="27"/>
        <v/>
      </c>
      <c r="V35" s="76" t="str">
        <f t="shared" si="28"/>
        <v/>
      </c>
      <c r="W35" s="76" t="str">
        <f t="shared" si="29"/>
        <v/>
      </c>
      <c r="X35" s="76" t="str">
        <f t="shared" si="30"/>
        <v/>
      </c>
      <c r="Y35" s="76" t="str">
        <f t="shared" si="31"/>
        <v/>
      </c>
      <c r="Z35" s="110" t="str">
        <f t="shared" si="13"/>
        <v/>
      </c>
    </row>
    <row r="36" spans="1:26" x14ac:dyDescent="0.15">
      <c r="A36" s="9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6" t="str">
        <f t="shared" si="20"/>
        <v/>
      </c>
      <c r="O36" s="76" t="str">
        <f t="shared" si="21"/>
        <v/>
      </c>
      <c r="P36" s="76" t="str">
        <f t="shared" si="22"/>
        <v/>
      </c>
      <c r="Q36" s="76" t="str">
        <f t="shared" si="23"/>
        <v/>
      </c>
      <c r="R36" s="76" t="str">
        <f t="shared" si="24"/>
        <v/>
      </c>
      <c r="S36" s="76" t="str">
        <f t="shared" si="25"/>
        <v/>
      </c>
      <c r="T36" s="76" t="str">
        <f t="shared" si="26"/>
        <v/>
      </c>
      <c r="U36" s="76" t="str">
        <f t="shared" si="27"/>
        <v/>
      </c>
      <c r="V36" s="76" t="str">
        <f t="shared" si="28"/>
        <v/>
      </c>
      <c r="W36" s="76" t="str">
        <f t="shared" si="29"/>
        <v/>
      </c>
      <c r="X36" s="76" t="str">
        <f t="shared" si="30"/>
        <v/>
      </c>
      <c r="Y36" s="76" t="str">
        <f t="shared" si="31"/>
        <v/>
      </c>
      <c r="Z36" s="110" t="str">
        <f t="shared" si="13"/>
        <v/>
      </c>
    </row>
    <row r="37" spans="1:26" x14ac:dyDescent="0.15">
      <c r="A37" s="9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6" t="str">
        <f t="shared" si="20"/>
        <v/>
      </c>
      <c r="O37" s="76" t="str">
        <f t="shared" si="21"/>
        <v/>
      </c>
      <c r="P37" s="76" t="str">
        <f t="shared" si="22"/>
        <v/>
      </c>
      <c r="Q37" s="76" t="str">
        <f t="shared" si="23"/>
        <v/>
      </c>
      <c r="R37" s="76" t="str">
        <f t="shared" si="24"/>
        <v/>
      </c>
      <c r="S37" s="76" t="str">
        <f t="shared" si="25"/>
        <v/>
      </c>
      <c r="T37" s="76" t="str">
        <f t="shared" si="26"/>
        <v/>
      </c>
      <c r="U37" s="76" t="str">
        <f t="shared" si="27"/>
        <v/>
      </c>
      <c r="V37" s="76" t="str">
        <f t="shared" si="28"/>
        <v/>
      </c>
      <c r="W37" s="76" t="str">
        <f t="shared" si="29"/>
        <v/>
      </c>
      <c r="X37" s="76" t="str">
        <f t="shared" si="30"/>
        <v/>
      </c>
      <c r="Y37" s="76" t="str">
        <f t="shared" si="31"/>
        <v/>
      </c>
      <c r="Z37" s="110" t="str">
        <f t="shared" si="13"/>
        <v/>
      </c>
    </row>
    <row r="38" spans="1:26" x14ac:dyDescent="0.15">
      <c r="A38" s="9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6" t="str">
        <f t="shared" si="20"/>
        <v/>
      </c>
      <c r="O38" s="76" t="str">
        <f t="shared" si="21"/>
        <v/>
      </c>
      <c r="P38" s="76" t="str">
        <f t="shared" si="22"/>
        <v/>
      </c>
      <c r="Q38" s="76" t="str">
        <f t="shared" si="23"/>
        <v/>
      </c>
      <c r="R38" s="76" t="str">
        <f t="shared" si="24"/>
        <v/>
      </c>
      <c r="S38" s="76" t="str">
        <f t="shared" si="25"/>
        <v/>
      </c>
      <c r="T38" s="76" t="str">
        <f t="shared" si="26"/>
        <v/>
      </c>
      <c r="U38" s="76" t="str">
        <f t="shared" si="27"/>
        <v/>
      </c>
      <c r="V38" s="76" t="str">
        <f t="shared" si="28"/>
        <v/>
      </c>
      <c r="W38" s="76" t="str">
        <f t="shared" si="29"/>
        <v/>
      </c>
      <c r="X38" s="76" t="str">
        <f t="shared" si="30"/>
        <v/>
      </c>
      <c r="Y38" s="76" t="str">
        <f t="shared" si="31"/>
        <v/>
      </c>
      <c r="Z38" s="110" t="str">
        <f t="shared" si="13"/>
        <v/>
      </c>
    </row>
    <row r="39" spans="1:26" x14ac:dyDescent="0.15">
      <c r="A39" s="9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6" t="str">
        <f t="shared" si="20"/>
        <v/>
      </c>
      <c r="O39" s="76" t="str">
        <f t="shared" si="21"/>
        <v/>
      </c>
      <c r="P39" s="76" t="str">
        <f t="shared" si="22"/>
        <v/>
      </c>
      <c r="Q39" s="76" t="str">
        <f t="shared" si="23"/>
        <v/>
      </c>
      <c r="R39" s="76" t="str">
        <f t="shared" si="24"/>
        <v/>
      </c>
      <c r="S39" s="76" t="str">
        <f t="shared" si="25"/>
        <v/>
      </c>
      <c r="T39" s="76" t="str">
        <f t="shared" si="26"/>
        <v/>
      </c>
      <c r="U39" s="76" t="str">
        <f t="shared" si="27"/>
        <v/>
      </c>
      <c r="V39" s="76" t="str">
        <f t="shared" si="28"/>
        <v/>
      </c>
      <c r="W39" s="76" t="str">
        <f t="shared" si="29"/>
        <v/>
      </c>
      <c r="X39" s="76" t="str">
        <f t="shared" si="30"/>
        <v/>
      </c>
      <c r="Y39" s="76" t="str">
        <f t="shared" si="31"/>
        <v/>
      </c>
      <c r="Z39" s="110" t="str">
        <f t="shared" si="13"/>
        <v/>
      </c>
    </row>
    <row r="40" spans="1:26" x14ac:dyDescent="0.15">
      <c r="A40" s="9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6" t="str">
        <f t="shared" si="20"/>
        <v/>
      </c>
      <c r="O40" s="76" t="str">
        <f t="shared" si="21"/>
        <v/>
      </c>
      <c r="P40" s="76" t="str">
        <f t="shared" si="22"/>
        <v/>
      </c>
      <c r="Q40" s="76" t="str">
        <f t="shared" si="23"/>
        <v/>
      </c>
      <c r="R40" s="76" t="str">
        <f t="shared" si="24"/>
        <v/>
      </c>
      <c r="S40" s="76" t="str">
        <f t="shared" si="25"/>
        <v/>
      </c>
      <c r="T40" s="76" t="str">
        <f t="shared" si="26"/>
        <v/>
      </c>
      <c r="U40" s="76" t="str">
        <f t="shared" si="27"/>
        <v/>
      </c>
      <c r="V40" s="76" t="str">
        <f t="shared" si="28"/>
        <v/>
      </c>
      <c r="W40" s="76" t="str">
        <f t="shared" si="29"/>
        <v/>
      </c>
      <c r="X40" s="76" t="str">
        <f t="shared" si="30"/>
        <v/>
      </c>
      <c r="Y40" s="76" t="str">
        <f t="shared" si="31"/>
        <v/>
      </c>
      <c r="Z40" s="110" t="str">
        <f t="shared" si="13"/>
        <v/>
      </c>
    </row>
    <row r="41" spans="1:26" x14ac:dyDescent="0.15">
      <c r="A41" s="9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6" t="str">
        <f t="shared" si="20"/>
        <v/>
      </c>
      <c r="O41" s="76" t="str">
        <f t="shared" si="21"/>
        <v/>
      </c>
      <c r="P41" s="76" t="str">
        <f t="shared" si="22"/>
        <v/>
      </c>
      <c r="Q41" s="76" t="str">
        <f t="shared" si="23"/>
        <v/>
      </c>
      <c r="R41" s="76" t="str">
        <f t="shared" si="24"/>
        <v/>
      </c>
      <c r="S41" s="76" t="str">
        <f t="shared" si="25"/>
        <v/>
      </c>
      <c r="T41" s="76" t="str">
        <f t="shared" si="26"/>
        <v/>
      </c>
      <c r="U41" s="76" t="str">
        <f t="shared" si="27"/>
        <v/>
      </c>
      <c r="V41" s="76" t="str">
        <f t="shared" si="28"/>
        <v/>
      </c>
      <c r="W41" s="76" t="str">
        <f t="shared" si="29"/>
        <v/>
      </c>
      <c r="X41" s="76" t="str">
        <f t="shared" si="30"/>
        <v/>
      </c>
      <c r="Y41" s="76" t="str">
        <f t="shared" si="31"/>
        <v/>
      </c>
      <c r="Z41" s="110" t="str">
        <f t="shared" si="13"/>
        <v/>
      </c>
    </row>
    <row r="42" spans="1:26" x14ac:dyDescent="0.15">
      <c r="A42" s="9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6" t="str">
        <f t="shared" si="20"/>
        <v/>
      </c>
      <c r="O42" s="76" t="str">
        <f t="shared" si="21"/>
        <v/>
      </c>
      <c r="P42" s="76" t="str">
        <f t="shared" si="22"/>
        <v/>
      </c>
      <c r="Q42" s="76" t="str">
        <f t="shared" si="23"/>
        <v/>
      </c>
      <c r="R42" s="76" t="str">
        <f t="shared" si="24"/>
        <v/>
      </c>
      <c r="S42" s="76" t="str">
        <f t="shared" si="25"/>
        <v/>
      </c>
      <c r="T42" s="76" t="str">
        <f t="shared" si="26"/>
        <v/>
      </c>
      <c r="U42" s="76" t="str">
        <f t="shared" si="27"/>
        <v/>
      </c>
      <c r="V42" s="76" t="str">
        <f t="shared" si="28"/>
        <v/>
      </c>
      <c r="W42" s="76" t="str">
        <f t="shared" si="29"/>
        <v/>
      </c>
      <c r="X42" s="76" t="str">
        <f t="shared" si="30"/>
        <v/>
      </c>
      <c r="Y42" s="76" t="str">
        <f t="shared" si="31"/>
        <v/>
      </c>
      <c r="Z42" s="110" t="str">
        <f t="shared" si="13"/>
        <v/>
      </c>
    </row>
    <row r="43" spans="1:26" x14ac:dyDescent="0.15">
      <c r="A43" s="9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6" t="str">
        <f t="shared" si="20"/>
        <v/>
      </c>
      <c r="O43" s="76" t="str">
        <f t="shared" si="21"/>
        <v/>
      </c>
      <c r="P43" s="76" t="str">
        <f t="shared" si="22"/>
        <v/>
      </c>
      <c r="Q43" s="76" t="str">
        <f t="shared" si="23"/>
        <v/>
      </c>
      <c r="R43" s="76" t="str">
        <f t="shared" si="24"/>
        <v/>
      </c>
      <c r="S43" s="76" t="str">
        <f t="shared" si="25"/>
        <v/>
      </c>
      <c r="T43" s="76" t="str">
        <f t="shared" si="26"/>
        <v/>
      </c>
      <c r="U43" s="76" t="str">
        <f t="shared" si="27"/>
        <v/>
      </c>
      <c r="V43" s="76" t="str">
        <f t="shared" si="28"/>
        <v/>
      </c>
      <c r="W43" s="76" t="str">
        <f t="shared" si="29"/>
        <v/>
      </c>
      <c r="X43" s="76" t="str">
        <f t="shared" si="30"/>
        <v/>
      </c>
      <c r="Y43" s="76" t="str">
        <f t="shared" si="31"/>
        <v/>
      </c>
      <c r="Z43" s="110" t="str">
        <f t="shared" si="13"/>
        <v/>
      </c>
    </row>
    <row r="44" spans="1:26" x14ac:dyDescent="0.15">
      <c r="A44" s="9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6" t="str">
        <f t="shared" si="20"/>
        <v/>
      </c>
      <c r="O44" s="76" t="str">
        <f t="shared" si="21"/>
        <v/>
      </c>
      <c r="P44" s="76" t="str">
        <f t="shared" si="22"/>
        <v/>
      </c>
      <c r="Q44" s="76" t="str">
        <f t="shared" si="23"/>
        <v/>
      </c>
      <c r="R44" s="76" t="str">
        <f t="shared" si="24"/>
        <v/>
      </c>
      <c r="S44" s="76" t="str">
        <f t="shared" si="25"/>
        <v/>
      </c>
      <c r="T44" s="76" t="str">
        <f t="shared" si="26"/>
        <v/>
      </c>
      <c r="U44" s="76" t="str">
        <f t="shared" si="27"/>
        <v/>
      </c>
      <c r="V44" s="76" t="str">
        <f t="shared" si="28"/>
        <v/>
      </c>
      <c r="W44" s="76" t="str">
        <f t="shared" si="29"/>
        <v/>
      </c>
      <c r="X44" s="76" t="str">
        <f t="shared" si="30"/>
        <v/>
      </c>
      <c r="Y44" s="76" t="str">
        <f t="shared" si="31"/>
        <v/>
      </c>
      <c r="Z44" s="110" t="str">
        <f t="shared" si="13"/>
        <v/>
      </c>
    </row>
    <row r="45" spans="1:26" x14ac:dyDescent="0.15">
      <c r="A45" s="9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6" t="str">
        <f t="shared" si="20"/>
        <v/>
      </c>
      <c r="O45" s="76" t="str">
        <f t="shared" si="21"/>
        <v/>
      </c>
      <c r="P45" s="76" t="str">
        <f t="shared" si="22"/>
        <v/>
      </c>
      <c r="Q45" s="76" t="str">
        <f t="shared" si="23"/>
        <v/>
      </c>
      <c r="R45" s="76" t="str">
        <f t="shared" si="24"/>
        <v/>
      </c>
      <c r="S45" s="76" t="str">
        <f t="shared" si="25"/>
        <v/>
      </c>
      <c r="T45" s="76" t="str">
        <f t="shared" si="26"/>
        <v/>
      </c>
      <c r="U45" s="76" t="str">
        <f t="shared" si="27"/>
        <v/>
      </c>
      <c r="V45" s="76" t="str">
        <f t="shared" si="28"/>
        <v/>
      </c>
      <c r="W45" s="76" t="str">
        <f t="shared" si="29"/>
        <v/>
      </c>
      <c r="X45" s="76" t="str">
        <f t="shared" si="30"/>
        <v/>
      </c>
      <c r="Y45" s="76" t="str">
        <f t="shared" si="31"/>
        <v/>
      </c>
      <c r="Z45" s="110" t="str">
        <f t="shared" si="13"/>
        <v/>
      </c>
    </row>
    <row r="46" spans="1:26" x14ac:dyDescent="0.15">
      <c r="A46" s="9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6" t="str">
        <f t="shared" si="20"/>
        <v/>
      </c>
      <c r="O46" s="76" t="str">
        <f t="shared" si="21"/>
        <v/>
      </c>
      <c r="P46" s="76" t="str">
        <f t="shared" si="22"/>
        <v/>
      </c>
      <c r="Q46" s="76" t="str">
        <f t="shared" si="23"/>
        <v/>
      </c>
      <c r="R46" s="76" t="str">
        <f t="shared" si="24"/>
        <v/>
      </c>
      <c r="S46" s="76" t="str">
        <f t="shared" si="25"/>
        <v/>
      </c>
      <c r="T46" s="76" t="str">
        <f t="shared" si="26"/>
        <v/>
      </c>
      <c r="U46" s="76" t="str">
        <f t="shared" si="27"/>
        <v/>
      </c>
      <c r="V46" s="76" t="str">
        <f t="shared" si="28"/>
        <v/>
      </c>
      <c r="W46" s="76" t="str">
        <f t="shared" si="29"/>
        <v/>
      </c>
      <c r="X46" s="76" t="str">
        <f t="shared" si="30"/>
        <v/>
      </c>
      <c r="Y46" s="76" t="str">
        <f t="shared" si="31"/>
        <v/>
      </c>
      <c r="Z46" s="110" t="str">
        <f t="shared" si="13"/>
        <v/>
      </c>
    </row>
    <row r="47" spans="1:26" x14ac:dyDescent="0.15">
      <c r="A47" s="9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6" t="str">
        <f t="shared" si="20"/>
        <v/>
      </c>
      <c r="O47" s="76" t="str">
        <f t="shared" si="21"/>
        <v/>
      </c>
      <c r="P47" s="76" t="str">
        <f t="shared" si="22"/>
        <v/>
      </c>
      <c r="Q47" s="76" t="str">
        <f t="shared" si="23"/>
        <v/>
      </c>
      <c r="R47" s="76" t="str">
        <f t="shared" si="24"/>
        <v/>
      </c>
      <c r="S47" s="76" t="str">
        <f t="shared" si="25"/>
        <v/>
      </c>
      <c r="T47" s="76" t="str">
        <f t="shared" si="26"/>
        <v/>
      </c>
      <c r="U47" s="76" t="str">
        <f t="shared" si="27"/>
        <v/>
      </c>
      <c r="V47" s="76" t="str">
        <f t="shared" si="28"/>
        <v/>
      </c>
      <c r="W47" s="76" t="str">
        <f t="shared" si="29"/>
        <v/>
      </c>
      <c r="X47" s="76" t="str">
        <f t="shared" si="30"/>
        <v/>
      </c>
      <c r="Y47" s="76" t="str">
        <f t="shared" si="31"/>
        <v/>
      </c>
      <c r="Z47" s="110" t="str">
        <f t="shared" si="13"/>
        <v/>
      </c>
    </row>
    <row r="48" spans="1:26" x14ac:dyDescent="0.15">
      <c r="A48" s="9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6" t="str">
        <f t="shared" si="20"/>
        <v/>
      </c>
      <c r="O48" s="76" t="str">
        <f t="shared" si="21"/>
        <v/>
      </c>
      <c r="P48" s="76" t="str">
        <f t="shared" si="22"/>
        <v/>
      </c>
      <c r="Q48" s="76" t="str">
        <f t="shared" si="23"/>
        <v/>
      </c>
      <c r="R48" s="76" t="str">
        <f t="shared" si="24"/>
        <v/>
      </c>
      <c r="S48" s="76" t="str">
        <f t="shared" si="25"/>
        <v/>
      </c>
      <c r="T48" s="76" t="str">
        <f t="shared" si="26"/>
        <v/>
      </c>
      <c r="U48" s="76" t="str">
        <f t="shared" si="27"/>
        <v/>
      </c>
      <c r="V48" s="76" t="str">
        <f t="shared" si="28"/>
        <v/>
      </c>
      <c r="W48" s="76" t="str">
        <f t="shared" si="29"/>
        <v/>
      </c>
      <c r="X48" s="76" t="str">
        <f t="shared" si="30"/>
        <v/>
      </c>
      <c r="Y48" s="76" t="str">
        <f t="shared" si="31"/>
        <v/>
      </c>
      <c r="Z48" s="110" t="str">
        <f t="shared" si="13"/>
        <v/>
      </c>
    </row>
    <row r="49" spans="1:26" x14ac:dyDescent="0.15">
      <c r="A49" s="9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6" t="str">
        <f t="shared" si="20"/>
        <v/>
      </c>
      <c r="O49" s="76" t="str">
        <f t="shared" si="21"/>
        <v/>
      </c>
      <c r="P49" s="76" t="str">
        <f t="shared" si="22"/>
        <v/>
      </c>
      <c r="Q49" s="76" t="str">
        <f t="shared" si="23"/>
        <v/>
      </c>
      <c r="R49" s="76" t="str">
        <f t="shared" si="24"/>
        <v/>
      </c>
      <c r="S49" s="76" t="str">
        <f t="shared" si="25"/>
        <v/>
      </c>
      <c r="T49" s="76" t="str">
        <f t="shared" si="26"/>
        <v/>
      </c>
      <c r="U49" s="76" t="str">
        <f t="shared" si="27"/>
        <v/>
      </c>
      <c r="V49" s="76" t="str">
        <f t="shared" si="28"/>
        <v/>
      </c>
      <c r="W49" s="76" t="str">
        <f t="shared" si="29"/>
        <v/>
      </c>
      <c r="X49" s="76" t="str">
        <f t="shared" si="30"/>
        <v/>
      </c>
      <c r="Y49" s="76" t="str">
        <f t="shared" si="31"/>
        <v/>
      </c>
      <c r="Z49" s="110" t="str">
        <f t="shared" si="13"/>
        <v/>
      </c>
    </row>
    <row r="50" spans="1:26" x14ac:dyDescent="0.15">
      <c r="A50" s="99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11" t="str">
        <f t="shared" si="20"/>
        <v/>
      </c>
      <c r="O50" s="111" t="str">
        <f t="shared" si="21"/>
        <v/>
      </c>
      <c r="P50" s="111" t="str">
        <f t="shared" si="22"/>
        <v/>
      </c>
      <c r="Q50" s="111" t="str">
        <f t="shared" si="23"/>
        <v/>
      </c>
      <c r="R50" s="111" t="str">
        <f t="shared" si="24"/>
        <v/>
      </c>
      <c r="S50" s="111" t="str">
        <f t="shared" si="25"/>
        <v/>
      </c>
      <c r="T50" s="111" t="str">
        <f t="shared" si="26"/>
        <v/>
      </c>
      <c r="U50" s="111" t="str">
        <f t="shared" si="27"/>
        <v/>
      </c>
      <c r="V50" s="111" t="str">
        <f t="shared" si="28"/>
        <v/>
      </c>
      <c r="W50" s="111" t="str">
        <f t="shared" si="29"/>
        <v/>
      </c>
      <c r="X50" s="111" t="str">
        <f t="shared" si="30"/>
        <v/>
      </c>
      <c r="Y50" s="111" t="str">
        <f t="shared" si="31"/>
        <v/>
      </c>
      <c r="Z50" s="110" t="str">
        <f t="shared" si="13"/>
        <v/>
      </c>
    </row>
  </sheetData>
  <hyperlinks>
    <hyperlink ref="AO1:AQ1" location="Instructions!A1" display="Instructions" xr:uid="{00000000-0004-0000-0700-000000000000}"/>
    <hyperlink ref="AO1:AR1" location="'Non-Parametric Tests'!A1" display="Instructions" xr:uid="{00000000-0004-0000-0700-000001000000}"/>
  </hyperlinks>
  <pageMargins left="0.75" right="0.75" top="1" bottom="1" header="0.5" footer="0.5"/>
  <pageSetup scale="77" orientation="landscape" r:id="rId1"/>
  <headerFooter alignWithMargins="0">
    <oddHeader>&amp;A</oddHeader>
    <oddFooter>Page &amp;P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Non-Parametric Tests</vt:lpstr>
      <vt:lpstr>Friedman</vt:lpstr>
      <vt:lpstr>K-S</vt:lpstr>
      <vt:lpstr>Kruskal-Wallis</vt:lpstr>
      <vt:lpstr>Mann-Whitney</vt:lpstr>
      <vt:lpstr>Moods Median Test</vt:lpstr>
      <vt:lpstr>Sign 1-Sample</vt:lpstr>
      <vt:lpstr>Sign test</vt:lpstr>
      <vt:lpstr>Spearman</vt:lpstr>
      <vt:lpstr>Tukey</vt:lpstr>
      <vt:lpstr>Wilcoxon 1-Sample</vt:lpstr>
      <vt:lpstr>Wilcoxon Signed Rank</vt:lpstr>
      <vt:lpstr>Wilcoxon</vt:lpstr>
      <vt:lpstr>Friedman!Print_Area</vt:lpstr>
      <vt:lpstr>'K-S'!Print_Area</vt:lpstr>
      <vt:lpstr>'Kruskal-Wallis'!Print_Area</vt:lpstr>
      <vt:lpstr>'Mann-Whitney'!Print_Area</vt:lpstr>
      <vt:lpstr>'Moods Median Test'!Print_Area</vt:lpstr>
      <vt:lpstr>'Non-Parametric Tests'!Print_Area</vt:lpstr>
      <vt:lpstr>'Sign 1-Sample'!Print_Area</vt:lpstr>
      <vt:lpstr>'Sign test'!Print_Area</vt:lpstr>
      <vt:lpstr>Spearman!Print_Area</vt:lpstr>
      <vt:lpstr>Tukey!Print_Area</vt:lpstr>
      <vt:lpstr>Wilcoxon!Print_Area</vt:lpstr>
      <vt:lpstr>'Wilcoxon 1-Sample'!Print_Area</vt:lpstr>
      <vt:lpstr>'Wilcoxon Signed Rank'!Print_Area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Non-Parametric Tests Template</dc:title>
  <dc:creator>Jay Arthur</dc:creator>
  <cp:lastModifiedBy>Microsoft Office User</cp:lastModifiedBy>
  <cp:lastPrinted>2022-02-18T18:56:02Z</cp:lastPrinted>
  <dcterms:created xsi:type="dcterms:W3CDTF">2005-01-07T20:53:04Z</dcterms:created>
  <dcterms:modified xsi:type="dcterms:W3CDTF">2022-07-29T17:06:22Z</dcterms:modified>
</cp:coreProperties>
</file>