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03"/>
  <sheetViews>
    <sheetView workbookViewId="0">
      <selection activeCell="A1" sqref="A1"/>
    </sheetView>
  </sheetViews>
  <sheetFormatPr baseColWidth="8" defaultRowHeight="15"/>
  <sheetData>
    <row r="1">
      <c r="A1" s="1" t="inlineStr">
        <is>
          <t>skill</t>
        </is>
      </c>
      <c r="B1" s="1" t="inlineStr">
        <is>
          <t>school_a</t>
        </is>
      </c>
      <c r="C1" s="1" t="inlineStr">
        <is>
          <t>req_a</t>
        </is>
      </c>
      <c r="D1" s="1" t="inlineStr">
        <is>
          <t>school_b</t>
        </is>
      </c>
      <c r="E1" s="1" t="inlineStr">
        <is>
          <t>req_b</t>
        </is>
      </c>
      <c r="F1" s="1" t="inlineStr">
        <is>
          <t>mem</t>
        </is>
      </c>
      <c r="G1" s="1" t="inlineStr">
        <is>
          <t>ap</t>
        </is>
      </c>
      <c r="H1" s="1" t="inlineStr">
        <is>
          <t>sp</t>
        </is>
      </c>
      <c r="I1" s="1" t="inlineStr">
        <is>
          <t>cd</t>
        </is>
      </c>
      <c r="J1" s="1" t="inlineStr">
        <is>
          <t>resistance</t>
        </is>
      </c>
      <c r="K1" s="1" t="inlineStr">
        <is>
          <t>scale</t>
        </is>
      </c>
      <c r="L1" s="1" t="inlineStr">
        <is>
          <t>range</t>
        </is>
      </c>
      <c r="M1" s="1" t="inlineStr">
        <is>
          <t>description</t>
        </is>
      </c>
      <c r="N1" s="1" t="inlineStr">
        <is>
          <t>note</t>
        </is>
      </c>
    </row>
    <row r="2">
      <c r="A2">
        <f>HYPERLINK("https://divinityoriginalsin2.wiki.fextralife.com/Favourable+Wind", "Favourable Wind")</f>
        <v/>
      </c>
      <c r="B2" t="inlineStr">
        <is>
          <t>Aerotheurge</t>
        </is>
      </c>
      <c r="C2" t="inlineStr">
        <is>
          <t>1</t>
        </is>
      </c>
      <c r="D2" t="inlineStr"/>
      <c r="E2" t="inlineStr"/>
      <c r="F2" t="inlineStr">
        <is>
          <t>1</t>
        </is>
      </c>
      <c r="G2" t="inlineStr">
        <is>
          <t>1</t>
        </is>
      </c>
      <c r="H2" t="inlineStr">
        <is>
          <t>0</t>
        </is>
      </c>
      <c r="I2" t="inlineStr">
        <is>
          <t>6</t>
        </is>
      </c>
      <c r="J2" t="inlineStr">
        <is>
          <t>n/a</t>
        </is>
      </c>
      <c r="K2" t="inlineStr">
        <is>
          <t>-</t>
        </is>
      </c>
      <c r="L2" t="inlineStr">
        <is>
          <t>10m</t>
        </is>
      </c>
      <c r="M2" t="inlineStr">
        <is>
          <t>Control the forces of nature , increasing the movement speed of you and your allies by 1.5m (as long as your allies stays within 10m of you)</t>
        </is>
      </c>
      <c r="N2" t="inlineStr">
        <is>
          <t>Sets Favourable Winds Aura for 4 turn(s).</t>
        </is>
      </c>
    </row>
    <row r="3">
      <c r="A3">
        <f>HYPERLINK("https://divinityoriginalsin2.wiki.fextralife.com/Blinding+Radiance", "Blinding Radiance")</f>
        <v/>
      </c>
      <c r="B3" t="inlineStr">
        <is>
          <t>Aerotheurge</t>
        </is>
      </c>
      <c r="C3" t="inlineStr">
        <is>
          <t>1</t>
        </is>
      </c>
      <c r="D3" t="inlineStr"/>
      <c r="E3" t="inlineStr"/>
      <c r="F3" t="inlineStr">
        <is>
          <t>1</t>
        </is>
      </c>
      <c r="G3" t="inlineStr">
        <is>
          <t>2</t>
        </is>
      </c>
      <c r="H3" t="inlineStr">
        <is>
          <t>0</t>
        </is>
      </c>
      <c r="I3" t="inlineStr">
        <is>
          <t>4</t>
        </is>
      </c>
      <c r="J3" t="inlineStr">
        <is>
          <t>Magic</t>
        </is>
      </c>
      <c r="K3" t="inlineStr">
        <is>
          <t>Int</t>
        </is>
      </c>
      <c r="L3" t="inlineStr">
        <is>
          <t>5m</t>
        </is>
      </c>
      <c r="M3" t="inlineStr">
        <is>
          <t>Enemies around you receive 90% air damage. You receive a status that turns enemies in a 5m radius Blind.</t>
        </is>
      </c>
      <c r="N3" t="inlineStr">
        <is>
          <t>Sets Blinding Radiance for 1 turn(s)</t>
        </is>
      </c>
    </row>
    <row r="4">
      <c r="A4">
        <f>HYPERLINK("https://divinityoriginalsin2.wiki.fextralife.com/Electric+Discharge", "Electric Discharge")</f>
        <v/>
      </c>
      <c r="B4" t="inlineStr">
        <is>
          <t>Aerotheurge</t>
        </is>
      </c>
      <c r="C4" t="inlineStr">
        <is>
          <t>1</t>
        </is>
      </c>
      <c r="D4" t="inlineStr"/>
      <c r="E4" t="inlineStr"/>
      <c r="F4" t="inlineStr">
        <is>
          <t>1</t>
        </is>
      </c>
      <c r="G4" t="inlineStr">
        <is>
          <t>2</t>
        </is>
      </c>
      <c r="H4" t="inlineStr">
        <is>
          <t>0</t>
        </is>
      </c>
      <c r="I4" t="inlineStr">
        <is>
          <t>3</t>
        </is>
      </c>
      <c r="J4" t="inlineStr">
        <is>
          <t>Magic</t>
        </is>
      </c>
      <c r="K4" t="inlineStr">
        <is>
          <t>Int</t>
        </is>
      </c>
      <c r="L4" t="inlineStr">
        <is>
          <t>15m</t>
        </is>
      </c>
      <c r="M4" t="inlineStr">
        <is>
          <t>An electrical jolt deals 90% air damage to target character. Sets status Shocked.</t>
        </is>
      </c>
      <c r="N4" t="inlineStr">
        <is>
          <t>Sets Shocked for 2 turn(s)</t>
        </is>
      </c>
    </row>
    <row r="5">
      <c r="A5">
        <f>HYPERLINK("https://divinityoriginalsin2.wiki.fextralife.com/Shocking+Touch", "Shocking Touch")</f>
        <v/>
      </c>
      <c r="B5" t="inlineStr">
        <is>
          <t>Aerotheurge</t>
        </is>
      </c>
      <c r="C5" t="inlineStr">
        <is>
          <t>1</t>
        </is>
      </c>
      <c r="D5" t="inlineStr"/>
      <c r="E5" t="inlineStr"/>
      <c r="F5" t="inlineStr">
        <is>
          <t>1</t>
        </is>
      </c>
      <c r="G5" t="inlineStr">
        <is>
          <t>2</t>
        </is>
      </c>
      <c r="H5" t="inlineStr">
        <is>
          <t>0</t>
        </is>
      </c>
      <c r="I5" t="inlineStr">
        <is>
          <t>3</t>
        </is>
      </c>
      <c r="J5" t="inlineStr">
        <is>
          <t>Magic</t>
        </is>
      </c>
      <c r="K5" t="inlineStr">
        <is>
          <t>Int</t>
        </is>
      </c>
      <c r="L5" t="inlineStr">
        <is>
          <t>2m</t>
        </is>
      </c>
      <c r="M5" t="inlineStr">
        <is>
          <t>Sets the Shocked status on a target within arm's length and deals 110% Air Damage.</t>
        </is>
      </c>
      <c r="N5" t="inlineStr">
        <is>
          <t>Sets Shocked for 2 turn(s)</t>
        </is>
      </c>
    </row>
    <row r="6">
      <c r="A6">
        <f>HYPERLINK("https://divinityoriginalsin2.wiki.fextralife.com/Erratic+Wisp", "Erratic Wisp")</f>
        <v/>
      </c>
      <c r="B6" t="inlineStr">
        <is>
          <t>Aerotheurge</t>
        </is>
      </c>
      <c r="C6" t="inlineStr">
        <is>
          <t>1</t>
        </is>
      </c>
      <c r="D6" t="inlineStr">
        <is>
          <t>Huntsman</t>
        </is>
      </c>
      <c r="E6" t="inlineStr">
        <is>
          <t>1</t>
        </is>
      </c>
      <c r="F6" t="inlineStr">
        <is>
          <t>1</t>
        </is>
      </c>
      <c r="G6" t="inlineStr">
        <is>
          <t>1</t>
        </is>
      </c>
      <c r="H6" t="inlineStr">
        <is>
          <t>0</t>
        </is>
      </c>
      <c r="I6" t="inlineStr">
        <is>
          <t>5</t>
        </is>
      </c>
      <c r="J6" t="inlineStr">
        <is>
          <t>n/a</t>
        </is>
      </c>
      <c r="K6" t="inlineStr">
        <is>
          <t>-</t>
        </is>
      </c>
      <c r="L6" t="inlineStr">
        <is>
          <t>13m</t>
        </is>
      </c>
      <c r="M6" t="inlineStr">
        <is>
          <t>Cause target character to teleport in a random direction each time they are attacked. Increases Air Resistance by 40%</t>
        </is>
      </c>
      <c r="N6" t="inlineStr">
        <is>
          <t>Sets Erratic Wisp for 2 turn(s).</t>
        </is>
      </c>
    </row>
    <row r="7">
      <c r="A7">
        <f>HYPERLINK("https://divinityoriginalsin2.wiki.fextralife.com/Breathing+Bubble", "Breathing Bubble")</f>
        <v/>
      </c>
      <c r="B7" t="inlineStr">
        <is>
          <t>Aerotheurge</t>
        </is>
      </c>
      <c r="C7" t="inlineStr">
        <is>
          <t>1</t>
        </is>
      </c>
      <c r="D7" t="inlineStr">
        <is>
          <t>Warfare</t>
        </is>
      </c>
      <c r="E7" t="inlineStr">
        <is>
          <t>1</t>
        </is>
      </c>
      <c r="F7" t="inlineStr">
        <is>
          <t>1</t>
        </is>
      </c>
      <c r="G7" t="inlineStr">
        <is>
          <t>1</t>
        </is>
      </c>
      <c r="H7" t="inlineStr">
        <is>
          <t>0</t>
        </is>
      </c>
      <c r="I7" t="inlineStr">
        <is>
          <t>5</t>
        </is>
      </c>
      <c r="J7" t="inlineStr">
        <is>
          <t>n/a</t>
        </is>
      </c>
      <c r="K7" t="inlineStr">
        <is>
          <t>-</t>
        </is>
      </c>
      <c r="L7" t="inlineStr">
        <is>
          <t>--</t>
        </is>
      </c>
      <c r="M7" t="inlineStr">
        <is>
          <t>Creates a bubble of clean air around your head, allowing you to ignore effects of cloud surfaces. Immune to suffocation and Silence.</t>
        </is>
      </c>
      <c r="N7" t="inlineStr">
        <is>
          <t>Sets Breathing Bubble for 5 turn(s).</t>
        </is>
      </c>
    </row>
    <row r="8">
      <c r="A8">
        <f>HYPERLINK("https://divinityoriginalsin2.wiki.fextralife.com/Vacuum+Touch", "Vacuum Touch")</f>
        <v/>
      </c>
      <c r="B8" t="inlineStr">
        <is>
          <t>Aerotheurge</t>
        </is>
      </c>
      <c r="C8" t="inlineStr">
        <is>
          <t>1</t>
        </is>
      </c>
      <c r="D8" t="inlineStr">
        <is>
          <t>Necromancer</t>
        </is>
      </c>
      <c r="E8" t="inlineStr">
        <is>
          <t>1</t>
        </is>
      </c>
      <c r="F8" t="inlineStr">
        <is>
          <t>1</t>
        </is>
      </c>
      <c r="G8" t="inlineStr">
        <is>
          <t>1</t>
        </is>
      </c>
      <c r="H8" t="inlineStr">
        <is>
          <t>0</t>
        </is>
      </c>
      <c r="I8" t="inlineStr">
        <is>
          <t>5</t>
        </is>
      </c>
      <c r="J8" t="inlineStr">
        <is>
          <t>Magic</t>
        </is>
      </c>
      <c r="K8" t="inlineStr">
        <is>
          <t>Int</t>
        </is>
      </c>
      <c r="L8" t="inlineStr">
        <is>
          <t>2m</t>
        </is>
      </c>
      <c r="M8" t="inlineStr">
        <is>
          <t>Deal 80% Air Damage. Set Suffocation and Silence on target</t>
        </is>
      </c>
      <c r="N8" t="inlineStr">
        <is>
          <t>Sets Suffocating for 1 turn(s).Sets Silenced for 1 turn(s).</t>
        </is>
      </c>
    </row>
    <row r="9">
      <c r="A9">
        <f>HYPERLINK("https://divinityoriginalsin2.wiki.fextralife.com/Vaporize", "Vaporize")</f>
        <v/>
      </c>
      <c r="B9" t="inlineStr">
        <is>
          <t>Aerotheurge</t>
        </is>
      </c>
      <c r="C9" t="inlineStr">
        <is>
          <t>1</t>
        </is>
      </c>
      <c r="D9" t="inlineStr">
        <is>
          <t>Polymorph</t>
        </is>
      </c>
      <c r="E9" t="inlineStr">
        <is>
          <t>1</t>
        </is>
      </c>
      <c r="F9" t="inlineStr">
        <is>
          <t>1</t>
        </is>
      </c>
      <c r="G9" t="inlineStr">
        <is>
          <t>1</t>
        </is>
      </c>
      <c r="H9" t="inlineStr">
        <is>
          <t>0</t>
        </is>
      </c>
      <c r="I9" t="inlineStr">
        <is>
          <t>4</t>
        </is>
      </c>
      <c r="J9" t="inlineStr">
        <is>
          <t>n/a</t>
        </is>
      </c>
      <c r="K9" t="inlineStr">
        <is>
          <t>-</t>
        </is>
      </c>
      <c r="L9" t="inlineStr">
        <is>
          <t>13m</t>
        </is>
      </c>
      <c r="M9" t="inlineStr">
        <is>
          <t>Remove Petrified and Frozen from target character. Vaporise ground surfaces into clouds. Does not work on Oil, Ice or Lava surfaces</t>
        </is>
      </c>
      <c r="N9" t="inlineStr">
        <is>
          <t>-</t>
        </is>
      </c>
    </row>
    <row r="10">
      <c r="A10">
        <f>HYPERLINK("https://divinityoriginalsin2.wiki.fextralife.com/Smoke+Cover", "Smoke Cover")</f>
        <v/>
      </c>
      <c r="B10" t="inlineStr">
        <is>
          <t>Aerotheurge</t>
        </is>
      </c>
      <c r="C10" t="inlineStr">
        <is>
          <t>1</t>
        </is>
      </c>
      <c r="D10" t="inlineStr">
        <is>
          <t>Scoundrel</t>
        </is>
      </c>
      <c r="E10" t="inlineStr">
        <is>
          <t>1</t>
        </is>
      </c>
      <c r="F10" t="inlineStr">
        <is>
          <t>1</t>
        </is>
      </c>
      <c r="G10" t="inlineStr">
        <is>
          <t>1</t>
        </is>
      </c>
      <c r="H10" t="inlineStr">
        <is>
          <t>0</t>
        </is>
      </c>
      <c r="I10" t="inlineStr">
        <is>
          <t>5</t>
        </is>
      </c>
      <c r="J10" t="inlineStr">
        <is>
          <t>n/a</t>
        </is>
      </c>
      <c r="K10" t="inlineStr">
        <is>
          <t>-</t>
        </is>
      </c>
      <c r="L10" t="inlineStr">
        <is>
          <t>--</t>
        </is>
      </c>
      <c r="M10" t="inlineStr">
        <is>
          <t>Create a smoke cloud around you, hiding from sight.</t>
        </is>
      </c>
      <c r="N10" t="inlineStr">
        <is>
          <t>-</t>
        </is>
      </c>
    </row>
    <row r="11">
      <c r="A11">
        <f>HYPERLINK("https://divinityoriginalsin2.wiki.fextralife.com/Teleportation", "Teleportation")</f>
        <v/>
      </c>
      <c r="B11" t="inlineStr">
        <is>
          <t>Aerotheurge</t>
        </is>
      </c>
      <c r="C11" t="inlineStr">
        <is>
          <t>2</t>
        </is>
      </c>
      <c r="D11" t="inlineStr"/>
      <c r="E11" t="inlineStr"/>
      <c r="F11" t="inlineStr">
        <is>
          <t>1</t>
        </is>
      </c>
      <c r="G11" t="inlineStr">
        <is>
          <t>2</t>
        </is>
      </c>
      <c r="H11" t="inlineStr">
        <is>
          <t>0</t>
        </is>
      </c>
      <c r="I11" t="inlineStr">
        <is>
          <t>4</t>
        </is>
      </c>
      <c r="J11" t="inlineStr">
        <is>
          <t>n/a</t>
        </is>
      </c>
      <c r="K11" t="inlineStr">
        <is>
          <t>Int</t>
        </is>
      </c>
      <c r="L11" t="inlineStr">
        <is>
          <t>13m</t>
        </is>
      </c>
      <c r="M11" t="inlineStr">
        <is>
          <t>Teleport a target character or item to a point of your choosing</t>
        </is>
      </c>
      <c r="N11" t="inlineStr">
        <is>
          <t>Damage is based on your level and receive bonus from Intelligence.</t>
        </is>
      </c>
    </row>
    <row r="12">
      <c r="A12">
        <f>HYPERLINK("https://divinityoriginalsin2.wiki.fextralife.com/Dazing+Bolt", "Dazing Bolt")</f>
        <v/>
      </c>
      <c r="B12" t="inlineStr">
        <is>
          <t>Aerotheurge</t>
        </is>
      </c>
      <c r="C12" t="inlineStr">
        <is>
          <t>2</t>
        </is>
      </c>
      <c r="D12" t="inlineStr"/>
      <c r="E12" t="inlineStr"/>
      <c r="F12" t="inlineStr">
        <is>
          <t>1</t>
        </is>
      </c>
      <c r="G12" t="inlineStr">
        <is>
          <t>3</t>
        </is>
      </c>
      <c r="H12" t="inlineStr">
        <is>
          <t>0</t>
        </is>
      </c>
      <c r="I12" t="inlineStr">
        <is>
          <t>3</t>
        </is>
      </c>
      <c r="J12" t="inlineStr">
        <is>
          <t>Magic</t>
        </is>
      </c>
      <c r="K12" t="inlineStr">
        <is>
          <t>Int</t>
        </is>
      </c>
      <c r="L12" t="inlineStr">
        <is>
          <t>15m</t>
        </is>
      </c>
      <c r="M12" t="inlineStr">
        <is>
          <t>An electrical bolt falls from the sky, dealing 120% Air Damage to characters and items in the area, and setting Shocked status.</t>
        </is>
      </c>
      <c r="N12" t="inlineStr">
        <is>
          <t>Sets Shocked for 1 turn(s).3m Explode Radius</t>
        </is>
      </c>
    </row>
    <row r="13">
      <c r="A13">
        <f>HYPERLINK("https://divinityoriginalsin2.wiki.fextralife.com/Nether+Swap", "Nether Swap")</f>
        <v/>
      </c>
      <c r="B13" t="inlineStr">
        <is>
          <t>Aerotheurge</t>
        </is>
      </c>
      <c r="C13" t="inlineStr">
        <is>
          <t>2</t>
        </is>
      </c>
      <c r="D13" t="inlineStr"/>
      <c r="E13" t="inlineStr"/>
      <c r="F13" t="inlineStr">
        <is>
          <t>1</t>
        </is>
      </c>
      <c r="G13" t="inlineStr">
        <is>
          <t>1</t>
        </is>
      </c>
      <c r="H13" t="inlineStr">
        <is>
          <t>0</t>
        </is>
      </c>
      <c r="I13" t="inlineStr">
        <is>
          <t>3</t>
        </is>
      </c>
      <c r="J13" t="inlineStr">
        <is>
          <t>n/a</t>
        </is>
      </c>
      <c r="K13" t="inlineStr">
        <is>
          <t>-</t>
        </is>
      </c>
      <c r="L13" t="inlineStr">
        <is>
          <t>13m</t>
        </is>
      </c>
      <c r="M13" t="inlineStr">
        <is>
          <t>Make two characters switch places. One of the characters can be you.</t>
        </is>
      </c>
      <c r="N13" t="inlineStr">
        <is>
          <t>Sets Nether Swap for 1 turn(s).</t>
        </is>
      </c>
    </row>
    <row r="14">
      <c r="A14">
        <f>HYPERLINK("https://divinityoriginalsin2.wiki.fextralife.com/Pressure+Spike", "Pressure Spike")</f>
        <v/>
      </c>
      <c r="B14" t="inlineStr">
        <is>
          <t>Aerotheurge</t>
        </is>
      </c>
      <c r="C14" t="inlineStr">
        <is>
          <t>2</t>
        </is>
      </c>
      <c r="D14" t="inlineStr"/>
      <c r="E14" t="inlineStr"/>
      <c r="F14" t="inlineStr">
        <is>
          <t>2</t>
        </is>
      </c>
      <c r="G14" t="inlineStr">
        <is>
          <t>1</t>
        </is>
      </c>
      <c r="H14" t="inlineStr">
        <is>
          <t>0</t>
        </is>
      </c>
      <c r="I14" t="inlineStr">
        <is>
          <t>3</t>
        </is>
      </c>
      <c r="J14" t="inlineStr">
        <is>
          <t>Magic</t>
        </is>
      </c>
      <c r="K14" t="inlineStr">
        <is>
          <t>Int</t>
        </is>
      </c>
      <c r="L14" t="inlineStr">
        <is>
          <t>13m</t>
        </is>
      </c>
      <c r="M14" t="inlineStr">
        <is>
          <t>Condense all cloud surfaces in the area. Deals 70% air damage to enemies and douses fire.</t>
        </is>
      </c>
      <c r="N14" t="inlineStr">
        <is>
          <t>Damage is based on your level and Intelligence</t>
        </is>
      </c>
    </row>
    <row r="15">
      <c r="A15">
        <f>HYPERLINK("https://divinityoriginalsin2.wiki.fextralife.com/Uncanny+Evasion", "Uncanny Evasion")</f>
        <v/>
      </c>
      <c r="B15" t="inlineStr">
        <is>
          <t>Aerotheurge</t>
        </is>
      </c>
      <c r="C15" t="inlineStr">
        <is>
          <t>2</t>
        </is>
      </c>
      <c r="D15" t="inlineStr"/>
      <c r="E15" t="inlineStr"/>
      <c r="F15" t="inlineStr">
        <is>
          <t>1</t>
        </is>
      </c>
      <c r="G15" t="inlineStr">
        <is>
          <t>1</t>
        </is>
      </c>
      <c r="H15" t="inlineStr">
        <is>
          <t>0</t>
        </is>
      </c>
      <c r="I15" t="inlineStr">
        <is>
          <t>4</t>
        </is>
      </c>
      <c r="J15" t="inlineStr">
        <is>
          <t>n/a</t>
        </is>
      </c>
      <c r="K15" t="inlineStr">
        <is>
          <t>-</t>
        </is>
      </c>
      <c r="L15" t="inlineStr">
        <is>
          <t>15m</t>
        </is>
      </c>
      <c r="M15" t="inlineStr">
        <is>
          <t>Dodging for targeted character is increased by 90% and your Movement Speed is increased by 20%.</t>
        </is>
      </c>
      <c r="N15" t="inlineStr">
        <is>
          <t>Sets Evading for 1 turn(s)</t>
        </is>
      </c>
    </row>
    <row r="16">
      <c r="A16">
        <f>HYPERLINK("https://divinityoriginalsin2.wiki.fextralife.com/Apportation", "Apportation")</f>
        <v/>
      </c>
      <c r="B16" t="inlineStr">
        <is>
          <t>Aerotheurge</t>
        </is>
      </c>
      <c r="C16" t="inlineStr">
        <is>
          <t>2</t>
        </is>
      </c>
      <c r="D16" t="inlineStr"/>
      <c r="E16" t="inlineStr"/>
      <c r="F16" t="inlineStr">
        <is>
          <t>1</t>
        </is>
      </c>
      <c r="G16" t="inlineStr">
        <is>
          <t>1</t>
        </is>
      </c>
      <c r="H16" t="inlineStr">
        <is>
          <t>0</t>
        </is>
      </c>
      <c r="I16" t="inlineStr">
        <is>
          <t>2</t>
        </is>
      </c>
      <c r="J16" t="inlineStr">
        <is>
          <t>n/a</t>
        </is>
      </c>
      <c r="K16" t="inlineStr">
        <is>
          <t>-</t>
        </is>
      </c>
      <c r="L16" t="inlineStr">
        <is>
          <t>8m Area of Effect 4m Radius</t>
        </is>
      </c>
      <c r="M16" t="inlineStr">
        <is>
          <t>Transport pickable items in the target area into your inventory.</t>
        </is>
      </c>
      <c r="N16" t="inlineStr">
        <is>
          <t>-</t>
        </is>
      </c>
    </row>
    <row r="17">
      <c r="A17">
        <f>HYPERLINK("https://divinityoriginalsin2.wiki.fextralife.com/Vacuum+Aura", "Vacuum Aura")</f>
        <v/>
      </c>
      <c r="B17" t="inlineStr">
        <is>
          <t>Aerotheurge</t>
        </is>
      </c>
      <c r="C17" t="inlineStr">
        <is>
          <t>2</t>
        </is>
      </c>
      <c r="D17" t="inlineStr">
        <is>
          <t>Necromancer</t>
        </is>
      </c>
      <c r="E17" t="inlineStr">
        <is>
          <t>2</t>
        </is>
      </c>
      <c r="F17" t="inlineStr">
        <is>
          <t>2</t>
        </is>
      </c>
      <c r="G17" t="inlineStr">
        <is>
          <t>2</t>
        </is>
      </c>
      <c r="H17" t="inlineStr">
        <is>
          <t>1</t>
        </is>
      </c>
      <c r="I17" t="inlineStr">
        <is>
          <t>5</t>
        </is>
      </c>
      <c r="J17" t="inlineStr">
        <is>
          <t>n/a</t>
        </is>
      </c>
      <c r="K17" t="inlineStr">
        <is>
          <t>Int</t>
        </is>
      </c>
      <c r="L17" t="inlineStr">
        <is>
          <t>--</t>
        </is>
      </c>
      <c r="M17" t="inlineStr">
        <is>
          <t>Deal 80% Air Damage to enemies in the area. Caster receives an aura that sets Silence and Suffocating on enemies</t>
        </is>
      </c>
      <c r="N17" t="inlineStr">
        <is>
          <t>Sets Vacuum Aura for 3 turn(s).</t>
        </is>
      </c>
    </row>
    <row r="18">
      <c r="A18">
        <f>HYPERLINK("https://divinityoriginalsin2.wiki.fextralife.com/Mass+Breathing+Bubbles", "Mass Breathing Bubbles")</f>
        <v/>
      </c>
      <c r="B18" t="inlineStr">
        <is>
          <t>Aerotheurge</t>
        </is>
      </c>
      <c r="C18" t="inlineStr">
        <is>
          <t>2</t>
        </is>
      </c>
      <c r="D18" t="inlineStr">
        <is>
          <t>Warfare</t>
        </is>
      </c>
      <c r="E18" t="inlineStr">
        <is>
          <t>2</t>
        </is>
      </c>
      <c r="F18" t="inlineStr">
        <is>
          <t>2</t>
        </is>
      </c>
      <c r="G18" t="inlineStr">
        <is>
          <t>1</t>
        </is>
      </c>
      <c r="H18" t="inlineStr">
        <is>
          <t>1</t>
        </is>
      </c>
      <c r="I18" t="inlineStr">
        <is>
          <t>5</t>
        </is>
      </c>
      <c r="J18" t="inlineStr">
        <is>
          <t>n/a</t>
        </is>
      </c>
      <c r="K18" t="inlineStr">
        <is>
          <t>-</t>
        </is>
      </c>
      <c r="L18" t="inlineStr">
        <is>
          <t>--</t>
        </is>
      </c>
      <c r="M18" t="inlineStr">
        <is>
          <t>Set Breathing Bubbles on allies around you, allowing them to ignore effects of cloud surfaces and making them immune to suffocation and Silence.</t>
        </is>
      </c>
      <c r="N18" t="inlineStr">
        <is>
          <t>Sets Mass Breathing Bubbles for 5 turn(s).</t>
        </is>
      </c>
    </row>
    <row r="19">
      <c r="A19">
        <f>HYPERLINK("https://divinityoriginalsin2.wiki.fextralife.com/Evasive+Aura", "Evasive Aura")</f>
        <v/>
      </c>
      <c r="B19" t="inlineStr">
        <is>
          <t>Aerotheurge</t>
        </is>
      </c>
      <c r="C19" t="inlineStr">
        <is>
          <t>2</t>
        </is>
      </c>
      <c r="D19" t="inlineStr">
        <is>
          <t>Huntsman</t>
        </is>
      </c>
      <c r="E19" t="inlineStr">
        <is>
          <t>2</t>
        </is>
      </c>
      <c r="F19" t="inlineStr">
        <is>
          <t>2</t>
        </is>
      </c>
      <c r="G19" t="inlineStr">
        <is>
          <t>2</t>
        </is>
      </c>
      <c r="H19" t="inlineStr">
        <is>
          <t>1</t>
        </is>
      </c>
      <c r="I19" t="inlineStr">
        <is>
          <t>5</t>
        </is>
      </c>
      <c r="J19" t="inlineStr">
        <is>
          <t>n/a</t>
        </is>
      </c>
      <c r="K19" t="inlineStr">
        <is>
          <t>-</t>
        </is>
      </c>
      <c r="L19" t="inlineStr">
        <is>
          <t>--</t>
        </is>
      </c>
      <c r="M19" t="inlineStr">
        <is>
          <t>Your dodging chance and those of allies around you is increased by 90% and your Movement Speed is increased by 1m.</t>
        </is>
      </c>
      <c r="N19" t="inlineStr">
        <is>
          <t>Sets Evasive Aura for 1 turn(s).</t>
        </is>
      </c>
    </row>
    <row r="20">
      <c r="A20">
        <f>HYPERLINK("https://divinityoriginalsin2.wiki.fextralife.com/Blessed+Smoke+Cloud", "Blessed Smoke Cloud")</f>
        <v/>
      </c>
      <c r="B20" t="inlineStr">
        <is>
          <t>Aerotheurge</t>
        </is>
      </c>
      <c r="C20" t="inlineStr">
        <is>
          <t>2</t>
        </is>
      </c>
      <c r="D20" t="inlineStr">
        <is>
          <t>Scoundrel</t>
        </is>
      </c>
      <c r="E20" t="inlineStr">
        <is>
          <t>2</t>
        </is>
      </c>
      <c r="F20" t="inlineStr">
        <is>
          <t>2</t>
        </is>
      </c>
      <c r="G20" t="inlineStr">
        <is>
          <t>1</t>
        </is>
      </c>
      <c r="H20" t="inlineStr">
        <is>
          <t>2</t>
        </is>
      </c>
      <c r="I20" t="inlineStr">
        <is>
          <t>5</t>
        </is>
      </c>
      <c r="J20" t="inlineStr">
        <is>
          <t>n/a</t>
        </is>
      </c>
      <c r="K20" t="inlineStr">
        <is>
          <t>13m</t>
        </is>
      </c>
      <c r="L20" t="inlineStr">
        <is>
          <t>13m. Area of Effect: 4m radius. Ground-targettable.</t>
        </is>
      </c>
      <c r="M20" t="inlineStr">
        <is>
          <t>Conjure a cloud of thick blessed smoke that makes characters invisible.</t>
        </is>
      </c>
      <c r="N20" t="inlineStr">
        <is>
          <t>-</t>
        </is>
      </c>
    </row>
    <row r="21">
      <c r="A21">
        <f>HYPERLINK("https://divinityoriginalsin2.wiki.fextralife.com/Chain+Lightning", "Chain Lightning")</f>
        <v/>
      </c>
      <c r="B21" t="inlineStr">
        <is>
          <t>Aerotheurge</t>
        </is>
      </c>
      <c r="C21" t="inlineStr">
        <is>
          <t>3</t>
        </is>
      </c>
      <c r="D21" t="inlineStr"/>
      <c r="E21" t="inlineStr"/>
      <c r="F21" t="inlineStr">
        <is>
          <t>2</t>
        </is>
      </c>
      <c r="G21" t="inlineStr">
        <is>
          <t>3</t>
        </is>
      </c>
      <c r="H21" t="inlineStr">
        <is>
          <t>1</t>
        </is>
      </c>
      <c r="I21" t="inlineStr">
        <is>
          <t>5</t>
        </is>
      </c>
      <c r="J21" t="inlineStr">
        <is>
          <t>Magic</t>
        </is>
      </c>
      <c r="K21" t="inlineStr">
        <is>
          <t>Int</t>
        </is>
      </c>
      <c r="L21" t="inlineStr">
        <is>
          <t>13m</t>
        </is>
      </c>
      <c r="M21" t="inlineStr">
        <is>
          <t>Shoot a stunning bolt of lightning that forks up to 8 times in a 8m radius and deals 150% Air Damage to each target.</t>
        </is>
      </c>
      <c r="N21" t="inlineStr">
        <is>
          <t>Sets Shocked for 2 turn(s)</t>
        </is>
      </c>
    </row>
    <row r="22">
      <c r="A22">
        <f>HYPERLINK("https://divinityoriginalsin2.wiki.fextralife.com/Tornado", "Tornado")</f>
        <v/>
      </c>
      <c r="B22" t="inlineStr">
        <is>
          <t>Aerotheurge</t>
        </is>
      </c>
      <c r="C22" t="inlineStr">
        <is>
          <t>3</t>
        </is>
      </c>
      <c r="D22" t="inlineStr"/>
      <c r="E22" t="inlineStr"/>
      <c r="F22" t="inlineStr">
        <is>
          <t>1</t>
        </is>
      </c>
      <c r="G22" t="inlineStr">
        <is>
          <t>2</t>
        </is>
      </c>
      <c r="H22" t="inlineStr">
        <is>
          <t>0</t>
        </is>
      </c>
      <c r="I22" t="inlineStr">
        <is>
          <t>5</t>
        </is>
      </c>
      <c r="J22" t="inlineStr">
        <is>
          <t>n/a</t>
        </is>
      </c>
      <c r="K22" t="inlineStr">
        <is>
          <t>-</t>
        </is>
      </c>
      <c r="L22" t="inlineStr">
        <is>
          <t>13m</t>
        </is>
      </c>
      <c r="M22" t="inlineStr">
        <is>
          <t>A tornado moves randomly around the battlefield, removing surfaces and revealing invisible characters. Also clears Invisible, Burning and Slowed.</t>
        </is>
      </c>
      <c r="N22" t="inlineStr">
        <is>
          <t>-</t>
        </is>
      </c>
    </row>
    <row r="23">
      <c r="A23">
        <f>HYPERLINK("https://divinityoriginalsin2.wiki.fextralife.com/Superconductor", "Superconductor")</f>
        <v/>
      </c>
      <c r="B23" t="inlineStr">
        <is>
          <t>Aerotheurge</t>
        </is>
      </c>
      <c r="C23" t="inlineStr">
        <is>
          <t>3</t>
        </is>
      </c>
      <c r="D23" t="inlineStr"/>
      <c r="E23" t="inlineStr"/>
      <c r="F23" t="inlineStr">
        <is>
          <t>1</t>
        </is>
      </c>
      <c r="G23" t="inlineStr">
        <is>
          <t>3</t>
        </is>
      </c>
      <c r="H23" t="inlineStr">
        <is>
          <t>0</t>
        </is>
      </c>
      <c r="I23" t="inlineStr">
        <is>
          <t>3</t>
        </is>
      </c>
      <c r="J23" t="inlineStr">
        <is>
          <t>Magic</t>
        </is>
      </c>
      <c r="K23" t="inlineStr">
        <is>
          <t>Int</t>
        </is>
      </c>
      <c r="L23" t="inlineStr">
        <is>
          <t>8m</t>
        </is>
      </c>
      <c r="M23" t="inlineStr">
        <is>
          <t>Shoot forking spikes at all enemies within the area, dealing 100% Air Damage and setting Shocked.</t>
        </is>
      </c>
      <c r="N23" t="inlineStr">
        <is>
          <t>Sets Shocked for 1 turn(s) Damage is based on your level and receive bonus from Intelligence</t>
        </is>
      </c>
    </row>
    <row r="24">
      <c r="A24">
        <f>HYPERLINK("https://divinityoriginalsin2.wiki.fextralife.com/Closed+Circuit", "Closed Circuit")</f>
        <v/>
      </c>
      <c r="B24" t="inlineStr">
        <is>
          <t>Aerotheurge</t>
        </is>
      </c>
      <c r="C24" t="inlineStr">
        <is>
          <t>3</t>
        </is>
      </c>
      <c r="D24" t="inlineStr"/>
      <c r="E24" t="inlineStr"/>
      <c r="F24" t="inlineStr">
        <is>
          <t>2</t>
        </is>
      </c>
      <c r="G24" t="inlineStr">
        <is>
          <t>2</t>
        </is>
      </c>
      <c r="H24" t="inlineStr">
        <is>
          <t>2</t>
        </is>
      </c>
      <c r="I24" t="inlineStr">
        <is>
          <t>4</t>
        </is>
      </c>
      <c r="J24" t="inlineStr">
        <is>
          <t>Magic</t>
        </is>
      </c>
      <c r="K24" t="inlineStr">
        <is>
          <t>Int</t>
        </is>
      </c>
      <c r="L24" t="inlineStr">
        <is>
          <t>--</t>
        </is>
      </c>
      <c r="M24" t="inlineStr">
        <is>
          <t>Deals 220% Air Damage to enemies around you; then creates cursed static clouds on the edges of the spell.</t>
        </is>
      </c>
      <c r="N24" t="inlineStr">
        <is>
          <t>Sets Air Immunity for 1 turn(s).Sets Shocked for 2 turn(s)</t>
        </is>
      </c>
    </row>
    <row r="25">
      <c r="A25">
        <f>HYPERLINK("https://divinityoriginalsin2.wiki.fextralife.com/Thunderstorm", "Thunderstorm")</f>
        <v/>
      </c>
      <c r="B25" t="inlineStr">
        <is>
          <t>Aerotheurge</t>
        </is>
      </c>
      <c r="C25" t="inlineStr">
        <is>
          <t>5</t>
        </is>
      </c>
      <c r="D25" t="inlineStr"/>
      <c r="E25" t="inlineStr"/>
      <c r="F25" t="inlineStr">
        <is>
          <t>3</t>
        </is>
      </c>
      <c r="G25" t="inlineStr">
        <is>
          <t>4</t>
        </is>
      </c>
      <c r="H25" t="inlineStr">
        <is>
          <t>3</t>
        </is>
      </c>
      <c r="I25" t="inlineStr">
        <is>
          <t>5</t>
        </is>
      </c>
      <c r="J25" t="inlineStr">
        <is>
          <t>n/a</t>
        </is>
      </c>
      <c r="K25" t="inlineStr">
        <is>
          <t>?</t>
        </is>
      </c>
      <c r="L25" t="inlineStr">
        <is>
          <t>17m</t>
        </is>
      </c>
      <c r="M25" t="inlineStr">
        <is>
          <t>A storm rages in the target area, hitting enemies with lightning bolts, each dealing 100% Air Damage.</t>
        </is>
      </c>
      <c r="N25" t="inlineStr">
        <is>
          <t>Duration 2 turns</t>
        </is>
      </c>
    </row>
    <row r="26">
      <c r="A26">
        <f>HYPERLINK("https://divinityoriginalsin2.wiki.fextralife.com/Contamination", "Contamination")</f>
        <v/>
      </c>
      <c r="B26" t="inlineStr">
        <is>
          <t>Geomancer</t>
        </is>
      </c>
      <c r="C26" t="inlineStr">
        <is>
          <t>1</t>
        </is>
      </c>
      <c r="D26" t="inlineStr"/>
      <c r="E26" t="inlineStr"/>
      <c r="F26" t="inlineStr">
        <is>
          <t>1</t>
        </is>
      </c>
      <c r="G26" t="inlineStr">
        <is>
          <t>1</t>
        </is>
      </c>
      <c r="H26" t="inlineStr">
        <is>
          <t>0</t>
        </is>
      </c>
      <c r="I26" t="inlineStr">
        <is>
          <t>3</t>
        </is>
      </c>
      <c r="J26" t="inlineStr">
        <is>
          <t>Magic</t>
        </is>
      </c>
      <c r="K26" t="inlineStr">
        <is>
          <t>Int</t>
        </is>
      </c>
      <c r="L26" t="inlineStr">
        <is>
          <t>8m</t>
        </is>
      </c>
      <c r="M26" t="inlineStr">
        <is>
          <t>Deals 55% Poison Damage to enemies and undead allies around you and can poison them. Turns water, blood surfaces and clouds into poison!</t>
        </is>
      </c>
      <c r="N26" t="inlineStr">
        <is>
          <t>Set Poisoned for 2 turn(s). 2m Explode radius</t>
        </is>
      </c>
    </row>
    <row r="27">
      <c r="A27">
        <f>HYPERLINK("https://divinityoriginalsin2.wiki.fextralife.com/Fortify", "Fortify")</f>
        <v/>
      </c>
      <c r="B27" t="inlineStr">
        <is>
          <t>Geomancer</t>
        </is>
      </c>
      <c r="C27" t="inlineStr">
        <is>
          <t>1</t>
        </is>
      </c>
      <c r="D27" t="inlineStr"/>
      <c r="E27" t="inlineStr"/>
      <c r="F27" t="inlineStr">
        <is>
          <t>1</t>
        </is>
      </c>
      <c r="G27" t="inlineStr">
        <is>
          <t>1</t>
        </is>
      </c>
      <c r="H27" t="inlineStr">
        <is>
          <t>0</t>
        </is>
      </c>
      <c r="I27" t="inlineStr">
        <is>
          <t>4</t>
        </is>
      </c>
      <c r="J27" t="inlineStr">
        <is>
          <t>n/a</t>
        </is>
      </c>
      <c r="K27" t="inlineStr">
        <is>
          <t>-</t>
        </is>
      </c>
      <c r="L27" t="inlineStr">
        <is>
          <t>15m</t>
        </is>
      </c>
      <c r="M27" t="inlineStr">
        <is>
          <t>Provides [X] Physical Armour. While Fortified, the target cannot be teleported. Removes Poisoned, Bleeding, Burning, Acid, Decaying.</t>
        </is>
      </c>
      <c r="N27" t="inlineStr">
        <is>
          <t>Set Fortified for 3 turn(s).</t>
        </is>
      </c>
    </row>
    <row r="28">
      <c r="A28">
        <f>HYPERLINK("https://divinityoriginalsin2.wiki.fextralife.com/Fossil+Strike", "Fossil Strike")</f>
        <v/>
      </c>
      <c r="B28" t="inlineStr">
        <is>
          <t>Geomancer</t>
        </is>
      </c>
      <c r="C28" t="inlineStr">
        <is>
          <t>1</t>
        </is>
      </c>
      <c r="D28" t="inlineStr"/>
      <c r="E28" t="inlineStr"/>
      <c r="F28" t="inlineStr">
        <is>
          <t>1</t>
        </is>
      </c>
      <c r="G28" t="inlineStr">
        <is>
          <t>2</t>
        </is>
      </c>
      <c r="H28" t="inlineStr">
        <is>
          <t>0</t>
        </is>
      </c>
      <c r="I28" t="inlineStr">
        <is>
          <t>3</t>
        </is>
      </c>
      <c r="J28" t="inlineStr">
        <is>
          <t>n/a</t>
        </is>
      </c>
      <c r="K28" t="inlineStr">
        <is>
          <t>Int</t>
        </is>
      </c>
      <c r="L28" t="inlineStr">
        <is>
          <t>13m</t>
        </is>
      </c>
      <c r="M28" t="inlineStr">
        <is>
          <t>A giant rock with sticky oil that deals 85% Earth Damage. Creates an oil surface where it lands</t>
        </is>
      </c>
      <c r="N28" t="inlineStr">
        <is>
          <t>2m Explode Radius</t>
        </is>
      </c>
    </row>
    <row r="29">
      <c r="A29">
        <f>HYPERLINK("https://divinityoriginalsin2.wiki.fextralife.com/Poison+Dart", "Poison Dart")</f>
        <v/>
      </c>
      <c r="B29" t="inlineStr">
        <is>
          <t>Geomancer</t>
        </is>
      </c>
      <c r="C29" t="inlineStr">
        <is>
          <t>1</t>
        </is>
      </c>
      <c r="D29" t="inlineStr"/>
      <c r="E29" t="inlineStr"/>
      <c r="F29" t="inlineStr">
        <is>
          <t>1</t>
        </is>
      </c>
      <c r="G29" t="inlineStr">
        <is>
          <t>2</t>
        </is>
      </c>
      <c r="H29" t="inlineStr">
        <is>
          <t>0</t>
        </is>
      </c>
      <c r="I29" t="inlineStr">
        <is>
          <t>4</t>
        </is>
      </c>
      <c r="J29" t="inlineStr">
        <is>
          <t>Magic</t>
        </is>
      </c>
      <c r="K29" t="inlineStr">
        <is>
          <t>Int</t>
        </is>
      </c>
      <c r="L29" t="inlineStr">
        <is>
          <t>15m</t>
        </is>
      </c>
      <c r="M29" t="inlineStr">
        <is>
          <t>Cast a magical poisonous dart that does 100% Poison Damage, and creates a puddle of poison.</t>
        </is>
      </c>
      <c r="N29" t="inlineStr">
        <is>
          <t>Set Poisoned for 3 turn(s). 1m Explode Radius</t>
        </is>
      </c>
    </row>
    <row r="30">
      <c r="A30">
        <f>HYPERLINK("https://divinityoriginalsin2.wiki.fextralife.com/Corrosive+Touch", "Corrosive Touch")</f>
        <v/>
      </c>
      <c r="B30" t="inlineStr">
        <is>
          <t>Geomancer</t>
        </is>
      </c>
      <c r="C30" t="inlineStr">
        <is>
          <t>1</t>
        </is>
      </c>
      <c r="D30" t="inlineStr">
        <is>
          <t>Necromancer</t>
        </is>
      </c>
      <c r="E30" t="inlineStr">
        <is>
          <t>1</t>
        </is>
      </c>
      <c r="F30" t="inlineStr">
        <is>
          <t>1</t>
        </is>
      </c>
      <c r="G30" t="inlineStr">
        <is>
          <t>1</t>
        </is>
      </c>
      <c r="H30" t="inlineStr">
        <is>
          <t>0</t>
        </is>
      </c>
      <c r="I30" t="inlineStr">
        <is>
          <t>5</t>
        </is>
      </c>
      <c r="J30" t="inlineStr">
        <is>
          <t>n/a</t>
        </is>
      </c>
      <c r="K30" t="inlineStr">
        <is>
          <t>Int</t>
        </is>
      </c>
      <c r="L30" t="inlineStr">
        <is>
          <t>2m</t>
        </is>
      </c>
      <c r="M30" t="inlineStr">
        <is>
          <t>Destroy [110% Int] Physical Armour on target character, and set Acid status.</t>
        </is>
      </c>
      <c r="N30" t="inlineStr">
        <is>
          <t>Set Acid for 2 turn(s).</t>
        </is>
      </c>
    </row>
    <row r="31">
      <c r="A31">
        <f>HYPERLINK("https://divinityoriginalsin2.wiki.fextralife.com/Oily+Carapace", "Oily Carapace")</f>
        <v/>
      </c>
      <c r="B31" t="inlineStr">
        <is>
          <t>Geomancer</t>
        </is>
      </c>
      <c r="C31" t="inlineStr">
        <is>
          <t>1</t>
        </is>
      </c>
      <c r="D31" t="inlineStr">
        <is>
          <t>Warfare</t>
        </is>
      </c>
      <c r="E31" t="inlineStr">
        <is>
          <t>1</t>
        </is>
      </c>
      <c r="F31" t="inlineStr">
        <is>
          <t>1</t>
        </is>
      </c>
      <c r="G31" t="inlineStr">
        <is>
          <t>1</t>
        </is>
      </c>
      <c r="H31" t="inlineStr">
        <is>
          <t>0</t>
        </is>
      </c>
      <c r="I31" t="inlineStr">
        <is>
          <t>3</t>
        </is>
      </c>
      <c r="J31" t="inlineStr">
        <is>
          <t>n/a</t>
        </is>
      </c>
      <c r="K31" t="inlineStr">
        <is>
          <t>-</t>
        </is>
      </c>
      <c r="L31" t="inlineStr">
        <is>
          <t>--</t>
        </is>
      </c>
      <c r="M31" t="inlineStr">
        <is>
          <t>Consume oil surfaces around you and convert them to Physical Armour. Removes Slowed.</t>
        </is>
      </c>
      <c r="N31" t="inlineStr">
        <is>
          <t>Restore up to [X] Physical Armour, depending on relevant surface area</t>
        </is>
      </c>
    </row>
    <row r="32">
      <c r="A32">
        <f>HYPERLINK("https://divinityoriginalsin2.wiki.fextralife.com/Turn+to+Oil", "Turn to Oil")</f>
        <v/>
      </c>
      <c r="B32" t="inlineStr">
        <is>
          <t>Geomancer</t>
        </is>
      </c>
      <c r="C32" t="inlineStr">
        <is>
          <t>1</t>
        </is>
      </c>
      <c r="D32" t="inlineStr">
        <is>
          <t>Polymorph</t>
        </is>
      </c>
      <c r="E32" t="inlineStr">
        <is>
          <t>1</t>
        </is>
      </c>
      <c r="F32" t="inlineStr">
        <is>
          <t>1</t>
        </is>
      </c>
      <c r="G32" t="inlineStr">
        <is>
          <t>1</t>
        </is>
      </c>
      <c r="H32" t="inlineStr">
        <is>
          <t>0</t>
        </is>
      </c>
      <c r="I32" t="inlineStr">
        <is>
          <t>4</t>
        </is>
      </c>
      <c r="J32" t="inlineStr">
        <is>
          <t>n/a</t>
        </is>
      </c>
      <c r="K32" t="inlineStr">
        <is>
          <t>-</t>
        </is>
      </c>
      <c r="L32" t="inlineStr">
        <is>
          <t>13m</t>
        </is>
      </c>
      <c r="M32" t="inlineStr">
        <is>
          <t>Turn water and blood surfaces into oil. Remove Stun and Shocked from characters.</t>
        </is>
      </c>
      <c r="N32" t="inlineStr">
        <is>
          <t>-</t>
        </is>
      </c>
    </row>
    <row r="33">
      <c r="A33">
        <f>HYPERLINK("https://divinityoriginalsin2.wiki.fextralife.com/Venom+Coating", "Venom Coating")</f>
        <v/>
      </c>
      <c r="B33" t="inlineStr">
        <is>
          <t>Geomancer</t>
        </is>
      </c>
      <c r="C33" t="inlineStr">
        <is>
          <t>1</t>
        </is>
      </c>
      <c r="D33" t="inlineStr">
        <is>
          <t>Scoundrel</t>
        </is>
      </c>
      <c r="E33" t="inlineStr">
        <is>
          <t>1</t>
        </is>
      </c>
      <c r="F33" t="inlineStr">
        <is>
          <t>1</t>
        </is>
      </c>
      <c r="G33" t="inlineStr">
        <is>
          <t>1</t>
        </is>
      </c>
      <c r="H33" t="inlineStr">
        <is>
          <t>0</t>
        </is>
      </c>
      <c r="I33" t="inlineStr">
        <is>
          <t>5</t>
        </is>
      </c>
      <c r="J33" t="inlineStr">
        <is>
          <t>n/a</t>
        </is>
      </c>
      <c r="K33" t="inlineStr">
        <is>
          <t>-</t>
        </is>
      </c>
      <c r="L33" t="inlineStr">
        <is>
          <t>--</t>
        </is>
      </c>
      <c r="M33" t="inlineStr">
        <is>
          <t>Coat your weapon with poison, adding [X] Poison Damage to your weapon skills and attacks.</t>
        </is>
      </c>
      <c r="N33" t="inlineStr">
        <is>
          <t>Set Venom Coating for 2 turn(s).</t>
        </is>
      </c>
    </row>
    <row r="34">
      <c r="A34">
        <f>HYPERLINK("https://divinityoriginalsin2.wiki.fextralife.com/Throw+Dust", "Throw Dust")</f>
        <v/>
      </c>
      <c r="B34" t="inlineStr">
        <is>
          <t>Geomancer</t>
        </is>
      </c>
      <c r="C34" t="inlineStr">
        <is>
          <t>1</t>
        </is>
      </c>
      <c r="D34" t="inlineStr">
        <is>
          <t>Huntsman</t>
        </is>
      </c>
      <c r="E34" t="inlineStr">
        <is>
          <t>1</t>
        </is>
      </c>
      <c r="F34" t="inlineStr">
        <is>
          <t>1</t>
        </is>
      </c>
      <c r="G34" t="inlineStr">
        <is>
          <t>2</t>
        </is>
      </c>
      <c r="H34" t="inlineStr">
        <is>
          <t>0</t>
        </is>
      </c>
      <c r="I34" t="inlineStr">
        <is>
          <t>3</t>
        </is>
      </c>
      <c r="J34" t="inlineStr">
        <is>
          <t>Magic</t>
        </is>
      </c>
      <c r="K34" t="inlineStr">
        <is>
          <t>Int</t>
        </is>
      </c>
      <c r="L34" t="inlineStr">
        <is>
          <t>13m</t>
        </is>
      </c>
      <c r="M34" t="inlineStr">
        <is>
          <t>Throw dust at a character, blinding them and dealing 75% Earth Damage. Clears surfaces and clouds in the area.</t>
        </is>
      </c>
      <c r="N34" t="inlineStr">
        <is>
          <t>Set Blinded for 1 turn(s). 2m Explode Radius</t>
        </is>
      </c>
    </row>
    <row r="35">
      <c r="A35">
        <f>HYPERLINK("https://divinityoriginalsin2.wiki.fextralife.com/Mend+Metal", "Mend Metal")</f>
        <v/>
      </c>
      <c r="B35" t="inlineStr">
        <is>
          <t>Geomancer</t>
        </is>
      </c>
      <c r="C35" t="inlineStr">
        <is>
          <t>2</t>
        </is>
      </c>
      <c r="D35" t="inlineStr"/>
      <c r="E35" t="inlineStr"/>
      <c r="F35" t="inlineStr">
        <is>
          <t>1</t>
        </is>
      </c>
      <c r="G35" t="inlineStr">
        <is>
          <t>1</t>
        </is>
      </c>
      <c r="H35" t="inlineStr">
        <is>
          <t>0</t>
        </is>
      </c>
      <c r="I35" t="inlineStr">
        <is>
          <t>3</t>
        </is>
      </c>
      <c r="J35" t="inlineStr">
        <is>
          <t>n/a</t>
        </is>
      </c>
      <c r="K35" t="inlineStr">
        <is>
          <t>-</t>
        </is>
      </c>
      <c r="L35" t="inlineStr">
        <is>
          <t>5m</t>
        </is>
      </c>
      <c r="M35" t="inlineStr">
        <is>
          <t>Allies near you start slowly regenerating Physical Armour.</t>
        </is>
      </c>
      <c r="N35" t="inlineStr">
        <is>
          <t>Restore [X] Physical Armour for 3 turn(s).</t>
        </is>
      </c>
    </row>
    <row r="36">
      <c r="A36">
        <f>HYPERLINK("https://divinityoriginalsin2.wiki.fextralife.com/Reactive+Armour", "Reactive Armour")</f>
        <v/>
      </c>
      <c r="B36" t="inlineStr">
        <is>
          <t>Geomancer</t>
        </is>
      </c>
      <c r="C36" t="inlineStr">
        <is>
          <t>2</t>
        </is>
      </c>
      <c r="D36" t="inlineStr"/>
      <c r="E36" t="inlineStr"/>
      <c r="F36" t="inlineStr">
        <is>
          <t>1</t>
        </is>
      </c>
      <c r="G36" t="inlineStr">
        <is>
          <t>2</t>
        </is>
      </c>
      <c r="H36" t="inlineStr">
        <is>
          <t>0</t>
        </is>
      </c>
      <c r="I36" t="inlineStr">
        <is>
          <t>6</t>
        </is>
      </c>
      <c r="J36" t="inlineStr">
        <is>
          <t>n/a</t>
        </is>
      </c>
      <c r="K36" t="inlineStr">
        <is>
          <t>-</t>
        </is>
      </c>
      <c r="L36" t="inlineStr">
        <is>
          <t>--</t>
        </is>
      </c>
      <c r="M36" t="inlineStr">
        <is>
          <t>Deal [X] Physical Damage, based on your current Physical Armour, in a wave of metal spikes to everyone in the area (Including Yourself)</t>
        </is>
      </c>
      <c r="N36" t="inlineStr">
        <is>
          <t>Damage is based on your current Physical Armour.</t>
        </is>
      </c>
    </row>
    <row r="37">
      <c r="A37">
        <f>HYPERLINK("https://divinityoriginalsin2.wiki.fextralife.com/Impalement", "Impalement")</f>
        <v/>
      </c>
      <c r="B37" t="inlineStr">
        <is>
          <t>Geomancer</t>
        </is>
      </c>
      <c r="C37" t="inlineStr">
        <is>
          <t>2</t>
        </is>
      </c>
      <c r="D37" t="inlineStr"/>
      <c r="E37" t="inlineStr"/>
      <c r="F37" t="inlineStr">
        <is>
          <t>1</t>
        </is>
      </c>
      <c r="G37" t="inlineStr">
        <is>
          <t>2</t>
        </is>
      </c>
      <c r="H37" t="inlineStr">
        <is>
          <t>0</t>
        </is>
      </c>
      <c r="I37" t="inlineStr">
        <is>
          <t>4</t>
        </is>
      </c>
      <c r="J37" t="inlineStr">
        <is>
          <t>Physical</t>
        </is>
      </c>
      <c r="K37" t="inlineStr">
        <is>
          <t>Int</t>
        </is>
      </c>
      <c r="L37" t="inlineStr">
        <is>
          <t>15m</t>
        </is>
      </c>
      <c r="M37" t="inlineStr">
        <is>
          <t>Spikes impale all characters and items, setting Crippled and dealing 100% Earth Damage. Also creates an oil puddle.</t>
        </is>
      </c>
      <c r="N37" t="inlineStr">
        <is>
          <t>Set Crippled for 1 turn(s). 3m explode radius</t>
        </is>
      </c>
    </row>
    <row r="38">
      <c r="A38">
        <f>HYPERLINK("https://divinityoriginalsin2.wiki.fextralife.com/Poison+Wave", "Poison Wave")</f>
        <v/>
      </c>
      <c r="B38" t="inlineStr">
        <is>
          <t>Geomancer</t>
        </is>
      </c>
      <c r="C38" t="inlineStr">
        <is>
          <t>2</t>
        </is>
      </c>
      <c r="D38" t="inlineStr"/>
      <c r="E38" t="inlineStr"/>
      <c r="F38" t="inlineStr">
        <is>
          <t>1</t>
        </is>
      </c>
      <c r="G38" t="inlineStr">
        <is>
          <t>2</t>
        </is>
      </c>
      <c r="H38" t="inlineStr">
        <is>
          <t>0</t>
        </is>
      </c>
      <c r="I38" t="inlineStr">
        <is>
          <t>4</t>
        </is>
      </c>
      <c r="J38" t="inlineStr">
        <is>
          <t>n/a</t>
        </is>
      </c>
      <c r="K38" t="inlineStr">
        <is>
          <t>Int</t>
        </is>
      </c>
      <c r="L38" t="inlineStr">
        <is>
          <t>--</t>
        </is>
      </c>
      <c r="M38" t="inlineStr">
        <is>
          <t>Poison erupts from the caster in a circular wave, dealing 100% Poison Damage and forming poison clouds. Gives immunity to poison and earth damage for 1 turn</t>
        </is>
      </c>
      <c r="N38" t="inlineStr">
        <is>
          <t>Set Earth Immunity for 1 turn(s).</t>
        </is>
      </c>
    </row>
    <row r="39">
      <c r="A39">
        <f>HYPERLINK("https://divinityoriginalsin2.wiki.fextralife.com/Earthquake", "Earthquake")</f>
        <v/>
      </c>
      <c r="B39" t="inlineStr">
        <is>
          <t>Geomancer</t>
        </is>
      </c>
      <c r="C39" t="inlineStr">
        <is>
          <t>2</t>
        </is>
      </c>
      <c r="D39" t="inlineStr"/>
      <c r="E39" t="inlineStr"/>
      <c r="F39" t="inlineStr">
        <is>
          <t>1</t>
        </is>
      </c>
      <c r="G39" t="inlineStr">
        <is>
          <t>3</t>
        </is>
      </c>
      <c r="H39" t="inlineStr">
        <is>
          <t>0</t>
        </is>
      </c>
      <c r="I39" t="inlineStr">
        <is>
          <t>5</t>
        </is>
      </c>
      <c r="J39" t="inlineStr">
        <is>
          <t>Physical</t>
        </is>
      </c>
      <c r="K39" t="inlineStr">
        <is>
          <t>Int</t>
        </is>
      </c>
      <c r="L39" t="inlineStr">
        <is>
          <t>--</t>
        </is>
      </c>
      <c r="M39" t="inlineStr">
        <is>
          <t>Deals 100% Earth Damage and Knockdown enemy characters and items around you. Creates 8 random oil surfaces within the area</t>
        </is>
      </c>
      <c r="N39" t="inlineStr">
        <is>
          <t>Set Knocked Down for 1 turn(s)</t>
        </is>
      </c>
    </row>
    <row r="40">
      <c r="A40">
        <f>HYPERLINK("https://divinityoriginalsin2.wiki.fextralife.com/Worm+Tremor", "Worm Tremor")</f>
        <v/>
      </c>
      <c r="B40" t="inlineStr">
        <is>
          <t>Geomancer</t>
        </is>
      </c>
      <c r="C40" t="inlineStr">
        <is>
          <t>2</t>
        </is>
      </c>
      <c r="D40" t="inlineStr"/>
      <c r="E40" t="inlineStr"/>
      <c r="F40" t="inlineStr">
        <is>
          <t>1</t>
        </is>
      </c>
      <c r="G40" t="inlineStr">
        <is>
          <t>3</t>
        </is>
      </c>
      <c r="H40" t="inlineStr">
        <is>
          <t>0</t>
        </is>
      </c>
      <c r="I40" t="inlineStr">
        <is>
          <t>5</t>
        </is>
      </c>
      <c r="J40" t="inlineStr">
        <is>
          <t>Magic</t>
        </is>
      </c>
      <c r="K40" t="inlineStr">
        <is>
          <t>Int</t>
        </is>
      </c>
      <c r="L40" t="inlineStr">
        <is>
          <t>13m</t>
        </is>
      </c>
      <c r="M40" t="inlineStr">
        <is>
          <t>Deals 50% Earth Damage to each character in the area. At your command, poisonous worms slither up from the earth, attaching to every character in the area who is not protected by Magic Armour. Affected characters cannot move or teleport, and they receive [X] Poison Damage each turn.</t>
        </is>
      </c>
      <c r="N40" t="inlineStr">
        <is>
          <t>Set Entangled for 2 turn(s). 2m Explode Radius</t>
        </is>
      </c>
    </row>
    <row r="41">
      <c r="A41">
        <f>HYPERLINK("https://divinityoriginalsin2.wiki.fextralife.com/Corrosive+Spray", "Corrosive Spray")</f>
        <v/>
      </c>
      <c r="B41" t="inlineStr">
        <is>
          <t>Geomancer</t>
        </is>
      </c>
      <c r="C41" t="inlineStr">
        <is>
          <t>2</t>
        </is>
      </c>
      <c r="D41" t="inlineStr">
        <is>
          <t>Necromancer</t>
        </is>
      </c>
      <c r="E41" t="inlineStr">
        <is>
          <t>2</t>
        </is>
      </c>
      <c r="F41" t="inlineStr">
        <is>
          <t>2</t>
        </is>
      </c>
      <c r="G41" t="inlineStr">
        <is>
          <t>2</t>
        </is>
      </c>
      <c r="H41" t="inlineStr">
        <is>
          <t>1</t>
        </is>
      </c>
      <c r="I41" t="inlineStr">
        <is>
          <t>3</t>
        </is>
      </c>
      <c r="J41" t="inlineStr">
        <is>
          <t>Physical</t>
        </is>
      </c>
      <c r="K41" t="inlineStr">
        <is>
          <t>Int</t>
        </is>
      </c>
      <c r="L41" t="inlineStr">
        <is>
          <t>7m</t>
        </is>
      </c>
      <c r="M41" t="inlineStr">
        <is>
          <t>Destroy [100% Int] Physical Armour on targets in a cone, and set Acid and Atrophy.</t>
        </is>
      </c>
      <c r="N41" t="inlineStr">
        <is>
          <t>Set Acid for 2 turn(s).Set Atrophy for 1 turn(s).</t>
        </is>
      </c>
    </row>
    <row r="42">
      <c r="A42">
        <f>HYPERLINK("https://divinityoriginalsin2.wiki.fextralife.com/Mass+Oily+Carapace", "Mass Oily Carapace")</f>
        <v/>
      </c>
      <c r="B42" t="inlineStr">
        <is>
          <t>Geomancer</t>
        </is>
      </c>
      <c r="C42" t="inlineStr">
        <is>
          <t>2</t>
        </is>
      </c>
      <c r="D42" t="inlineStr">
        <is>
          <t>Warfare</t>
        </is>
      </c>
      <c r="E42" t="inlineStr">
        <is>
          <t>2</t>
        </is>
      </c>
      <c r="F42" t="inlineStr">
        <is>
          <t>2</t>
        </is>
      </c>
      <c r="G42" t="inlineStr">
        <is>
          <t>2</t>
        </is>
      </c>
      <c r="H42" t="inlineStr">
        <is>
          <t>1</t>
        </is>
      </c>
      <c r="I42" t="inlineStr">
        <is>
          <t>5</t>
        </is>
      </c>
      <c r="J42" t="inlineStr">
        <is>
          <t>n/a</t>
        </is>
      </c>
      <c r="K42" t="inlineStr">
        <is>
          <t>-</t>
        </is>
      </c>
      <c r="L42" t="inlineStr">
        <is>
          <t>-</t>
        </is>
      </c>
      <c r="M42" t="inlineStr">
        <is>
          <t>Each ally consumes oil surfaces around them, converting the oil surfaces to Physical Armour.</t>
        </is>
      </c>
      <c r="N42" t="inlineStr">
        <is>
          <t>Restore up to [x] Physical Armour, depending on relevant surface area.</t>
        </is>
      </c>
    </row>
    <row r="43">
      <c r="A43">
        <f>HYPERLINK("https://divinityoriginalsin2.wiki.fextralife.com/Venomous+Aura", "Venomous Aura")</f>
        <v/>
      </c>
      <c r="B43" t="inlineStr">
        <is>
          <t>Geomancer</t>
        </is>
      </c>
      <c r="C43" t="inlineStr">
        <is>
          <t>2</t>
        </is>
      </c>
      <c r="D43" t="inlineStr">
        <is>
          <t>Scoundrel</t>
        </is>
      </c>
      <c r="E43" t="inlineStr">
        <is>
          <t>2</t>
        </is>
      </c>
      <c r="F43" t="inlineStr">
        <is>
          <t>2</t>
        </is>
      </c>
      <c r="G43" t="inlineStr">
        <is>
          <t>2</t>
        </is>
      </c>
      <c r="H43" t="inlineStr">
        <is>
          <t>1</t>
        </is>
      </c>
      <c r="I43" t="inlineStr">
        <is>
          <t>5</t>
        </is>
      </c>
      <c r="J43" t="inlineStr">
        <is>
          <t>n/a</t>
        </is>
      </c>
      <c r="K43" t="inlineStr">
        <is>
          <t>-</t>
        </is>
      </c>
      <c r="L43" t="inlineStr">
        <is>
          <t>-</t>
        </is>
      </c>
      <c r="M43" t="inlineStr">
        <is>
          <t>Allies in range receive Venom Coating, which adds [X] Poison Damage to weapon skills and attacks.</t>
        </is>
      </c>
      <c r="N43" t="inlineStr">
        <is>
          <t>Set Venomous Aura for 2 turn(s).</t>
        </is>
      </c>
    </row>
    <row r="44">
      <c r="A44">
        <f>HYPERLINK("https://divinityoriginalsin2.wiki.fextralife.com/Dust+Blast", "Dust Blast")</f>
        <v/>
      </c>
      <c r="B44" t="inlineStr">
        <is>
          <t>Geomancer</t>
        </is>
      </c>
      <c r="C44" t="inlineStr">
        <is>
          <t>2</t>
        </is>
      </c>
      <c r="D44" t="inlineStr">
        <is>
          <t>Huntsman</t>
        </is>
      </c>
      <c r="E44" t="inlineStr">
        <is>
          <t>2</t>
        </is>
      </c>
      <c r="F44" t="inlineStr">
        <is>
          <t>2</t>
        </is>
      </c>
      <c r="G44" t="inlineStr">
        <is>
          <t>3</t>
        </is>
      </c>
      <c r="H44" t="inlineStr">
        <is>
          <t>1</t>
        </is>
      </c>
      <c r="I44" t="inlineStr">
        <is>
          <t>3</t>
        </is>
      </c>
      <c r="J44" t="inlineStr">
        <is>
          <t>Magic</t>
        </is>
      </c>
      <c r="K44" t="inlineStr">
        <is>
          <t>Int</t>
        </is>
      </c>
      <c r="L44" t="inlineStr">
        <is>
          <t>13m</t>
        </is>
      </c>
      <c r="M44" t="inlineStr">
        <is>
          <t>Throw dust at all enemies in range, blinding them and dealing [X] Earth Damage.</t>
        </is>
      </c>
      <c r="N44" t="inlineStr">
        <is>
          <t>Set Blinded for 2 turn(s). 2m Explode Radius</t>
        </is>
      </c>
    </row>
    <row r="45">
      <c r="A45">
        <f>HYPERLINK("https://divinityoriginalsin2.wiki.fextralife.com/Summon+Artillery+Plant", "Summon Artillery Plant")</f>
        <v/>
      </c>
      <c r="B45" t="inlineStr">
        <is>
          <t>Geomancer</t>
        </is>
      </c>
      <c r="C45" t="inlineStr">
        <is>
          <t>3</t>
        </is>
      </c>
      <c r="D45" t="inlineStr"/>
      <c r="E45" t="inlineStr"/>
      <c r="F45" t="inlineStr">
        <is>
          <t>2</t>
        </is>
      </c>
      <c r="G45" t="inlineStr">
        <is>
          <t>3</t>
        </is>
      </c>
      <c r="H45" t="inlineStr">
        <is>
          <t>1</t>
        </is>
      </c>
      <c r="I45" t="inlineStr">
        <is>
          <t>6</t>
        </is>
      </c>
      <c r="J45" t="inlineStr">
        <is>
          <t>n/a</t>
        </is>
      </c>
      <c r="K45" t="inlineStr">
        <is>
          <t>-</t>
        </is>
      </c>
      <c r="L45" t="inlineStr">
        <is>
          <t>13m</t>
        </is>
      </c>
      <c r="M45" t="inlineStr">
        <is>
          <t>Plant can lob acidic spores and emit cursed poison clouds.</t>
        </is>
      </c>
      <c r="N45" t="inlineStr">
        <is>
          <t>Duration 5 turns.</t>
        </is>
      </c>
    </row>
    <row r="46">
      <c r="A46">
        <f>HYPERLINK("https://divinityoriginalsin2.wiki.fextralife.com/Siphon+Poison", "Siphon Poison")</f>
        <v/>
      </c>
      <c r="B46" t="inlineStr">
        <is>
          <t>Geomancer</t>
        </is>
      </c>
      <c r="C46" t="inlineStr">
        <is>
          <t>3</t>
        </is>
      </c>
      <c r="D46" t="inlineStr"/>
      <c r="E46" t="inlineStr"/>
      <c r="F46" t="inlineStr">
        <is>
          <t>1</t>
        </is>
      </c>
      <c r="G46" t="inlineStr">
        <is>
          <t>1</t>
        </is>
      </c>
      <c r="H46" t="inlineStr">
        <is>
          <t>0</t>
        </is>
      </c>
      <c r="I46" t="inlineStr">
        <is>
          <t>5</t>
        </is>
      </c>
      <c r="J46" t="inlineStr">
        <is>
          <t>n/a</t>
        </is>
      </c>
      <c r="K46" t="inlineStr">
        <is>
          <t>-</t>
        </is>
      </c>
      <c r="L46" t="inlineStr">
        <is>
          <t>--</t>
        </is>
      </c>
      <c r="M46" t="inlineStr">
        <is>
          <t>Remove poison surfaces and clouds. Gain poison damage bonus to weapon attacks and weapon-based skills (dependent upon size of poison area cleared)</t>
        </is>
      </c>
      <c r="N46" t="inlineStr">
        <is>
          <t>Set Siphon Poison for 2 turn(s).</t>
        </is>
      </c>
    </row>
    <row r="47">
      <c r="A47">
        <f>HYPERLINK("https://divinityoriginalsin2.wiki.fextralife.com/Living+Wall", "Living Wall")</f>
        <v/>
      </c>
      <c r="B47" t="inlineStr">
        <is>
          <t>Geomancer</t>
        </is>
      </c>
      <c r="C47" t="inlineStr">
        <is>
          <t>3</t>
        </is>
      </c>
      <c r="D47" t="inlineStr"/>
      <c r="E47" t="inlineStr"/>
      <c r="F47" t="inlineStr">
        <is>
          <t>1</t>
        </is>
      </c>
      <c r="G47" t="inlineStr">
        <is>
          <t>2</t>
        </is>
      </c>
      <c r="H47" t="inlineStr">
        <is>
          <t>0</t>
        </is>
      </c>
      <c r="I47" t="inlineStr">
        <is>
          <t>5</t>
        </is>
      </c>
      <c r="J47" t="inlineStr">
        <is>
          <t>n/a</t>
        </is>
      </c>
      <c r="K47" t="inlineStr">
        <is>
          <t>-</t>
        </is>
      </c>
      <c r="L47" t="inlineStr">
        <is>
          <t>13m</t>
        </is>
      </c>
      <c r="M47" t="inlineStr">
        <is>
          <t>Vines sprout from the ground to block the path in the target area, emitting poison clouds around them.</t>
        </is>
      </c>
      <c r="N47" t="inlineStr">
        <is>
          <t>Duration 3 Turns</t>
        </is>
      </c>
    </row>
    <row r="48">
      <c r="A48">
        <f>HYPERLINK("https://divinityoriginalsin2.wiki.fextralife.com/Acid+Spores", "Acid Spores")</f>
        <v/>
      </c>
      <c r="B48" t="inlineStr">
        <is>
          <t>Geomancer</t>
        </is>
      </c>
      <c r="C48" t="inlineStr">
        <is>
          <t>3</t>
        </is>
      </c>
      <c r="D48" t="inlineStr"/>
      <c r="E48" t="inlineStr"/>
      <c r="F48" t="inlineStr">
        <is>
          <t>2</t>
        </is>
      </c>
      <c r="G48" t="inlineStr">
        <is>
          <t>3</t>
        </is>
      </c>
      <c r="H48" t="inlineStr">
        <is>
          <t>2</t>
        </is>
      </c>
      <c r="I48" t="inlineStr">
        <is>
          <t>5</t>
        </is>
      </c>
      <c r="J48" t="inlineStr">
        <is>
          <t>Magic</t>
        </is>
      </c>
      <c r="K48" t="inlineStr">
        <is>
          <t>Int</t>
        </is>
      </c>
      <c r="L48" t="inlineStr">
        <is>
          <t>13m</t>
        </is>
      </c>
      <c r="M48" t="inlineStr">
        <is>
          <t>Shoot spores of corrosive acid, dealing 90% Poison Damage.</t>
        </is>
      </c>
      <c r="N48" t="inlineStr">
        <is>
          <t>Set Poisoned for 3 turn(s).</t>
        </is>
      </c>
    </row>
    <row r="49">
      <c r="A49">
        <f>HYPERLINK("https://divinityoriginalsin2.wiki.fextralife.com/Pyroclastic+Eruption", "Pyroclastic Eruption")</f>
        <v/>
      </c>
      <c r="B49" t="inlineStr">
        <is>
          <t>Geomancer</t>
        </is>
      </c>
      <c r="C49" t="inlineStr">
        <is>
          <t>5</t>
        </is>
      </c>
      <c r="D49" t="inlineStr"/>
      <c r="E49" t="inlineStr"/>
      <c r="F49" t="inlineStr">
        <is>
          <t>3</t>
        </is>
      </c>
      <c r="G49" t="inlineStr">
        <is>
          <t>3</t>
        </is>
      </c>
      <c r="H49" t="inlineStr">
        <is>
          <t>3</t>
        </is>
      </c>
      <c r="I49" t="inlineStr">
        <is>
          <t>5</t>
        </is>
      </c>
      <c r="J49" t="inlineStr">
        <is>
          <t>n/a</t>
        </is>
      </c>
      <c r="K49" t="inlineStr">
        <is>
          <t>Int</t>
        </is>
      </c>
      <c r="L49" t="inlineStr">
        <is>
          <t>13m</t>
        </is>
      </c>
      <c r="M49" t="inlineStr">
        <is>
          <t>Multiple oil-filled rocks erupt from the caster at all enemies in the area. On impact, they create oil surfaces and deal 300% Earth Damage.</t>
        </is>
      </c>
      <c r="N49" t="inlineStr">
        <is>
          <t>3m Explode radius</t>
        </is>
      </c>
    </row>
    <row r="50">
      <c r="A50">
        <f>HYPERLINK("https://divinityoriginalsin2.wiki.fextralife.com/Elemental+Arrowheads", "Elemental Arrowheads")</f>
        <v/>
      </c>
      <c r="B50" t="inlineStr">
        <is>
          <t>Huntsman</t>
        </is>
      </c>
      <c r="C50" t="inlineStr">
        <is>
          <t>1</t>
        </is>
      </c>
      <c r="D50" t="inlineStr"/>
      <c r="E50" t="inlineStr"/>
      <c r="F50" t="inlineStr">
        <is>
          <t>1</t>
        </is>
      </c>
      <c r="G50" t="inlineStr">
        <is>
          <t>1</t>
        </is>
      </c>
      <c r="H50" t="inlineStr">
        <is>
          <t>0</t>
        </is>
      </c>
      <c r="I50" t="inlineStr">
        <is>
          <t>4</t>
        </is>
      </c>
      <c r="J50" t="inlineStr">
        <is>
          <t>n/a</t>
        </is>
      </c>
      <c r="K50" t="inlineStr">
        <is>
          <t>-</t>
        </is>
      </c>
      <c r="L50" t="inlineStr">
        <is>
          <t>3m</t>
        </is>
      </c>
      <c r="M50" t="inlineStr">
        <is>
          <t>Target a surface in melee radius. For two turns, elemental damage matching that surface is added to your ranged weapon attacks and ranged weapon-based skills.</t>
        </is>
      </c>
      <c r="N50" t="inlineStr">
        <is>
          <t>-</t>
        </is>
      </c>
    </row>
    <row r="51">
      <c r="A51">
        <f>HYPERLINK("https://divinityoriginalsin2.wiki.fextralife.com/First+Aid", "First Aid")</f>
        <v/>
      </c>
      <c r="B51" t="inlineStr">
        <is>
          <t>Huntsman</t>
        </is>
      </c>
      <c r="C51" t="inlineStr">
        <is>
          <t>1</t>
        </is>
      </c>
      <c r="D51" t="inlineStr"/>
      <c r="E51" t="inlineStr"/>
      <c r="F51" t="inlineStr">
        <is>
          <t>1</t>
        </is>
      </c>
      <c r="G51" t="inlineStr">
        <is>
          <t>1</t>
        </is>
      </c>
      <c r="H51" t="inlineStr">
        <is>
          <t>0</t>
        </is>
      </c>
      <c r="I51" t="inlineStr">
        <is>
          <t>4</t>
        </is>
      </c>
      <c r="J51" t="inlineStr">
        <is>
          <t>n/a</t>
        </is>
      </c>
      <c r="K51" t="inlineStr">
        <is>
          <t>-</t>
        </is>
      </c>
      <c r="L51" t="inlineStr">
        <is>
          <t>8m</t>
        </is>
      </c>
      <c r="M51" t="inlineStr">
        <is>
          <t>Heals target for [X] Vitality. Cures Crippled, Knocked Down, Blind, Silenced, Bleeding, Burning, Poisoned, Diseased.</t>
        </is>
      </c>
      <c r="N51" t="inlineStr">
        <is>
          <t>Restore [X] Vitality. Set Rested for 1 turn(s).</t>
        </is>
      </c>
    </row>
    <row r="52">
      <c r="A52">
        <f>HYPERLINK("https://divinityoriginalsin2.wiki.fextralife.com/Ricochet", "Ricochet")</f>
        <v/>
      </c>
      <c r="B52" t="inlineStr">
        <is>
          <t>Huntsman</t>
        </is>
      </c>
      <c r="C52" t="inlineStr">
        <is>
          <t>1</t>
        </is>
      </c>
      <c r="D52" t="inlineStr"/>
      <c r="E52" t="inlineStr"/>
      <c r="F52" t="inlineStr">
        <is>
          <t>1</t>
        </is>
      </c>
      <c r="G52" t="inlineStr">
        <is>
          <t>2</t>
        </is>
      </c>
      <c r="H52" t="inlineStr">
        <is>
          <t>0</t>
        </is>
      </c>
      <c r="I52" t="inlineStr">
        <is>
          <t>4</t>
        </is>
      </c>
      <c r="J52" t="inlineStr">
        <is>
          <t>n/a</t>
        </is>
      </c>
      <c r="K52" t="inlineStr">
        <is>
          <t>Fin</t>
        </is>
      </c>
      <c r="L52" t="inlineStr">
        <is>
          <t>13m</t>
        </is>
      </c>
      <c r="M52" t="inlineStr">
        <is>
          <t>Fire a normal arrow that deals 90% Physical Damage and then finds another target within 5m. Forks up to 2 times.</t>
        </is>
      </c>
      <c r="N52" t="inlineStr">
        <is>
          <t>Damage is based on your basic attack and receives a bonus from Finesse.</t>
        </is>
      </c>
    </row>
    <row r="53">
      <c r="A53">
        <f>HYPERLINK("https://divinityoriginalsin2.wiki.fextralife.com/Pin+Down", "Pin Down")</f>
        <v/>
      </c>
      <c r="B53" t="inlineStr">
        <is>
          <t>Huntsman</t>
        </is>
      </c>
      <c r="C53" t="inlineStr">
        <is>
          <t>1</t>
        </is>
      </c>
      <c r="D53" t="inlineStr"/>
      <c r="E53" t="inlineStr"/>
      <c r="F53" t="inlineStr">
        <is>
          <t>1</t>
        </is>
      </c>
      <c r="G53" t="inlineStr">
        <is>
          <t>3</t>
        </is>
      </c>
      <c r="H53" t="inlineStr">
        <is>
          <t>0</t>
        </is>
      </c>
      <c r="I53" t="inlineStr">
        <is>
          <t>3</t>
        </is>
      </c>
      <c r="J53" t="inlineStr">
        <is>
          <t>Physical</t>
        </is>
      </c>
      <c r="K53" t="inlineStr">
        <is>
          <t>Fin</t>
        </is>
      </c>
      <c r="L53" t="inlineStr">
        <is>
          <t>13m</t>
        </is>
      </c>
      <c r="M53" t="inlineStr">
        <is>
          <t>Deals 120% damage and Cripple target character.</t>
        </is>
      </c>
      <c r="N53" t="inlineStr">
        <is>
          <t>Set Crippled for 1 turn(s).</t>
        </is>
      </c>
    </row>
    <row r="54">
      <c r="A54">
        <f>HYPERLINK("https://divinityoriginalsin2.wiki.fextralife.com/Reactive+Shot", "Reactive Shot")</f>
        <v/>
      </c>
      <c r="B54" t="inlineStr">
        <is>
          <t>Huntsman</t>
        </is>
      </c>
      <c r="C54" t="inlineStr">
        <is>
          <t>2</t>
        </is>
      </c>
      <c r="D54" t="inlineStr"/>
      <c r="E54" t="inlineStr"/>
      <c r="F54" t="inlineStr">
        <is>
          <t>1</t>
        </is>
      </c>
      <c r="G54" t="inlineStr">
        <is>
          <t>2</t>
        </is>
      </c>
      <c r="H54" t="inlineStr">
        <is>
          <t>0</t>
        </is>
      </c>
      <c r="I54" t="inlineStr">
        <is>
          <t>2</t>
        </is>
      </c>
      <c r="J54" t="inlineStr">
        <is>
          <t>n/a</t>
        </is>
      </c>
      <c r="K54" t="inlineStr">
        <is>
          <t>-</t>
        </is>
      </c>
      <c r="L54" t="inlineStr">
        <is>
          <t>13m</t>
        </is>
      </c>
      <c r="M54" t="inlineStr">
        <is>
          <t>Target a circular area. Until your next turn, you will reflexively shoot at the first three enemies moving within this area.</t>
        </is>
      </c>
      <c r="N54" t="inlineStr">
        <is>
          <t>Set Reactive Shot for 1 Turn(s)</t>
        </is>
      </c>
    </row>
    <row r="55">
      <c r="A55">
        <f>HYPERLINK("https://divinityoriginalsin2.wiki.fextralife.com/Barrage", "Barrage")</f>
        <v/>
      </c>
      <c r="B55" t="inlineStr">
        <is>
          <t>Huntsman</t>
        </is>
      </c>
      <c r="C55" t="inlineStr">
        <is>
          <t>2</t>
        </is>
      </c>
      <c r="D55" t="inlineStr"/>
      <c r="E55" t="inlineStr"/>
      <c r="F55" t="inlineStr">
        <is>
          <t>1</t>
        </is>
      </c>
      <c r="G55" t="inlineStr">
        <is>
          <t>3</t>
        </is>
      </c>
      <c r="H55" t="inlineStr">
        <is>
          <t>0</t>
        </is>
      </c>
      <c r="I55" t="inlineStr">
        <is>
          <t>3</t>
        </is>
      </c>
      <c r="J55" t="inlineStr">
        <is>
          <t>n/a</t>
        </is>
      </c>
      <c r="K55" t="inlineStr">
        <is>
          <t>Fin</t>
        </is>
      </c>
      <c r="L55" t="inlineStr">
        <is>
          <t>13m</t>
        </is>
      </c>
      <c r="M55" t="inlineStr">
        <is>
          <t>Fire three arrows at three targets of your choice, each dealing 60% damage.</t>
        </is>
      </c>
      <c r="N55" t="inlineStr">
        <is>
          <t>Damage is based on your basic attack and receive a bonus from Finesse.</t>
        </is>
      </c>
    </row>
    <row r="56">
      <c r="A56">
        <f>HYPERLINK("https://divinityoriginalsin2.wiki.fextralife.com/Tactical+Retreat", "Tactical Retreat")</f>
        <v/>
      </c>
      <c r="B56" t="inlineStr">
        <is>
          <t>Huntsman</t>
        </is>
      </c>
      <c r="C56" t="inlineStr">
        <is>
          <t>2</t>
        </is>
      </c>
      <c r="D56" t="inlineStr"/>
      <c r="E56" t="inlineStr"/>
      <c r="F56" t="inlineStr">
        <is>
          <t>1</t>
        </is>
      </c>
      <c r="G56" t="inlineStr">
        <is>
          <t>1</t>
        </is>
      </c>
      <c r="H56" t="inlineStr">
        <is>
          <t>0</t>
        </is>
      </c>
      <c r="I56" t="inlineStr">
        <is>
          <t>4</t>
        </is>
      </c>
      <c r="J56" t="inlineStr">
        <is>
          <t>n/a</t>
        </is>
      </c>
      <c r="K56" t="inlineStr">
        <is>
          <t>-</t>
        </is>
      </c>
      <c r="L56" t="inlineStr">
        <is>
          <t>13m</t>
        </is>
      </c>
      <c r="M56" t="inlineStr">
        <is>
          <t>Apply haste to yourself, then teleport away from imminent danger.</t>
        </is>
      </c>
      <c r="N56" t="inlineStr">
        <is>
          <t>Set Hasted for 1 Turn(s)</t>
        </is>
      </c>
    </row>
    <row r="57">
      <c r="A57">
        <f>HYPERLINK("https://divinityoriginalsin2.wiki.fextralife.com/Ballistic+Shot", "Ballistic Shot")</f>
        <v/>
      </c>
      <c r="B57" t="inlineStr">
        <is>
          <t>Huntsman</t>
        </is>
      </c>
      <c r="C57" t="inlineStr">
        <is>
          <t>2</t>
        </is>
      </c>
      <c r="D57" t="inlineStr"/>
      <c r="E57" t="inlineStr"/>
      <c r="F57" t="inlineStr">
        <is>
          <t>1</t>
        </is>
      </c>
      <c r="G57" t="inlineStr">
        <is>
          <t>2</t>
        </is>
      </c>
      <c r="H57" t="inlineStr">
        <is>
          <t>0</t>
        </is>
      </c>
      <c r="I57" t="inlineStr">
        <is>
          <t>4</t>
        </is>
      </c>
      <c r="J57" t="inlineStr">
        <is>
          <t>n/a</t>
        </is>
      </c>
      <c r="K57" t="inlineStr">
        <is>
          <t>Fin</t>
        </is>
      </c>
      <c r="L57" t="inlineStr">
        <is>
          <t>13m</t>
        </is>
      </c>
      <c r="M57" t="inlineStr">
        <is>
          <t>A shot that deals 100% physical damage and receives 5% bonus damage per 1m distance to target</t>
        </is>
      </c>
      <c r="N57" t="inlineStr">
        <is>
          <t>-</t>
        </is>
      </c>
    </row>
    <row r="58">
      <c r="A58">
        <f>HYPERLINK("https://divinityoriginalsin2.wiki.fextralife.com/Marksman%27s+Fang", "Marksman's Fang")</f>
        <v/>
      </c>
      <c r="B58" t="inlineStr">
        <is>
          <t>Huntsman</t>
        </is>
      </c>
      <c r="C58" t="inlineStr">
        <is>
          <t>2</t>
        </is>
      </c>
      <c r="D58" t="inlineStr"/>
      <c r="E58" t="inlineStr"/>
      <c r="F58" t="inlineStr">
        <is>
          <t>1</t>
        </is>
      </c>
      <c r="G58" t="inlineStr">
        <is>
          <t>2</t>
        </is>
      </c>
      <c r="H58" t="inlineStr">
        <is>
          <t>0</t>
        </is>
      </c>
      <c r="I58" t="inlineStr">
        <is>
          <t>2</t>
        </is>
      </c>
      <c r="J58" t="inlineStr">
        <is>
          <t>n/a</t>
        </is>
      </c>
      <c r="K58" t="inlineStr">
        <is>
          <t>Fin</t>
        </is>
      </c>
      <c r="L58" t="inlineStr">
        <is>
          <t>13m</t>
        </is>
      </c>
      <c r="M58" t="inlineStr">
        <is>
          <t>Shoot an arrow that goes straight through enemies. Each enemy that's hit takes [x] damage, ignoring armour.</t>
        </is>
      </c>
      <c r="N58" t="inlineStr">
        <is>
          <t>-</t>
        </is>
      </c>
    </row>
    <row r="59">
      <c r="A59">
        <f>HYPERLINK("https://divinityoriginalsin2.wiki.fextralife.com/Sky+Shot", "Sky Shot")</f>
        <v/>
      </c>
      <c r="B59" t="inlineStr">
        <is>
          <t>Huntsman</t>
        </is>
      </c>
      <c r="C59" t="inlineStr">
        <is>
          <t>2</t>
        </is>
      </c>
      <c r="D59" t="inlineStr"/>
      <c r="E59" t="inlineStr"/>
      <c r="F59" t="inlineStr">
        <is>
          <t>1</t>
        </is>
      </c>
      <c r="G59" t="inlineStr">
        <is>
          <t>2</t>
        </is>
      </c>
      <c r="H59" t="inlineStr">
        <is>
          <t>0</t>
        </is>
      </c>
      <c r="I59" t="inlineStr">
        <is>
          <t>3</t>
        </is>
      </c>
      <c r="J59" t="inlineStr">
        <is>
          <t>n/a</t>
        </is>
      </c>
      <c r="K59" t="inlineStr">
        <is>
          <t>Fin</t>
        </is>
      </c>
      <c r="L59" t="inlineStr">
        <is>
          <t>20m</t>
        </is>
      </c>
      <c r="M59" t="inlineStr">
        <is>
          <t>Leap into the air before shooting, gaining damage bonuses for your superior height. Deals 100% Physical Damage</t>
        </is>
      </c>
      <c r="N59" t="inlineStr">
        <is>
          <t>This skill receives high ground bonuses regardless of elevation.</t>
        </is>
      </c>
    </row>
    <row r="60">
      <c r="A60">
        <f>HYPERLINK("https://divinityoriginalsin2.wiki.fextralife.com/Glitter+Dust", "Glitter Dust")</f>
        <v/>
      </c>
      <c r="B60" t="inlineStr">
        <is>
          <t>Huntsman</t>
        </is>
      </c>
      <c r="C60" t="inlineStr">
        <is>
          <t>3</t>
        </is>
      </c>
      <c r="D60" t="inlineStr"/>
      <c r="E60" t="inlineStr"/>
      <c r="F60" t="inlineStr">
        <is>
          <t>1</t>
        </is>
      </c>
      <c r="G60" t="inlineStr">
        <is>
          <t>1</t>
        </is>
      </c>
      <c r="H60" t="inlineStr">
        <is>
          <t>0</t>
        </is>
      </c>
      <c r="I60" t="inlineStr">
        <is>
          <t>3</t>
        </is>
      </c>
      <c r="J60" t="inlineStr">
        <is>
          <t>n/a</t>
        </is>
      </c>
      <c r="K60" t="inlineStr">
        <is>
          <t>-</t>
        </is>
      </c>
      <c r="L60" t="inlineStr">
        <is>
          <t>13m</t>
        </is>
      </c>
      <c r="M60" t="inlineStr">
        <is>
          <t>Target is marked, reducing its ability to dodge. Prevents target from going invisible.</t>
        </is>
      </c>
      <c r="N60" t="inlineStr">
        <is>
          <t>Set Marked for 3 turn(s)</t>
        </is>
      </c>
    </row>
    <row r="61">
      <c r="A61">
        <f>HYPERLINK("https://divinityoriginalsin2.wiki.fextralife.com/Assassinate", "Assassinate")</f>
        <v/>
      </c>
      <c r="B61" t="inlineStr">
        <is>
          <t>Huntsman</t>
        </is>
      </c>
      <c r="C61" t="inlineStr">
        <is>
          <t>3</t>
        </is>
      </c>
      <c r="D61" t="inlineStr"/>
      <c r="E61" t="inlineStr"/>
      <c r="F61" t="inlineStr">
        <is>
          <t>1</t>
        </is>
      </c>
      <c r="G61" t="inlineStr">
        <is>
          <t>3</t>
        </is>
      </c>
      <c r="H61" t="inlineStr">
        <is>
          <t>0</t>
        </is>
      </c>
      <c r="I61" t="inlineStr">
        <is>
          <t>5</t>
        </is>
      </c>
      <c r="J61" t="inlineStr">
        <is>
          <t>n/a</t>
        </is>
      </c>
      <c r="K61" t="inlineStr">
        <is>
          <t>Fin</t>
        </is>
      </c>
      <c r="L61" t="inlineStr">
        <is>
          <t>13m</t>
        </is>
      </c>
      <c r="M61" t="inlineStr">
        <is>
          <t>Attacking your target with meticulous aim, dealing 115% damage in one shot. When performed from stealth, this attack gains a 50% damage increase.</t>
        </is>
      </c>
      <c r="N61" t="inlineStr">
        <is>
          <t>-</t>
        </is>
      </c>
    </row>
    <row r="62">
      <c r="A62">
        <f>HYPERLINK("https://divinityoriginalsin2.wiki.fextralife.com/Arrow+Spray", "Arrow Spray")</f>
        <v/>
      </c>
      <c r="B62" t="inlineStr">
        <is>
          <t>Huntsman</t>
        </is>
      </c>
      <c r="C62" t="inlineStr">
        <is>
          <t>3</t>
        </is>
      </c>
      <c r="D62" t="inlineStr"/>
      <c r="E62" t="inlineStr"/>
      <c r="F62" t="inlineStr">
        <is>
          <t>2</t>
        </is>
      </c>
      <c r="G62" t="inlineStr">
        <is>
          <t>3</t>
        </is>
      </c>
      <c r="H62" t="inlineStr">
        <is>
          <t>1</t>
        </is>
      </c>
      <c r="I62" t="inlineStr">
        <is>
          <t>5</t>
        </is>
      </c>
      <c r="J62" t="inlineStr">
        <is>
          <t>n/a</t>
        </is>
      </c>
      <c r="K62" t="inlineStr">
        <is>
          <t>Fin</t>
        </is>
      </c>
      <c r="L62" t="inlineStr">
        <is>
          <t>13m</t>
        </is>
      </c>
      <c r="M62" t="inlineStr">
        <is>
          <t>Fire 16 arrows in a 60 degree arc. Each arrow deals 40% damage.</t>
        </is>
      </c>
      <c r="N62" t="inlineStr">
        <is>
          <t>-</t>
        </is>
      </c>
    </row>
    <row r="63">
      <c r="A63">
        <f>HYPERLINK("https://divinityoriginalsin2.wiki.fextralife.com/Farsight", "Farsight")</f>
        <v/>
      </c>
      <c r="B63" t="inlineStr">
        <is>
          <t>Huntsman</t>
        </is>
      </c>
      <c r="C63" t="inlineStr">
        <is>
          <t>3</t>
        </is>
      </c>
      <c r="D63" t="inlineStr"/>
      <c r="E63" t="inlineStr"/>
      <c r="F63" t="inlineStr">
        <is>
          <t>2</t>
        </is>
      </c>
      <c r="G63" t="inlineStr">
        <is>
          <t>1</t>
        </is>
      </c>
      <c r="H63" t="inlineStr">
        <is>
          <t>1</t>
        </is>
      </c>
      <c r="I63" t="inlineStr">
        <is>
          <t>3</t>
        </is>
      </c>
      <c r="J63" t="inlineStr">
        <is>
          <t>n/a</t>
        </is>
      </c>
      <c r="K63" t="inlineStr">
        <is>
          <t>-</t>
        </is>
      </c>
      <c r="L63" t="inlineStr">
        <is>
          <t>13m</t>
        </is>
      </c>
      <c r="M63" t="inlineStr">
        <is>
          <t>Increase the range of a targeted character's ranged attacks and skills by 4m.</t>
        </is>
      </c>
      <c r="N63" t="inlineStr">
        <is>
          <t>Set Farsight for 3 Turn(s).</t>
        </is>
      </c>
    </row>
    <row r="64">
      <c r="A64">
        <f>HYPERLINK("https://divinityoriginalsin2.wiki.fextralife.com/Arrow+Storm", "Arrow Storm")</f>
        <v/>
      </c>
      <c r="B64" t="inlineStr">
        <is>
          <t>Huntsman</t>
        </is>
      </c>
      <c r="C64" t="inlineStr">
        <is>
          <t>5</t>
        </is>
      </c>
      <c r="D64" t="inlineStr"/>
      <c r="E64" t="inlineStr"/>
      <c r="F64" t="inlineStr">
        <is>
          <t>3</t>
        </is>
      </c>
      <c r="G64" t="inlineStr">
        <is>
          <t>3</t>
        </is>
      </c>
      <c r="H64" t="inlineStr">
        <is>
          <t>3</t>
        </is>
      </c>
      <c r="I64" t="inlineStr">
        <is>
          <t>2</t>
        </is>
      </c>
      <c r="J64" t="inlineStr">
        <is>
          <t>n/a</t>
        </is>
      </c>
      <c r="K64" t="inlineStr">
        <is>
          <t>Fin</t>
        </is>
      </c>
      <c r="L64" t="inlineStr">
        <is>
          <t>13m</t>
        </is>
      </c>
      <c r="M64" t="inlineStr">
        <is>
          <t>16 arrows fall from the sky in the target area, each dealing 50% damage.</t>
        </is>
      </c>
      <c r="N64" t="inlineStr">
        <is>
          <t>Damage is based on your basic attack and receives a bonus from Finesse. 2m Explode Radius</t>
        </is>
      </c>
    </row>
    <row r="65">
      <c r="A65">
        <f>HYPERLINK("https://divinityoriginalsin2.wiki.fextralife.com/Armour+of+Frost", "Armour of Frost")</f>
        <v/>
      </c>
      <c r="B65" t="inlineStr">
        <is>
          <t>Hydrosophist</t>
        </is>
      </c>
      <c r="C65" t="inlineStr">
        <is>
          <t>1</t>
        </is>
      </c>
      <c r="D65" t="inlineStr"/>
      <c r="E65" t="inlineStr"/>
      <c r="F65" t="inlineStr">
        <is>
          <t>1</t>
        </is>
      </c>
      <c r="G65" t="inlineStr">
        <is>
          <t>1</t>
        </is>
      </c>
      <c r="H65" t="inlineStr">
        <is>
          <t>0</t>
        </is>
      </c>
      <c r="I65" t="inlineStr">
        <is>
          <t>4</t>
        </is>
      </c>
      <c r="J65" t="inlineStr">
        <is>
          <t>n/a</t>
        </is>
      </c>
      <c r="K65" t="inlineStr">
        <is>
          <t>-</t>
        </is>
      </c>
      <c r="L65" t="inlineStr">
        <is>
          <t>13m</t>
        </is>
      </c>
      <c r="M65" t="inlineStr">
        <is>
          <t>Ice forms a defensive barrier around the target, providing [X] Magic Armour. Cures Burning, Poisoned, Stunned, Frozen, Suffocating and Petrified.</t>
        </is>
      </c>
      <c r="N65" t="inlineStr">
        <is>
          <t>Set Magic Shell for 3 turn(s).</t>
        </is>
      </c>
    </row>
    <row r="66">
      <c r="A66">
        <f>HYPERLINK("https://divinityoriginalsin2.wiki.fextralife.com/Rain", "Rain")</f>
        <v/>
      </c>
      <c r="B66" t="inlineStr">
        <is>
          <t>Hydrosophist</t>
        </is>
      </c>
      <c r="C66" t="inlineStr">
        <is>
          <t>1</t>
        </is>
      </c>
      <c r="D66" t="inlineStr"/>
      <c r="E66" t="inlineStr"/>
      <c r="F66" t="inlineStr">
        <is>
          <t>1</t>
        </is>
      </c>
      <c r="G66" t="inlineStr">
        <is>
          <t>1</t>
        </is>
      </c>
      <c r="H66" t="inlineStr">
        <is>
          <t>0</t>
        </is>
      </c>
      <c r="I66" t="inlineStr">
        <is>
          <t>6</t>
        </is>
      </c>
      <c r="J66" t="inlineStr">
        <is>
          <t>n/a</t>
        </is>
      </c>
      <c r="K66" t="inlineStr">
        <is>
          <t>-</t>
        </is>
      </c>
      <c r="L66" t="inlineStr">
        <is>
          <t>8m</t>
        </is>
      </c>
      <c r="M66" t="inlineStr">
        <is>
          <t>Create a spreading water surface which douses fires. Set Wet status on characters in the area.</t>
        </is>
      </c>
      <c r="N66" t="inlineStr">
        <is>
          <t>Set Wet for 1 turn(s). 10m radius</t>
        </is>
      </c>
    </row>
    <row r="67">
      <c r="A67">
        <f>HYPERLINK("https://divinityoriginalsin2.wiki.fextralife.com/Restoration", "Restoration")</f>
        <v/>
      </c>
      <c r="B67" t="inlineStr">
        <is>
          <t>Hydrosophist</t>
        </is>
      </c>
      <c r="C67" t="inlineStr">
        <is>
          <t>1</t>
        </is>
      </c>
      <c r="D67" t="inlineStr"/>
      <c r="E67" t="inlineStr"/>
      <c r="F67" t="inlineStr">
        <is>
          <t>1</t>
        </is>
      </c>
      <c r="G67" t="inlineStr">
        <is>
          <t>1</t>
        </is>
      </c>
      <c r="H67" t="inlineStr">
        <is>
          <t>0</t>
        </is>
      </c>
      <c r="I67" t="inlineStr">
        <is>
          <t>4</t>
        </is>
      </c>
      <c r="J67" t="inlineStr">
        <is>
          <t>n/a</t>
        </is>
      </c>
      <c r="K67" t="inlineStr">
        <is>
          <t>-</t>
        </is>
      </c>
      <c r="L67" t="inlineStr">
        <is>
          <t>13m</t>
        </is>
      </c>
      <c r="M67" t="inlineStr">
        <is>
          <t>Restore Vitality of a target character. Restoration also cures Poisoned and Bleeding.</t>
        </is>
      </c>
      <c r="N67" t="inlineStr">
        <is>
          <t>Restore [X] Vitality for 2 turn(s).</t>
        </is>
      </c>
    </row>
    <row r="68">
      <c r="A68">
        <f>HYPERLINK("https://divinityoriginalsin2.wiki.fextralife.com/Hail+Strike", "Hail Strike")</f>
        <v/>
      </c>
      <c r="B68" t="inlineStr">
        <is>
          <t>Hydrosophist</t>
        </is>
      </c>
      <c r="C68" t="inlineStr">
        <is>
          <t>1</t>
        </is>
      </c>
      <c r="D68" t="inlineStr"/>
      <c r="E68" t="inlineStr"/>
      <c r="F68" t="inlineStr">
        <is>
          <t>1</t>
        </is>
      </c>
      <c r="G68" t="inlineStr">
        <is>
          <t>3</t>
        </is>
      </c>
      <c r="H68" t="inlineStr">
        <is>
          <t>0</t>
        </is>
      </c>
      <c r="I68" t="inlineStr">
        <is>
          <t>3</t>
        </is>
      </c>
      <c r="J68" t="inlineStr">
        <is>
          <t>Magic</t>
        </is>
      </c>
      <c r="K68" t="inlineStr">
        <is>
          <t>Int</t>
        </is>
      </c>
      <c r="L68" t="inlineStr">
        <is>
          <t>13m</t>
        </is>
      </c>
      <c r="M68" t="inlineStr">
        <is>
          <t>Icicles fall from the sky, chilling enemies and dealing water damage. They create ice surfaces where they hit the ground.</t>
        </is>
      </c>
      <c r="N68" t="inlineStr">
        <is>
          <t>Set Chilled for 2 turn(s).  Strikes 3 circles with 1m Explode Radius each</t>
        </is>
      </c>
    </row>
    <row r="69">
      <c r="A69">
        <f>HYPERLINK("https://divinityoriginalsin2.wiki.fextralife.com/Cryotherapy", "Cryotherapy")</f>
        <v/>
      </c>
      <c r="B69" t="inlineStr">
        <is>
          <t>Hydrosophist</t>
        </is>
      </c>
      <c r="C69" t="inlineStr">
        <is>
          <t>1</t>
        </is>
      </c>
      <c r="D69" t="inlineStr">
        <is>
          <t>Huntsman</t>
        </is>
      </c>
      <c r="E69" t="inlineStr">
        <is>
          <t>1</t>
        </is>
      </c>
      <c r="F69" t="inlineStr">
        <is>
          <t>1</t>
        </is>
      </c>
      <c r="G69" t="inlineStr">
        <is>
          <t>1</t>
        </is>
      </c>
      <c r="H69" t="inlineStr">
        <is>
          <t>0</t>
        </is>
      </c>
      <c r="I69" t="inlineStr">
        <is>
          <t>3</t>
        </is>
      </c>
      <c r="J69" t="inlineStr">
        <is>
          <t>n/a</t>
        </is>
      </c>
      <c r="K69" t="inlineStr">
        <is>
          <t>-</t>
        </is>
      </c>
      <c r="L69" t="inlineStr">
        <is>
          <t>-</t>
        </is>
      </c>
      <c r="M69" t="inlineStr">
        <is>
          <t>Consume Frozen surfaces around you and convert them to Magic Armour. Removes Burning and Necrofire.</t>
        </is>
      </c>
      <c r="N69" t="inlineStr">
        <is>
          <t>Restore up to [X] Magic Armour depending on relevant surface area.</t>
        </is>
      </c>
    </row>
    <row r="70">
      <c r="A70">
        <f>HYPERLINK("https://divinityoriginalsin2.wiki.fextralife.com/Healing+Tears", "Healing Tears")</f>
        <v/>
      </c>
      <c r="B70" t="inlineStr">
        <is>
          <t>Hydrosophist</t>
        </is>
      </c>
      <c r="C70" t="inlineStr">
        <is>
          <t>1</t>
        </is>
      </c>
      <c r="D70" t="inlineStr">
        <is>
          <t>Polymorph</t>
        </is>
      </c>
      <c r="E70" t="inlineStr">
        <is>
          <t>1</t>
        </is>
      </c>
      <c r="F70" t="inlineStr">
        <is>
          <t>1</t>
        </is>
      </c>
      <c r="G70" t="inlineStr">
        <is>
          <t>1</t>
        </is>
      </c>
      <c r="H70" t="inlineStr">
        <is>
          <t>0</t>
        </is>
      </c>
      <c r="I70" t="inlineStr">
        <is>
          <t>5</t>
        </is>
      </c>
      <c r="J70" t="inlineStr">
        <is>
          <t>n/a</t>
        </is>
      </c>
      <c r="K70" t="inlineStr">
        <is>
          <t>-</t>
        </is>
      </c>
      <c r="L70" t="inlineStr">
        <is>
          <t>-</t>
        </is>
      </c>
      <c r="M70" t="inlineStr">
        <is>
          <t>Three healing tears circle around you. Everytime an ally walks into melee range near you, a healing tear bathes them.</t>
        </is>
      </c>
      <c r="N70" t="inlineStr">
        <is>
          <t>Set Healing Tears for 3 Turn(s)</t>
        </is>
      </c>
    </row>
    <row r="71">
      <c r="A71">
        <f>HYPERLINK("https://divinityoriginalsin2.wiki.fextralife.com/Vampiric+Hunger", "Vampiric Hunger")</f>
        <v/>
      </c>
      <c r="B71" t="inlineStr">
        <is>
          <t>Hydrosophist</t>
        </is>
      </c>
      <c r="C71" t="inlineStr">
        <is>
          <t>1</t>
        </is>
      </c>
      <c r="D71" t="inlineStr">
        <is>
          <t>Scoundrel</t>
        </is>
      </c>
      <c r="E71" t="inlineStr">
        <is>
          <t>1</t>
        </is>
      </c>
      <c r="F71" t="inlineStr">
        <is>
          <t>1</t>
        </is>
      </c>
      <c r="G71" t="inlineStr">
        <is>
          <t>1</t>
        </is>
      </c>
      <c r="H71" t="inlineStr">
        <is>
          <t>0</t>
        </is>
      </c>
      <c r="I71" t="inlineStr">
        <is>
          <t>5</t>
        </is>
      </c>
      <c r="J71" t="inlineStr">
        <is>
          <t>n/a</t>
        </is>
      </c>
      <c r="K71" t="inlineStr">
        <is>
          <t>-</t>
        </is>
      </c>
      <c r="L71" t="inlineStr">
        <is>
          <t>2m</t>
        </is>
      </c>
      <c r="M71" t="inlineStr">
        <is>
          <t>Set Vampiric Hunger on target character, adding 50% Life Steal for 2 turns. Life Steal heals you in proportion to the damage you deal to Vitality.</t>
        </is>
      </c>
      <c r="N71" t="inlineStr">
        <is>
          <t>Set Vampiric Hunger for 2 Turn(s)</t>
        </is>
      </c>
    </row>
    <row r="72">
      <c r="A72">
        <f>HYPERLINK("https://divinityoriginalsin2.wiki.fextralife.com/Cleanse+Wounds", "Cleanse Wounds")</f>
        <v/>
      </c>
      <c r="B72" t="inlineStr">
        <is>
          <t>Hydrosophist</t>
        </is>
      </c>
      <c r="C72" t="inlineStr">
        <is>
          <t>1</t>
        </is>
      </c>
      <c r="D72" t="inlineStr">
        <is>
          <t>Warfare</t>
        </is>
      </c>
      <c r="E72" t="inlineStr">
        <is>
          <t>1</t>
        </is>
      </c>
      <c r="F72" t="inlineStr">
        <is>
          <t>1</t>
        </is>
      </c>
      <c r="G72" t="inlineStr">
        <is>
          <t>2</t>
        </is>
      </c>
      <c r="H72" t="inlineStr">
        <is>
          <t>0</t>
        </is>
      </c>
      <c r="I72" t="inlineStr">
        <is>
          <t>5</t>
        </is>
      </c>
      <c r="J72" t="inlineStr">
        <is>
          <t>n/a</t>
        </is>
      </c>
      <c r="K72" t="inlineStr">
        <is>
          <t>-</t>
        </is>
      </c>
      <c r="L72" t="inlineStr">
        <is>
          <t>2m</t>
        </is>
      </c>
      <c r="M72" t="inlineStr">
        <is>
          <t>Heal target and create a water puddle beneath them. Remove Burning, Diseased, Decaying Touch, Poisoned, Bleeding, Suffocation and Acid.</t>
        </is>
      </c>
      <c r="N72" t="inlineStr">
        <is>
          <t>Restore [X] Vitality</t>
        </is>
      </c>
    </row>
    <row r="73">
      <c r="A73">
        <f>HYPERLINK("https://divinityoriginalsin2.wiki.fextralife.com/Soothing+Cold", "Soothing Cold")</f>
        <v/>
      </c>
      <c r="B73" t="inlineStr">
        <is>
          <t>Hydrosophist</t>
        </is>
      </c>
      <c r="C73" t="inlineStr">
        <is>
          <t>2</t>
        </is>
      </c>
      <c r="D73" t="inlineStr"/>
      <c r="E73" t="inlineStr"/>
      <c r="F73" t="inlineStr">
        <is>
          <t>1</t>
        </is>
      </c>
      <c r="G73" t="inlineStr">
        <is>
          <t>1</t>
        </is>
      </c>
      <c r="H73" t="inlineStr">
        <is>
          <t>0</t>
        </is>
      </c>
      <c r="I73" t="inlineStr">
        <is>
          <t>3</t>
        </is>
      </c>
      <c r="J73" t="inlineStr">
        <is>
          <t>n/a</t>
        </is>
      </c>
      <c r="K73" t="inlineStr">
        <is>
          <t>-</t>
        </is>
      </c>
      <c r="L73" t="inlineStr">
        <is>
          <t>-</t>
        </is>
      </c>
      <c r="M73" t="inlineStr">
        <is>
          <t>Regenerate Magic Armour for all allies around caster.</t>
        </is>
      </c>
      <c r="N73" t="inlineStr">
        <is>
          <t>Restore [X] Magic Armour for 3 turn(s).</t>
        </is>
      </c>
    </row>
    <row r="74">
      <c r="A74">
        <f>HYPERLINK("https://divinityoriginalsin2.wiki.fextralife.com/Winter+Blast", "Winter Blast")</f>
        <v/>
      </c>
      <c r="B74" t="inlineStr">
        <is>
          <t>Hydrosophist</t>
        </is>
      </c>
      <c r="C74" t="inlineStr">
        <is>
          <t>2</t>
        </is>
      </c>
      <c r="D74" t="inlineStr"/>
      <c r="E74" t="inlineStr"/>
      <c r="F74" t="inlineStr">
        <is>
          <t>1</t>
        </is>
      </c>
      <c r="G74" t="inlineStr">
        <is>
          <t>2</t>
        </is>
      </c>
      <c r="H74" t="inlineStr">
        <is>
          <t>0</t>
        </is>
      </c>
      <c r="I74" t="inlineStr">
        <is>
          <t>3</t>
        </is>
      </c>
      <c r="J74" t="inlineStr">
        <is>
          <t>Magic</t>
        </is>
      </c>
      <c r="K74" t="inlineStr">
        <is>
          <t>Int</t>
        </is>
      </c>
      <c r="L74" t="inlineStr">
        <is>
          <t>13m</t>
        </is>
      </c>
      <c r="M74" t="inlineStr">
        <is>
          <t>Deal [X] Water Damage and set Chilled status on characters in the area. Freeze blood and water surfaces.</t>
        </is>
      </c>
      <c r="N74" t="inlineStr">
        <is>
          <t>Set Chilled for 2 Turn(s)</t>
        </is>
      </c>
    </row>
    <row r="75">
      <c r="A75">
        <f>HYPERLINK("https://divinityoriginalsin2.wiki.fextralife.com/Ice+Fan", "Ice Fan")</f>
        <v/>
      </c>
      <c r="B75" t="inlineStr">
        <is>
          <t>Hydrosophist</t>
        </is>
      </c>
      <c r="C75" t="inlineStr">
        <is>
          <t>2</t>
        </is>
      </c>
      <c r="D75" t="inlineStr"/>
      <c r="E75" t="inlineStr"/>
      <c r="F75" t="inlineStr">
        <is>
          <t>1</t>
        </is>
      </c>
      <c r="G75" t="inlineStr">
        <is>
          <t>3</t>
        </is>
      </c>
      <c r="H75" t="inlineStr">
        <is>
          <t>0</t>
        </is>
      </c>
      <c r="I75" t="inlineStr">
        <is>
          <t>4</t>
        </is>
      </c>
      <c r="J75" t="inlineStr">
        <is>
          <t>Magic</t>
        </is>
      </c>
      <c r="K75" t="inlineStr">
        <is>
          <t>Int</t>
        </is>
      </c>
      <c r="L75" t="inlineStr">
        <is>
          <t>13m</t>
        </is>
      </c>
      <c r="M75" t="inlineStr">
        <is>
          <t>Target 3 positions and shoot an ice shard at each one, dealing [X] Water Damage and making targets Chilled.</t>
        </is>
      </c>
      <c r="N75" t="inlineStr">
        <is>
          <t>Set Chilled for 1 turn(s).</t>
        </is>
      </c>
    </row>
    <row r="76">
      <c r="A76">
        <f>HYPERLINK("https://divinityoriginalsin2.wiki.fextralife.com/Global+Cooling", "Global Cooling")</f>
        <v/>
      </c>
      <c r="B76" t="inlineStr">
        <is>
          <t>Hydrosophist</t>
        </is>
      </c>
      <c r="C76" t="inlineStr">
        <is>
          <t>2</t>
        </is>
      </c>
      <c r="D76" t="inlineStr"/>
      <c r="E76" t="inlineStr"/>
      <c r="F76" t="inlineStr">
        <is>
          <t>1</t>
        </is>
      </c>
      <c r="G76" t="inlineStr">
        <is>
          <t>1</t>
        </is>
      </c>
      <c r="H76" t="inlineStr">
        <is>
          <t>0</t>
        </is>
      </c>
      <c r="I76" t="inlineStr">
        <is>
          <t>3</t>
        </is>
      </c>
      <c r="J76" t="inlineStr">
        <is>
          <t>Magic</t>
        </is>
      </c>
      <c r="K76" t="inlineStr">
        <is>
          <t>Int</t>
        </is>
      </c>
      <c r="L76" t="inlineStr">
        <is>
          <t>-</t>
        </is>
      </c>
      <c r="M76" t="inlineStr">
        <is>
          <t>Set Chilled on enemies around you and deal [X] Water Damage. Freeze all succeptible surfaces.</t>
        </is>
      </c>
      <c r="N76" t="inlineStr">
        <is>
          <t>Set Chilled for 3 turn(s).</t>
        </is>
      </c>
    </row>
    <row r="77">
      <c r="A77">
        <f>HYPERLINK("https://divinityoriginalsin2.wiki.fextralife.com/Cryogenic+Stasis", "Cryogenic Stasis")</f>
        <v/>
      </c>
      <c r="B77" t="inlineStr">
        <is>
          <t>Hydrosophist</t>
        </is>
      </c>
      <c r="C77" t="inlineStr">
        <is>
          <t>2</t>
        </is>
      </c>
      <c r="D77" t="inlineStr"/>
      <c r="E77" t="inlineStr"/>
      <c r="F77" t="inlineStr">
        <is>
          <t>1</t>
        </is>
      </c>
      <c r="G77" t="inlineStr">
        <is>
          <t>2</t>
        </is>
      </c>
      <c r="H77" t="inlineStr">
        <is>
          <t>0</t>
        </is>
      </c>
      <c r="I77" t="inlineStr">
        <is>
          <t>4</t>
        </is>
      </c>
      <c r="J77" t="inlineStr">
        <is>
          <t>n/a</t>
        </is>
      </c>
      <c r="K77" t="inlineStr">
        <is>
          <t>-</t>
        </is>
      </c>
      <c r="L77" t="inlineStr">
        <is>
          <t>13m</t>
        </is>
      </c>
      <c r="M77" t="inlineStr">
        <is>
          <t>Target ally becomes immune to all damage, and heals over time. Removes Shackles of Pain.</t>
        </is>
      </c>
      <c r="N77" t="inlineStr">
        <is>
          <t>Set Permafrost for 1 Turn(s)</t>
        </is>
      </c>
    </row>
    <row r="78">
      <c r="A78">
        <f>HYPERLINK("https://divinityoriginalsin2.wiki.fextralife.com/Healing+Ritual", "Healing Ritual")</f>
        <v/>
      </c>
      <c r="B78" t="inlineStr">
        <is>
          <t>Hydrosophist</t>
        </is>
      </c>
      <c r="C78" t="inlineStr">
        <is>
          <t>2</t>
        </is>
      </c>
      <c r="D78" t="inlineStr"/>
      <c r="E78" t="inlineStr"/>
      <c r="F78" t="inlineStr">
        <is>
          <t>1</t>
        </is>
      </c>
      <c r="G78" t="inlineStr">
        <is>
          <t>2</t>
        </is>
      </c>
      <c r="H78" t="inlineStr">
        <is>
          <t>0</t>
        </is>
      </c>
      <c r="I78" t="inlineStr">
        <is>
          <t>5</t>
        </is>
      </c>
      <c r="J78" t="inlineStr">
        <is>
          <t>n/a</t>
        </is>
      </c>
      <c r="K78" t="inlineStr">
        <is>
          <t>-</t>
        </is>
      </c>
      <c r="L78" t="inlineStr">
        <is>
          <t>13m</t>
        </is>
      </c>
      <c r="M78" t="inlineStr">
        <is>
          <t>Shoot a bolt of healing energy that will jump to nearby allies.</t>
        </is>
      </c>
      <c r="N78" t="inlineStr">
        <is>
          <t>Restore [X] Vitality</t>
        </is>
      </c>
    </row>
    <row r="79">
      <c r="A79">
        <f>HYPERLINK("https://divinityoriginalsin2.wiki.fextralife.com/Mass+Cleanse+Wounds", "Mass Cleanse Wounds")</f>
        <v/>
      </c>
      <c r="B79" t="inlineStr">
        <is>
          <t>Hydrosophist</t>
        </is>
      </c>
      <c r="C79" t="inlineStr">
        <is>
          <t>2</t>
        </is>
      </c>
      <c r="D79" t="inlineStr">
        <is>
          <t>Warfare</t>
        </is>
      </c>
      <c r="E79" t="inlineStr">
        <is>
          <t>2</t>
        </is>
      </c>
      <c r="F79" t="inlineStr">
        <is>
          <t>2</t>
        </is>
      </c>
      <c r="G79" t="inlineStr">
        <is>
          <t>1</t>
        </is>
      </c>
      <c r="H79" t="inlineStr">
        <is>
          <t>1</t>
        </is>
      </c>
      <c r="I79" t="inlineStr">
        <is>
          <t>5</t>
        </is>
      </c>
      <c r="J79" t="inlineStr">
        <is>
          <t>n/a</t>
        </is>
      </c>
      <c r="K79" t="inlineStr">
        <is>
          <t>-</t>
        </is>
      </c>
      <c r="L79" t="inlineStr">
        <is>
          <t>-</t>
        </is>
      </c>
      <c r="M79" t="inlineStr">
        <is>
          <t>Heal yourself and allies around you. Create a water puddle beneath every target. Remove Necrofire, Burning, Diseased, Decaying Touch, Poisoned, Bleeding, Suffocation and Acid.</t>
        </is>
      </c>
      <c r="N79" t="inlineStr">
        <is>
          <t>Restore [X] Vitality</t>
        </is>
      </c>
    </row>
    <row r="80">
      <c r="A80">
        <f>HYPERLINK("https://divinityoriginalsin2.wiki.fextralife.com/Vampiric+Hunger+Aura", "Vampiric Hunger Aura")</f>
        <v/>
      </c>
      <c r="B80" t="inlineStr">
        <is>
          <t>Hydrosophist</t>
        </is>
      </c>
      <c r="C80" t="inlineStr">
        <is>
          <t>2</t>
        </is>
      </c>
      <c r="D80" t="inlineStr">
        <is>
          <t>Scoundrel</t>
        </is>
      </c>
      <c r="E80" t="inlineStr">
        <is>
          <t>2</t>
        </is>
      </c>
      <c r="F80" t="inlineStr">
        <is>
          <t>2</t>
        </is>
      </c>
      <c r="G80" t="inlineStr">
        <is>
          <t>1</t>
        </is>
      </c>
      <c r="H80" t="inlineStr">
        <is>
          <t>1</t>
        </is>
      </c>
      <c r="I80" t="inlineStr">
        <is>
          <t>5</t>
        </is>
      </c>
      <c r="J80" t="inlineStr">
        <is>
          <t>n/a</t>
        </is>
      </c>
      <c r="K80" t="inlineStr">
        <is>
          <t>-</t>
        </is>
      </c>
      <c r="L80" t="inlineStr">
        <is>
          <t>--</t>
        </is>
      </c>
      <c r="M80" t="inlineStr">
        <is>
          <t>Set Vampiric Hunger Aura on every ally around you, adding 50% Life Steal for 2 turns. Life Steal heals you in proportion to the damage you deal to Vitality.</t>
        </is>
      </c>
      <c r="N80" t="inlineStr">
        <is>
          <t>Set Vampiric Hunger Aura for 2 Turn(s)</t>
        </is>
      </c>
    </row>
    <row r="81">
      <c r="A81">
        <f>HYPERLINK("https://divinityoriginalsin2.wiki.fextralife.com/Mass+Cryotherapy", "Mass Cryotherapy")</f>
        <v/>
      </c>
      <c r="B81" t="inlineStr">
        <is>
          <t>Hydrosophist</t>
        </is>
      </c>
      <c r="C81" t="inlineStr">
        <is>
          <t>2</t>
        </is>
      </c>
      <c r="D81" t="inlineStr">
        <is>
          <t>Huntsman</t>
        </is>
      </c>
      <c r="E81" t="inlineStr">
        <is>
          <t>2</t>
        </is>
      </c>
      <c r="F81" t="inlineStr">
        <is>
          <t>2</t>
        </is>
      </c>
      <c r="G81" t="inlineStr">
        <is>
          <t>2</t>
        </is>
      </c>
      <c r="H81" t="inlineStr">
        <is>
          <t>1</t>
        </is>
      </c>
      <c r="I81" t="inlineStr">
        <is>
          <t>5</t>
        </is>
      </c>
      <c r="J81" t="inlineStr">
        <is>
          <t>n/a</t>
        </is>
      </c>
      <c r="K81" t="inlineStr">
        <is>
          <t>-</t>
        </is>
      </c>
      <c r="L81" t="inlineStr">
        <is>
          <t>-</t>
        </is>
      </c>
      <c r="M81" t="inlineStr">
        <is>
          <t>Each ally consumes Frozen surfaces around them, converting the frozen surfaces to Magic Armour.</t>
        </is>
      </c>
      <c r="N81" t="inlineStr">
        <is>
          <t>Restore up to [X] Magic Armour depending on relevant surface area.</t>
        </is>
      </c>
    </row>
    <row r="82">
      <c r="A82">
        <f>HYPERLINK("https://divinityoriginalsin2.wiki.fextralife.com/Deep+Freeze", "Deep Freeze")</f>
        <v/>
      </c>
      <c r="B82" t="inlineStr">
        <is>
          <t>Hydrosophist</t>
        </is>
      </c>
      <c r="C82" t="inlineStr">
        <is>
          <t>3</t>
        </is>
      </c>
      <c r="D82" t="inlineStr"/>
      <c r="E82" t="inlineStr"/>
      <c r="F82" t="inlineStr">
        <is>
          <t>1</t>
        </is>
      </c>
      <c r="G82" t="inlineStr">
        <is>
          <t>4</t>
        </is>
      </c>
      <c r="H82" t="inlineStr">
        <is>
          <t>0</t>
        </is>
      </c>
      <c r="I82" t="inlineStr">
        <is>
          <t>6</t>
        </is>
      </c>
      <c r="J82" t="inlineStr">
        <is>
          <t>Magic</t>
        </is>
      </c>
      <c r="K82" t="inlineStr">
        <is>
          <t>Int</t>
        </is>
      </c>
      <c r="L82" t="inlineStr">
        <is>
          <t>8m</t>
        </is>
      </c>
      <c r="M82" t="inlineStr">
        <is>
          <t>Targets in the cone that are frozen and under 10% Vitality shatter and instantly die. Otherwise they receive [X] Water Damage and become Frozen.</t>
        </is>
      </c>
      <c r="N82" t="inlineStr">
        <is>
          <t>Instantly kill targets with Frozen status below 10% Vitality.Set Frozen for 1 Turn(s)</t>
        </is>
      </c>
    </row>
    <row r="83">
      <c r="A83">
        <f>HYPERLINK("https://divinityoriginalsin2.wiki.fextralife.com/Arcane+Stitch", "Arcane Stitch")</f>
        <v/>
      </c>
      <c r="B83" t="inlineStr">
        <is>
          <t>Hydrosophist</t>
        </is>
      </c>
      <c r="C83" t="inlineStr">
        <is>
          <t>3</t>
        </is>
      </c>
      <c r="D83" t="inlineStr"/>
      <c r="E83" t="inlineStr"/>
      <c r="F83" t="inlineStr">
        <is>
          <t>2</t>
        </is>
      </c>
      <c r="G83" t="inlineStr">
        <is>
          <t>3</t>
        </is>
      </c>
      <c r="H83" t="inlineStr">
        <is>
          <t>1</t>
        </is>
      </c>
      <c r="I83" t="inlineStr">
        <is>
          <t>4</t>
        </is>
      </c>
      <c r="J83" t="inlineStr">
        <is>
          <t>n/a</t>
        </is>
      </c>
      <c r="K83" t="inlineStr">
        <is>
          <t>-</t>
        </is>
      </c>
      <c r="L83" t="inlineStr">
        <is>
          <t>13m</t>
        </is>
      </c>
      <c r="M83" t="inlineStr">
        <is>
          <t>Fully restore target character's Magic Armour. Removes Frozen, Stunned, Petrified, Plague, Suffocating, Poisoned, Burning, Necrofire, Terrified, Silenced, Taunted, Mad.</t>
        </is>
      </c>
      <c r="N83" t="inlineStr">
        <is>
          <t>Restore [X] Magic Armour</t>
        </is>
      </c>
    </row>
    <row r="84">
      <c r="A84">
        <f>HYPERLINK("https://divinityoriginalsin2.wiki.fextralife.com/Steam+Lance", "Steam Lance")</f>
        <v/>
      </c>
      <c r="B84" t="inlineStr">
        <is>
          <t>Hydrosophist</t>
        </is>
      </c>
      <c r="C84" t="inlineStr">
        <is>
          <t>3</t>
        </is>
      </c>
      <c r="D84" t="inlineStr"/>
      <c r="E84" t="inlineStr"/>
      <c r="F84" t="inlineStr">
        <is>
          <t>2</t>
        </is>
      </c>
      <c r="G84" t="inlineStr">
        <is>
          <t>2</t>
        </is>
      </c>
      <c r="H84" t="inlineStr">
        <is>
          <t>2</t>
        </is>
      </c>
      <c r="I84" t="inlineStr">
        <is>
          <t>3</t>
        </is>
      </c>
      <c r="J84" t="inlineStr">
        <is>
          <t>n/a</t>
        </is>
      </c>
      <c r="K84" t="inlineStr">
        <is>
          <t>-</t>
        </is>
      </c>
      <c r="L84" t="inlineStr">
        <is>
          <t>13m</t>
        </is>
      </c>
      <c r="M84" t="inlineStr">
        <is>
          <t>Releases a stream of Blessed Steam that heals characters in its path.</t>
        </is>
      </c>
      <c r="N84" t="inlineStr">
        <is>
          <t>Restore [X] Vitality for 3 Turn(s)</t>
        </is>
      </c>
    </row>
    <row r="85">
      <c r="A85">
        <f>HYPERLINK("https://divinityoriginalsin2.wiki.fextralife.com/Hail+Storm", "Hail Storm")</f>
        <v/>
      </c>
      <c r="B85" t="inlineStr">
        <is>
          <t>Hydrosophist</t>
        </is>
      </c>
      <c r="C85" t="inlineStr">
        <is>
          <t>5</t>
        </is>
      </c>
      <c r="D85" t="inlineStr"/>
      <c r="E85" t="inlineStr"/>
      <c r="F85" t="inlineStr">
        <is>
          <t>3</t>
        </is>
      </c>
      <c r="G85" t="inlineStr">
        <is>
          <t>4</t>
        </is>
      </c>
      <c r="H85" t="inlineStr">
        <is>
          <t>3</t>
        </is>
      </c>
      <c r="I85" t="inlineStr">
        <is>
          <t>4</t>
        </is>
      </c>
      <c r="J85" t="inlineStr">
        <is>
          <t>Magic</t>
        </is>
      </c>
      <c r="K85" t="inlineStr">
        <is>
          <t>Int</t>
        </is>
      </c>
      <c r="L85" t="inlineStr">
        <is>
          <t>13m</t>
        </is>
      </c>
      <c r="M85" t="inlineStr">
        <is>
          <t>20 ice shards fall from the sky, each dealing [X] Water Damage to characters within 13m range from impact.</t>
        </is>
      </c>
      <c r="N85" t="inlineStr">
        <is>
          <t>Set Chilled for 1 turn(s). 4m Explode Radius</t>
        </is>
      </c>
    </row>
    <row r="86">
      <c r="A86">
        <f>HYPERLINK("https://divinityoriginalsin2.wiki.fextralife.com/Ice+Breaker", "Ice Breaker")</f>
        <v/>
      </c>
      <c r="B86" t="inlineStr">
        <is>
          <t>Hydrosophist</t>
        </is>
      </c>
      <c r="C86" t="inlineStr">
        <is>
          <t>3</t>
        </is>
      </c>
      <c r="D86" t="inlineStr"/>
      <c r="E86" t="inlineStr"/>
      <c r="F86" t="inlineStr">
        <is>
          <t>1</t>
        </is>
      </c>
      <c r="G86" t="inlineStr">
        <is>
          <t>1</t>
        </is>
      </c>
      <c r="H86" t="inlineStr">
        <is>
          <t>0</t>
        </is>
      </c>
      <c r="I86" t="inlineStr">
        <is>
          <t>3</t>
        </is>
      </c>
      <c r="J86" t="inlineStr">
        <is>
          <t>Magic</t>
        </is>
      </c>
      <c r="K86" t="inlineStr">
        <is>
          <t>Int</t>
        </is>
      </c>
      <c r="L86" t="inlineStr">
        <is>
          <t>--</t>
        </is>
      </c>
      <c r="M86" t="inlineStr">
        <is>
          <t>Sets off a chain reaction that causes ice areas to explode into water puddles, dealing water damage and setting Chilled.</t>
        </is>
      </c>
      <c r="N86" t="inlineStr"/>
    </row>
    <row r="87">
      <c r="A87">
        <f>HYPERLINK("https://divinityoriginalsin2.wiki.fextralife.com/Blood+Sucker", "Blood Sucker")</f>
        <v/>
      </c>
      <c r="B87" t="inlineStr">
        <is>
          <t>Necromancer</t>
        </is>
      </c>
      <c r="C87" t="inlineStr">
        <is>
          <t>1</t>
        </is>
      </c>
      <c r="D87" t="inlineStr"/>
      <c r="E87" t="inlineStr"/>
      <c r="F87" t="inlineStr">
        <is>
          <t>1</t>
        </is>
      </c>
      <c r="G87" t="inlineStr">
        <is>
          <t>1</t>
        </is>
      </c>
      <c r="H87" t="inlineStr">
        <is>
          <t>0</t>
        </is>
      </c>
      <c r="I87" t="inlineStr">
        <is>
          <t>3</t>
        </is>
      </c>
      <c r="J87" t="inlineStr">
        <is>
          <t>n/a</t>
        </is>
      </c>
      <c r="K87" t="inlineStr">
        <is>
          <t>n/a</t>
        </is>
      </c>
      <c r="L87" t="inlineStr">
        <is>
          <t>13m</t>
        </is>
      </c>
      <c r="M87" t="inlineStr">
        <is>
          <t>Target character consumes blood surfaces around them, restoring Vitality. The more blood, the more they are healed!</t>
        </is>
      </c>
      <c r="N87" t="inlineStr">
        <is>
          <t>Restore up to [X] Vitality, depending on relevant surface area.</t>
        </is>
      </c>
    </row>
    <row r="88">
      <c r="A88">
        <f>HYPERLINK("https://divinityoriginalsin2.wiki.fextralife.com/Decaying+Touch", "Decaying Touch")</f>
        <v/>
      </c>
      <c r="B88" t="inlineStr">
        <is>
          <t>Necromancer</t>
        </is>
      </c>
      <c r="C88" t="inlineStr">
        <is>
          <t>1</t>
        </is>
      </c>
      <c r="D88" t="inlineStr"/>
      <c r="E88" t="inlineStr"/>
      <c r="F88" t="inlineStr">
        <is>
          <t>1</t>
        </is>
      </c>
      <c r="G88" t="inlineStr">
        <is>
          <t>2</t>
        </is>
      </c>
      <c r="H88" t="inlineStr">
        <is>
          <t>0</t>
        </is>
      </c>
      <c r="I88" t="inlineStr">
        <is>
          <t>3</t>
        </is>
      </c>
      <c r="J88" t="inlineStr">
        <is>
          <t>Physical</t>
        </is>
      </c>
      <c r="K88" t="inlineStr">
        <is>
          <t>Int</t>
        </is>
      </c>
      <c r="L88" t="inlineStr">
        <is>
          <t>2m</t>
        </is>
      </c>
      <c r="M88" t="inlineStr">
        <is>
          <t>Deal 100% physical damage to target character. Sets Decay, so the target will take physical damage from healing spells and potions.</t>
        </is>
      </c>
      <c r="N88" t="inlineStr">
        <is>
          <t>Set Decaying for 2 turn(s).</t>
        </is>
      </c>
    </row>
    <row r="89">
      <c r="A89">
        <f>HYPERLINK("https://divinityoriginalsin2.wiki.fextralife.com/Mosquito+Swarm", "Mosquito Swarm")</f>
        <v/>
      </c>
      <c r="B89" t="inlineStr">
        <is>
          <t>Necromancer</t>
        </is>
      </c>
      <c r="C89" t="inlineStr">
        <is>
          <t>1</t>
        </is>
      </c>
      <c r="D89" t="inlineStr"/>
      <c r="E89" t="inlineStr"/>
      <c r="F89" t="inlineStr">
        <is>
          <t>1</t>
        </is>
      </c>
      <c r="G89" t="inlineStr">
        <is>
          <t>2</t>
        </is>
      </c>
      <c r="H89" t="inlineStr">
        <is>
          <t>0</t>
        </is>
      </c>
      <c r="I89" t="inlineStr">
        <is>
          <t>3</t>
        </is>
      </c>
      <c r="J89" t="inlineStr">
        <is>
          <t>Physical</t>
        </is>
      </c>
      <c r="K89" t="inlineStr">
        <is>
          <t>Int</t>
        </is>
      </c>
      <c r="L89" t="inlineStr">
        <is>
          <t>13m</t>
        </is>
      </c>
      <c r="M89" t="inlineStr">
        <is>
          <t>Unleash a swarm of giant mosquitos to suck the blood from your enemies, dealing 100% physical damage and healing yourself.</t>
        </is>
      </c>
      <c r="N89" t="inlineStr">
        <is>
          <t>Restore up to [X] Vitality, depending on the damage dealt.  Set Bleeding for 2 turn(s).</t>
        </is>
      </c>
    </row>
    <row r="90">
      <c r="A90">
        <f>HYPERLINK("https://divinityoriginalsin2.wiki.fextralife.com/Raise+Bloated+Corpse", "Raise Bloated Corpse")</f>
        <v/>
      </c>
      <c r="B90" t="inlineStr">
        <is>
          <t>Necromancer</t>
        </is>
      </c>
      <c r="C90" t="inlineStr">
        <is>
          <t>1</t>
        </is>
      </c>
      <c r="D90" t="inlineStr"/>
      <c r="E90" t="inlineStr"/>
      <c r="F90" t="inlineStr">
        <is>
          <t>1</t>
        </is>
      </c>
      <c r="G90" t="inlineStr">
        <is>
          <t>1</t>
        </is>
      </c>
      <c r="H90" t="inlineStr">
        <is>
          <t>0</t>
        </is>
      </c>
      <c r="I90" t="inlineStr">
        <is>
          <t>3</t>
        </is>
      </c>
      <c r="J90" t="inlineStr">
        <is>
          <t>n/a</t>
        </is>
      </c>
      <c r="K90" t="inlineStr">
        <is>
          <t>n/a</t>
        </is>
      </c>
      <c r="L90" t="inlineStr">
        <is>
          <t>13m</t>
        </is>
      </c>
      <c r="M90" t="inlineStr">
        <is>
          <t>Target a corpse to raise a bloated cadaver that fights for you. It can explode, dealing Physical Damage.</t>
        </is>
      </c>
      <c r="N90" t="inlineStr">
        <is>
          <t>A bloated corpse will be summoned at the location of your target(s). Blows up your target.</t>
        </is>
      </c>
    </row>
    <row r="91">
      <c r="A91">
        <f>HYPERLINK("https://divinityoriginalsin2.wiki.fextralife.com/Raining+Blood", "Raining Blood")</f>
        <v/>
      </c>
      <c r="B91" t="inlineStr">
        <is>
          <t>Necromancer</t>
        </is>
      </c>
      <c r="C91" t="inlineStr">
        <is>
          <t>1</t>
        </is>
      </c>
      <c r="D91" t="inlineStr">
        <is>
          <t>Hydrosophist</t>
        </is>
      </c>
      <c r="E91" t="inlineStr">
        <is>
          <t>1</t>
        </is>
      </c>
      <c r="F91" t="inlineStr">
        <is>
          <t>1</t>
        </is>
      </c>
      <c r="G91" t="inlineStr">
        <is>
          <t>2</t>
        </is>
      </c>
      <c r="H91" t="inlineStr">
        <is>
          <t>0</t>
        </is>
      </c>
      <c r="I91" t="inlineStr">
        <is>
          <t>5</t>
        </is>
      </c>
      <c r="J91" t="inlineStr">
        <is>
          <t>Physical</t>
        </is>
      </c>
      <c r="K91" t="inlineStr">
        <is>
          <t>n/a</t>
        </is>
      </c>
      <c r="L91" t="inlineStr">
        <is>
          <t>8m</t>
        </is>
      </c>
      <c r="M91" t="inlineStr">
        <is>
          <t>Create blood surfaces. Set Bleeding on enemies. Douse fire surfaces.</t>
        </is>
      </c>
      <c r="N91" t="inlineStr">
        <is>
          <t>Set Bleeding for 2 turn(s).</t>
        </is>
      </c>
    </row>
    <row r="92">
      <c r="A92">
        <f>HYPERLINK("https://divinityoriginalsin2.wiki.fextralife.com/Bone+Cage", "Bone Cage")</f>
        <v/>
      </c>
      <c r="B92" t="inlineStr">
        <is>
          <t>Necromancer</t>
        </is>
      </c>
      <c r="C92" t="inlineStr">
        <is>
          <t>2</t>
        </is>
      </c>
      <c r="D92" t="inlineStr"/>
      <c r="E92" t="inlineStr"/>
      <c r="F92" t="inlineStr">
        <is>
          <t>1</t>
        </is>
      </c>
      <c r="G92" t="inlineStr">
        <is>
          <t>1</t>
        </is>
      </c>
      <c r="H92" t="inlineStr">
        <is>
          <t>0</t>
        </is>
      </c>
      <c r="I92" t="inlineStr">
        <is>
          <t>5</t>
        </is>
      </c>
      <c r="J92" t="inlineStr">
        <is>
          <t>n/a</t>
        </is>
      </c>
      <c r="K92" t="inlineStr">
        <is>
          <t>n/a</t>
        </is>
      </c>
      <c r="L92" t="inlineStr">
        <is>
          <t>--</t>
        </is>
      </c>
      <c r="M92" t="inlineStr">
        <is>
          <t>Increases Physical Armour by [X] and another [X] Physical Armour for each corpse within 13m radus around you.</t>
        </is>
      </c>
      <c r="N92" t="inlineStr">
        <is>
          <t>Set Bone Cage for 3 turn(s).</t>
        </is>
      </c>
    </row>
    <row r="93">
      <c r="A93">
        <f>HYPERLINK("https://divinityoriginalsin2.wiki.fextralife.com/Infect", "Infect")</f>
        <v/>
      </c>
      <c r="B93" t="inlineStr">
        <is>
          <t>Necromancer</t>
        </is>
      </c>
      <c r="C93" t="inlineStr">
        <is>
          <t>2</t>
        </is>
      </c>
      <c r="D93" t="inlineStr"/>
      <c r="E93" t="inlineStr"/>
      <c r="F93" t="inlineStr">
        <is>
          <t>1</t>
        </is>
      </c>
      <c r="G93" t="inlineStr">
        <is>
          <t>3</t>
        </is>
      </c>
      <c r="H93" t="inlineStr">
        <is>
          <t>0</t>
        </is>
      </c>
      <c r="I93" t="inlineStr">
        <is>
          <t>3</t>
        </is>
      </c>
      <c r="J93" t="inlineStr">
        <is>
          <t>Physical</t>
        </is>
      </c>
      <c r="K93" t="inlineStr">
        <is>
          <t>Int</t>
        </is>
      </c>
      <c r="L93" t="inlineStr">
        <is>
          <t>13m</t>
        </is>
      </c>
      <c r="M93" t="inlineStr">
        <is>
          <t>Deal 155% physical damage. Infect a target with a disease that will spread to other nearby characters. Diseased characters deal reduced damage with all attacks and have lowered Constitution.</t>
        </is>
      </c>
      <c r="N93" t="inlineStr">
        <is>
          <t>Set Infected for 2 turn(s).</t>
        </is>
      </c>
    </row>
    <row r="94">
      <c r="A94">
        <f>HYPERLINK("https://divinityoriginalsin2.wiki.fextralife.com/Living+on+the+Edge", "Living on the Edge")</f>
        <v/>
      </c>
      <c r="B94" t="inlineStr">
        <is>
          <t>Necromancer</t>
        </is>
      </c>
      <c r="C94" t="inlineStr">
        <is>
          <t>2</t>
        </is>
      </c>
      <c r="D94" t="inlineStr"/>
      <c r="E94" t="inlineStr"/>
      <c r="F94" t="inlineStr">
        <is>
          <t>1</t>
        </is>
      </c>
      <c r="G94" t="inlineStr">
        <is>
          <t>3</t>
        </is>
      </c>
      <c r="H94" t="inlineStr">
        <is>
          <t>0</t>
        </is>
      </c>
      <c r="I94" t="inlineStr">
        <is>
          <t>5</t>
        </is>
      </c>
      <c r="J94" t="inlineStr">
        <is>
          <t>n/a</t>
        </is>
      </c>
      <c r="K94" t="inlineStr">
        <is>
          <t>n/a</t>
        </is>
      </c>
      <c r="L94" t="inlineStr">
        <is>
          <t>13m</t>
        </is>
      </c>
      <c r="M94" t="inlineStr">
        <is>
          <t>For 2 turns your character's Vitality cannot be reduced below 1 point, keeping them alive against all odds. If the target is a summon, their lifetime will be prolonged for the duration.</t>
        </is>
      </c>
      <c r="N94" t="inlineStr">
        <is>
          <t>Set Death Resist for 2 turn(s).</t>
        </is>
      </c>
    </row>
    <row r="95">
      <c r="A95">
        <f>HYPERLINK("https://divinityoriginalsin2.wiki.fextralife.com/Death+Wish", "Death Wish")</f>
        <v/>
      </c>
      <c r="B95" t="inlineStr">
        <is>
          <t>Necromancer</t>
        </is>
      </c>
      <c r="C95" t="inlineStr">
        <is>
          <t>2</t>
        </is>
      </c>
      <c r="D95" t="inlineStr"/>
      <c r="E95" t="inlineStr"/>
      <c r="F95" t="inlineStr">
        <is>
          <t>1</t>
        </is>
      </c>
      <c r="G95" t="inlineStr">
        <is>
          <t>2</t>
        </is>
      </c>
      <c r="H95" t="inlineStr">
        <is>
          <t>0</t>
        </is>
      </c>
      <c r="I95" t="inlineStr">
        <is>
          <t>5</t>
        </is>
      </c>
      <c r="J95" t="inlineStr">
        <is>
          <t>n/a</t>
        </is>
      </c>
      <c r="K95" t="inlineStr">
        <is>
          <t>n/a</t>
        </is>
      </c>
      <c r="L95" t="inlineStr">
        <is>
          <t>13m</t>
        </is>
      </c>
      <c r="M95" t="inlineStr">
        <is>
          <t>Target character receives a damage bonus equal to the percentage of their lost Vitality. For example, a character with 30% Vitality will gain a 70% damage bonus.</t>
        </is>
      </c>
      <c r="N95" t="inlineStr">
        <is>
          <t>Set Death Wish for 2 turn(s).</t>
        </is>
      </c>
    </row>
    <row r="96">
      <c r="A96">
        <f>HYPERLINK("https://divinityoriginalsin2.wiki.fextralife.com/Raise+Bone+Widow", "Raise Bone Widow")</f>
        <v/>
      </c>
      <c r="B96" t="inlineStr">
        <is>
          <t>Necromancer</t>
        </is>
      </c>
      <c r="C96" t="inlineStr">
        <is>
          <t>2</t>
        </is>
      </c>
      <c r="D96" t="inlineStr"/>
      <c r="E96" t="inlineStr"/>
      <c r="F96" t="inlineStr">
        <is>
          <t>1</t>
        </is>
      </c>
      <c r="G96" t="inlineStr">
        <is>
          <t>2</t>
        </is>
      </c>
      <c r="H96" t="inlineStr">
        <is>
          <t>0</t>
        </is>
      </c>
      <c r="I96" t="inlineStr">
        <is>
          <t>5</t>
        </is>
      </c>
      <c r="J96" t="inlineStr">
        <is>
          <t>n/a</t>
        </is>
      </c>
      <c r="K96" t="inlineStr">
        <is>
          <t>n/a</t>
        </is>
      </c>
      <c r="L96" t="inlineStr">
        <is>
          <t>13m</t>
        </is>
      </c>
      <c r="M96" t="inlineStr">
        <is>
          <t>Raise a walking pile of bones which can consume corpses to restore Vitality and receive a stacking damage buff.</t>
        </is>
      </c>
      <c r="N96" t="inlineStr">
        <is>
          <t>The stats of the summons will depend on caster level and Summoning ability.</t>
        </is>
      </c>
    </row>
    <row r="97">
      <c r="A97">
        <f>HYPERLINK("https://divinityoriginalsin2.wiki.fextralife.com/Shackles+of+Pain", "Shackles of Pain")</f>
        <v/>
      </c>
      <c r="B97" t="inlineStr">
        <is>
          <t>Necromancer</t>
        </is>
      </c>
      <c r="C97" t="inlineStr">
        <is>
          <t>2</t>
        </is>
      </c>
      <c r="D97" t="inlineStr"/>
      <c r="E97" t="inlineStr"/>
      <c r="F97" t="inlineStr">
        <is>
          <t>1</t>
        </is>
      </c>
      <c r="G97" t="inlineStr">
        <is>
          <t>1</t>
        </is>
      </c>
      <c r="H97" t="inlineStr">
        <is>
          <t>0</t>
        </is>
      </c>
      <c r="I97" t="inlineStr">
        <is>
          <t>5</t>
        </is>
      </c>
      <c r="J97" t="inlineStr">
        <is>
          <t>Physical</t>
        </is>
      </c>
      <c r="K97" t="inlineStr">
        <is>
          <t>n/a</t>
        </is>
      </c>
      <c r="L97" t="inlineStr">
        <is>
          <t>13m</t>
        </is>
      </c>
      <c r="M97" t="inlineStr">
        <is>
          <t>Mark a target so that it will receive all of the damage you receive.</t>
        </is>
      </c>
      <c r="N97" t="inlineStr">
        <is>
          <t>Set Shackles of Pain for 3 turn(s).</t>
        </is>
      </c>
    </row>
    <row r="98">
      <c r="A98">
        <f>HYPERLINK("https://divinityoriginalsin2.wiki.fextralife.com/Last+Rites", "Last Rites")</f>
        <v/>
      </c>
      <c r="B98" t="inlineStr">
        <is>
          <t>Necromancer</t>
        </is>
      </c>
      <c r="C98" t="inlineStr">
        <is>
          <t>3</t>
        </is>
      </c>
      <c r="D98" t="inlineStr"/>
      <c r="E98" t="inlineStr"/>
      <c r="F98" t="inlineStr">
        <is>
          <t>1</t>
        </is>
      </c>
      <c r="G98" t="inlineStr">
        <is>
          <t>3</t>
        </is>
      </c>
      <c r="H98" t="inlineStr">
        <is>
          <t>0</t>
        </is>
      </c>
      <c r="I98" t="inlineStr">
        <is>
          <t>0</t>
        </is>
      </c>
      <c r="J98" t="inlineStr">
        <is>
          <t>n/a</t>
        </is>
      </c>
      <c r="K98" t="inlineStr">
        <is>
          <t>n/a</t>
        </is>
      </c>
      <c r="L98" t="inlineStr">
        <is>
          <t>13m</t>
        </is>
      </c>
      <c r="M98" t="inlineStr">
        <is>
          <t>Sacrifice yourself to bring an ally back to life. Deals [X] piercing damage to you, and resurrects target character with maximum Vitality.</t>
        </is>
      </c>
      <c r="N98" t="inlineStr">
        <is>
          <t>Set Potion.</t>
        </is>
      </c>
    </row>
    <row r="99">
      <c r="A99">
        <f>HYPERLINK("https://divinityoriginalsin2.wiki.fextralife.com/Silencing+Stare", "Silencing Stare")</f>
        <v/>
      </c>
      <c r="B99" t="inlineStr">
        <is>
          <t>Necromancer</t>
        </is>
      </c>
      <c r="C99" t="inlineStr">
        <is>
          <t>3</t>
        </is>
      </c>
      <c r="D99" t="inlineStr"/>
      <c r="E99" t="inlineStr"/>
      <c r="F99" t="inlineStr">
        <is>
          <t>1</t>
        </is>
      </c>
      <c r="G99" t="inlineStr">
        <is>
          <t>2</t>
        </is>
      </c>
      <c r="H99" t="inlineStr">
        <is>
          <t>0</t>
        </is>
      </c>
      <c r="I99" t="inlineStr">
        <is>
          <t>2</t>
        </is>
      </c>
      <c r="J99" t="inlineStr">
        <is>
          <t>Magic</t>
        </is>
      </c>
      <c r="K99" t="inlineStr">
        <is>
          <t>n/a</t>
        </is>
      </c>
      <c r="L99" t="inlineStr">
        <is>
          <t>13m</t>
        </is>
      </c>
      <c r="M99" t="inlineStr">
        <is>
          <t>Destroy [X] Magic Armour and Silence all enemies in a cone in front of you.</t>
        </is>
      </c>
      <c r="N99" t="inlineStr">
        <is>
          <t>Set Silenced for 1 turn(s).</t>
        </is>
      </c>
    </row>
    <row r="100">
      <c r="A100">
        <f>HYPERLINK("https://divinityoriginalsin2.wiki.fextralife.com/Black+Shroud", "Black Shroud")</f>
        <v/>
      </c>
      <c r="B100" t="inlineStr">
        <is>
          <t>Necromancer</t>
        </is>
      </c>
      <c r="C100" t="inlineStr">
        <is>
          <t>3</t>
        </is>
      </c>
      <c r="D100" t="inlineStr"/>
      <c r="E100" t="inlineStr"/>
      <c r="F100" t="inlineStr">
        <is>
          <t>2</t>
        </is>
      </c>
      <c r="G100" t="inlineStr">
        <is>
          <t>1</t>
        </is>
      </c>
      <c r="H100" t="inlineStr">
        <is>
          <t>1</t>
        </is>
      </c>
      <c r="I100" t="inlineStr">
        <is>
          <t>5</t>
        </is>
      </c>
      <c r="J100" t="inlineStr">
        <is>
          <t>n/a</t>
        </is>
      </c>
      <c r="K100" t="inlineStr">
        <is>
          <t>n/a</t>
        </is>
      </c>
      <c r="L100" t="inlineStr">
        <is>
          <t>13m</t>
        </is>
      </c>
      <c r="M100" t="inlineStr">
        <is>
          <t>Create a cloud of cursed smoke in an area, setting Suffocating and Blind on all characters within.</t>
        </is>
      </c>
      <c r="N100" t="inlineStr">
        <is>
          <t>-</t>
        </is>
      </c>
    </row>
    <row r="101">
      <c r="A101">
        <f>HYPERLINK("https://divinityoriginalsin2.wiki.fextralife.com/Grasp+of+the+Starved", "Grasp of the Starved")</f>
        <v/>
      </c>
      <c r="B101" t="inlineStr">
        <is>
          <t>Necromancer</t>
        </is>
      </c>
      <c r="C101" t="inlineStr">
        <is>
          <t>3</t>
        </is>
      </c>
      <c r="D101" t="inlineStr"/>
      <c r="E101" t="inlineStr"/>
      <c r="F101" t="inlineStr">
        <is>
          <t>2</t>
        </is>
      </c>
      <c r="G101" t="inlineStr">
        <is>
          <t>2</t>
        </is>
      </c>
      <c r="H101" t="inlineStr">
        <is>
          <t>2</t>
        </is>
      </c>
      <c r="I101" t="inlineStr">
        <is>
          <t>5</t>
        </is>
      </c>
      <c r="J101" t="inlineStr">
        <is>
          <t>Physical</t>
        </is>
      </c>
      <c r="K101" t="inlineStr">
        <is>
          <t>Int</t>
        </is>
      </c>
      <c r="L101" t="inlineStr">
        <is>
          <t>13m</t>
        </is>
      </c>
      <c r="M101" t="inlineStr">
        <is>
          <t>Undead hands rise from underground, attacking characters that stand in blood surfaces and clouds. Deals 250% physical damage to each character and sets Crippled.</t>
        </is>
      </c>
      <c r="N101" t="inlineStr">
        <is>
          <t>Set Crippled for 2 turn(s).</t>
        </is>
      </c>
    </row>
    <row r="102">
      <c r="A102">
        <f>HYPERLINK("https://divinityoriginalsin2.wiki.fextralife.com/Blood+Storm", "Blood Storm")</f>
        <v/>
      </c>
      <c r="B102" t="inlineStr">
        <is>
          <t>Necromancer</t>
        </is>
      </c>
      <c r="C102" t="inlineStr">
        <is>
          <t>3</t>
        </is>
      </c>
      <c r="D102" t="inlineStr">
        <is>
          <t>Hydrosophist</t>
        </is>
      </c>
      <c r="E102" t="inlineStr">
        <is>
          <t>3</t>
        </is>
      </c>
      <c r="F102" t="inlineStr">
        <is>
          <t>3</t>
        </is>
      </c>
      <c r="G102" t="inlineStr">
        <is>
          <t>4</t>
        </is>
      </c>
      <c r="H102" t="inlineStr">
        <is>
          <t>3</t>
        </is>
      </c>
      <c r="I102" t="inlineStr">
        <is>
          <t>5</t>
        </is>
      </c>
      <c r="J102" t="inlineStr">
        <is>
          <t>n/a</t>
        </is>
      </c>
      <c r="K102" t="inlineStr">
        <is>
          <t>n/a</t>
        </is>
      </c>
      <c r="L102" t="inlineStr">
        <is>
          <t>17m</t>
        </is>
      </c>
      <c r="M102" t="inlineStr">
        <is>
          <t>The sky weeps bloody tears. Bolts of coagulated blood fall on enemy characters in the area, dealing 100% damage each and setting Disease and Decaying Touch. Turns all water in the area into blood.</t>
        </is>
      </c>
      <c r="N102" t="inlineStr">
        <is>
          <t>-</t>
        </is>
      </c>
    </row>
    <row r="103">
      <c r="A103">
        <f>HYPERLINK("https://divinityoriginalsin2.wiki.fextralife.com/Totems+of+the+Necromancer", "Totems of the Necromancer")</f>
        <v/>
      </c>
      <c r="B103" t="inlineStr">
        <is>
          <t>Necromancer</t>
        </is>
      </c>
      <c r="C103" t="inlineStr">
        <is>
          <t>5</t>
        </is>
      </c>
      <c r="D103" t="inlineStr"/>
      <c r="E103" t="inlineStr"/>
      <c r="F103" t="inlineStr">
        <is>
          <t>3</t>
        </is>
      </c>
      <c r="G103" t="inlineStr">
        <is>
          <t>2</t>
        </is>
      </c>
      <c r="H103" t="inlineStr">
        <is>
          <t>3</t>
        </is>
      </c>
      <c r="I103" t="inlineStr">
        <is>
          <t>5</t>
        </is>
      </c>
      <c r="J103" t="inlineStr">
        <is>
          <t>n/a</t>
        </is>
      </c>
      <c r="K103" t="inlineStr">
        <is>
          <t>n/a</t>
        </is>
      </c>
      <c r="L103" t="inlineStr">
        <is>
          <t>--</t>
        </is>
      </c>
      <c r="M103" t="inlineStr">
        <is>
          <t>Spawn bone totems near every enemy (alive or dead) in the area. Bone totems have ranged attacks that deal [X] physical damage.</t>
        </is>
      </c>
      <c r="N103" t="inlineStr">
        <is>
          <t>A Bones Totem will be summoned at the location of your target(s).</t>
        </is>
      </c>
    </row>
    <row r="104">
      <c r="A104">
        <f>HYPERLINK("https://divinityoriginalsin2.wiki.fextralife.com/Bull+Horns", "Bull Horns")</f>
        <v/>
      </c>
      <c r="B104" t="inlineStr">
        <is>
          <t>Polymorph</t>
        </is>
      </c>
      <c r="C104" t="inlineStr">
        <is>
          <t>1</t>
        </is>
      </c>
      <c r="D104" t="inlineStr"/>
      <c r="E104" t="inlineStr"/>
      <c r="F104" t="inlineStr">
        <is>
          <t>1</t>
        </is>
      </c>
      <c r="G104" t="inlineStr">
        <is>
          <t>0</t>
        </is>
      </c>
      <c r="H104" t="inlineStr">
        <is>
          <t>0</t>
        </is>
      </c>
      <c r="I104" t="inlineStr">
        <is>
          <t>6</t>
        </is>
      </c>
      <c r="J104" t="inlineStr">
        <is>
          <t>n/a</t>
        </is>
      </c>
      <c r="K104" t="inlineStr">
        <is>
          <t>-</t>
        </is>
      </c>
      <c r="L104" t="inlineStr">
        <is>
          <t>--</t>
        </is>
      </c>
      <c r="M104" t="inlineStr">
        <is>
          <t>Magnificent horns sprout from your forehead, making you see red. You can rush at your enemies and gore them. Increases Retribution ability by 1 for the duration. Incompatible with Medusa Head.</t>
        </is>
      </c>
      <c r="N104" t="inlineStr">
        <is>
          <t>Set Bull Horns for 4 turn(s).</t>
        </is>
      </c>
    </row>
    <row r="105">
      <c r="A105">
        <f>HYPERLINK("https://divinityoriginalsin2.wiki.fextralife.com/Chicken+Claw", "Chicken Claw")</f>
        <v/>
      </c>
      <c r="B105" t="inlineStr">
        <is>
          <t>Polymorph</t>
        </is>
      </c>
      <c r="C105" t="inlineStr">
        <is>
          <t>1</t>
        </is>
      </c>
      <c r="D105" t="inlineStr"/>
      <c r="E105" t="inlineStr"/>
      <c r="F105" t="inlineStr">
        <is>
          <t>1</t>
        </is>
      </c>
      <c r="G105" t="inlineStr">
        <is>
          <t>2</t>
        </is>
      </c>
      <c r="H105" t="inlineStr">
        <is>
          <t>0</t>
        </is>
      </c>
      <c r="I105" t="inlineStr">
        <is>
          <t>6</t>
        </is>
      </c>
      <c r="J105" t="inlineStr">
        <is>
          <t>Physical</t>
        </is>
      </c>
      <c r="K105" t="inlineStr">
        <is>
          <t>-</t>
        </is>
      </c>
      <c r="L105" t="inlineStr">
        <is>
          <t>2m</t>
        </is>
      </c>
      <c r="M105" t="inlineStr">
        <is>
          <t>Turn the target character into a chicken. Squawk!</t>
        </is>
      </c>
      <c r="N105" t="inlineStr">
        <is>
          <t>Set Chicken Form for 2 turn(s).</t>
        </is>
      </c>
    </row>
    <row r="106">
      <c r="A106">
        <f>HYPERLINK("https://divinityoriginalsin2.wiki.fextralife.com/Tentacle+Lash", "Tentacle Lash")</f>
        <v/>
      </c>
      <c r="B106" t="inlineStr">
        <is>
          <t>Polymorph</t>
        </is>
      </c>
      <c r="C106" t="inlineStr">
        <is>
          <t>1</t>
        </is>
      </c>
      <c r="D106" t="inlineStr"/>
      <c r="E106" t="inlineStr"/>
      <c r="F106" t="inlineStr">
        <is>
          <t>1</t>
        </is>
      </c>
      <c r="G106" t="inlineStr">
        <is>
          <t>2</t>
        </is>
      </c>
      <c r="H106" t="inlineStr">
        <is>
          <t>0</t>
        </is>
      </c>
      <c r="I106" t="inlineStr">
        <is>
          <t>3</t>
        </is>
      </c>
      <c r="J106" t="inlineStr">
        <is>
          <t>Physical</t>
        </is>
      </c>
      <c r="K106" t="inlineStr">
        <is>
          <t>Str</t>
        </is>
      </c>
      <c r="L106" t="inlineStr">
        <is>
          <t>8m</t>
        </is>
      </c>
      <c r="M106" t="inlineStr">
        <is>
          <t>Lash out at your opponent dealing, physical damage and setting Atrophy on them.</t>
        </is>
      </c>
      <c r="N106" t="inlineStr">
        <is>
          <t>Set Atrophy for 1 turn(s).</t>
        </is>
      </c>
    </row>
    <row r="107">
      <c r="A107">
        <f>HYPERLINK("https://divinityoriginalsin2.wiki.fextralife.com/Chameleon+Cloak", "Chameleon Cloak")</f>
        <v/>
      </c>
      <c r="B107" t="inlineStr">
        <is>
          <t>Polymorph</t>
        </is>
      </c>
      <c r="C107" t="inlineStr">
        <is>
          <t>1</t>
        </is>
      </c>
      <c r="D107" t="inlineStr"/>
      <c r="E107" t="inlineStr"/>
      <c r="F107" t="inlineStr">
        <is>
          <t>1</t>
        </is>
      </c>
      <c r="G107" t="inlineStr">
        <is>
          <t>1</t>
        </is>
      </c>
      <c r="H107" t="inlineStr">
        <is>
          <t>0</t>
        </is>
      </c>
      <c r="I107" t="inlineStr">
        <is>
          <t>6</t>
        </is>
      </c>
      <c r="J107" t="inlineStr">
        <is>
          <t>n/a</t>
        </is>
      </c>
      <c r="K107" t="inlineStr">
        <is>
          <t>-</t>
        </is>
      </c>
      <c r="L107" t="inlineStr">
        <is>
          <t>--</t>
        </is>
      </c>
      <c r="M107" t="inlineStr">
        <is>
          <t>Grants you the ability to blend in with any enviroment as if invisible.</t>
        </is>
      </c>
      <c r="N107" t="inlineStr">
        <is>
          <t>Set Invisible for 2 turn(s).</t>
        </is>
      </c>
    </row>
    <row r="108">
      <c r="A108">
        <f>HYPERLINK("https://divinityoriginalsin2.wiki.fextralife.com/Heart+of+Steel", "Heart of Steel")</f>
        <v/>
      </c>
      <c r="B108" t="inlineStr">
        <is>
          <t>Polymorph</t>
        </is>
      </c>
      <c r="C108" t="inlineStr">
        <is>
          <t>2</t>
        </is>
      </c>
      <c r="D108" t="inlineStr"/>
      <c r="E108" t="inlineStr"/>
      <c r="F108" t="inlineStr">
        <is>
          <t>1</t>
        </is>
      </c>
      <c r="G108" t="inlineStr">
        <is>
          <t>2</t>
        </is>
      </c>
      <c r="H108" t="inlineStr">
        <is>
          <t>0</t>
        </is>
      </c>
      <c r="I108" t="inlineStr">
        <is>
          <t>5</t>
        </is>
      </c>
      <c r="J108" t="inlineStr">
        <is>
          <t>n/a</t>
        </is>
      </c>
      <c r="K108" t="inlineStr">
        <is>
          <t>-</t>
        </is>
      </c>
      <c r="L108" t="inlineStr">
        <is>
          <t>--</t>
        </is>
      </c>
      <c r="M108" t="inlineStr">
        <is>
          <t>Your heart pumps liquid metal, creating a robust layer of Physical Armor. This regenerates each turn.</t>
        </is>
      </c>
      <c r="N108" t="inlineStr">
        <is>
          <t>Restore [X] Physical Armour for 4 turn(s).</t>
        </is>
      </c>
    </row>
    <row r="109">
      <c r="A109">
        <f>HYPERLINK("https://divinityoriginalsin2.wiki.fextralife.com/Spread+Your+Wings", "Spread Your Wings")</f>
        <v/>
      </c>
      <c r="B109" t="inlineStr">
        <is>
          <t>Polymorph</t>
        </is>
      </c>
      <c r="C109" t="inlineStr">
        <is>
          <t>2</t>
        </is>
      </c>
      <c r="D109" t="inlineStr"/>
      <c r="E109" t="inlineStr"/>
      <c r="F109" t="inlineStr">
        <is>
          <t>1</t>
        </is>
      </c>
      <c r="G109" t="inlineStr">
        <is>
          <t>1</t>
        </is>
      </c>
      <c r="H109" t="inlineStr">
        <is>
          <t>0</t>
        </is>
      </c>
      <c r="I109" t="inlineStr">
        <is>
          <t>6</t>
        </is>
      </c>
      <c r="J109" t="inlineStr">
        <is>
          <t>n/a</t>
        </is>
      </c>
      <c r="K109" t="inlineStr">
        <is>
          <t>-</t>
        </is>
      </c>
      <c r="L109" t="inlineStr">
        <is>
          <t>--</t>
        </is>
      </c>
      <c r="M109" t="inlineStr">
        <is>
          <t>Sprout temporary wings to fly when you move, allowing you to ignore ground surfaces. Incompatible with Spider Legs.</t>
        </is>
      </c>
      <c r="N109" t="inlineStr">
        <is>
          <t>Sets wings for 3 turns. Allows use of the ability Fly.</t>
        </is>
      </c>
    </row>
    <row r="110">
      <c r="A110">
        <f>HYPERLINK("https://divinityoriginalsin2.wiki.fextralife.com/Spider+Legs", "Spider Legs")</f>
        <v/>
      </c>
      <c r="B110" t="inlineStr">
        <is>
          <t>Polymorph</t>
        </is>
      </c>
      <c r="C110" t="inlineStr">
        <is>
          <t>2</t>
        </is>
      </c>
      <c r="D110" t="inlineStr"/>
      <c r="E110" t="inlineStr"/>
      <c r="F110" t="inlineStr">
        <is>
          <t>1</t>
        </is>
      </c>
      <c r="G110" t="inlineStr">
        <is>
          <t>1</t>
        </is>
      </c>
      <c r="H110" t="inlineStr">
        <is>
          <t>0</t>
        </is>
      </c>
      <c r="I110" t="inlineStr">
        <is>
          <t>5</t>
        </is>
      </c>
      <c r="J110" t="inlineStr">
        <is>
          <t>n/a</t>
        </is>
      </c>
      <c r="K110" t="inlineStr">
        <is>
          <t>-</t>
        </is>
      </c>
      <c r="L110" t="inlineStr">
        <is>
          <t>--</t>
        </is>
      </c>
      <c r="M110" t="inlineStr">
        <is>
          <t>Spider legs burst from your back. You can create web surfaces in an area to entangle foes. Incompatible with Wings.</t>
        </is>
      </c>
      <c r="N110" t="inlineStr">
        <is>
          <t>Set Spider Legs for 3 turn(s).</t>
        </is>
      </c>
    </row>
    <row r="111">
      <c r="A111">
        <f>HYPERLINK("https://divinityoriginalsin2.wiki.fextralife.com/Terrain+Transmutation", "Terrain Transmutation")</f>
        <v/>
      </c>
      <c r="B111" t="inlineStr">
        <is>
          <t>Polymorph</t>
        </is>
      </c>
      <c r="C111" t="inlineStr">
        <is>
          <t>2</t>
        </is>
      </c>
      <c r="D111" t="inlineStr"/>
      <c r="E111" t="inlineStr"/>
      <c r="F111" t="inlineStr">
        <is>
          <t>1</t>
        </is>
      </c>
      <c r="G111" t="inlineStr">
        <is>
          <t>1</t>
        </is>
      </c>
      <c r="H111" t="inlineStr">
        <is>
          <t>0</t>
        </is>
      </c>
      <c r="I111" t="inlineStr">
        <is>
          <t>2</t>
        </is>
      </c>
      <c r="J111" t="inlineStr">
        <is>
          <t>n/a</t>
        </is>
      </c>
      <c r="K111" t="inlineStr">
        <is>
          <t>-</t>
        </is>
      </c>
      <c r="L111" t="inlineStr">
        <is>
          <t>13m</t>
        </is>
      </c>
      <c r="M111" t="inlineStr">
        <is>
          <t>Target two circular areas. Swap surfaces and clouds.</t>
        </is>
      </c>
      <c r="N111" t="inlineStr">
        <is>
          <t>-</t>
        </is>
      </c>
    </row>
    <row r="112">
      <c r="A112">
        <f>HYPERLINK("https://divinityoriginalsin2.wiki.fextralife.com/Medusa+Head", "Medusa Head")</f>
        <v/>
      </c>
      <c r="B112" t="inlineStr">
        <is>
          <t>Polymorph</t>
        </is>
      </c>
      <c r="C112" t="inlineStr">
        <is>
          <t>2</t>
        </is>
      </c>
      <c r="D112" t="inlineStr"/>
      <c r="E112" t="inlineStr"/>
      <c r="F112" t="inlineStr">
        <is>
          <t>1</t>
        </is>
      </c>
      <c r="G112" t="inlineStr">
        <is>
          <t>2</t>
        </is>
      </c>
      <c r="H112" t="inlineStr">
        <is>
          <t>0</t>
        </is>
      </c>
      <c r="I112" t="inlineStr">
        <is>
          <t>5</t>
        </is>
      </c>
      <c r="J112" t="inlineStr">
        <is>
          <t>n/a</t>
        </is>
      </c>
      <c r="K112" t="inlineStr">
        <is>
          <t>-</t>
        </is>
      </c>
      <c r="L112" t="inlineStr">
        <is>
          <t>--</t>
        </is>
      </c>
      <c r="M112" t="inlineStr">
        <is>
          <t>Snakes grow out of your head, giving you a petrifying aura and the Petrifying Visage skill. Incompatible with Bull Horns.</t>
        </is>
      </c>
      <c r="N112" t="inlineStr">
        <is>
          <t>Set Medusa Head for 2 turn(s).</t>
        </is>
      </c>
    </row>
    <row r="113">
      <c r="A113">
        <f>HYPERLINK("https://divinityoriginalsin2.wiki.fextralife.com/Summon+Oily+Blob", "Summon Oily Blob")</f>
        <v/>
      </c>
      <c r="B113" t="inlineStr">
        <is>
          <t>Polymorph</t>
        </is>
      </c>
      <c r="C113" t="inlineStr">
        <is>
          <t>2</t>
        </is>
      </c>
      <c r="D113" t="inlineStr"/>
      <c r="E113" t="inlineStr"/>
      <c r="F113" t="inlineStr">
        <is>
          <t>1</t>
        </is>
      </c>
      <c r="G113" t="inlineStr">
        <is>
          <t>2</t>
        </is>
      </c>
      <c r="H113" t="inlineStr">
        <is>
          <t>0</t>
        </is>
      </c>
      <c r="I113" t="inlineStr">
        <is>
          <t>6</t>
        </is>
      </c>
      <c r="J113" t="inlineStr">
        <is>
          <t>n/a</t>
        </is>
      </c>
      <c r="K113" t="inlineStr">
        <is>
          <t>Str</t>
        </is>
      </c>
      <c r="L113" t="inlineStr">
        <is>
          <t>13m</t>
        </is>
      </c>
      <c r="M113" t="inlineStr">
        <is>
          <t>Fling an Oil Blob at a target point, dealing [X] Earth Damage in the area. Oil Blob deals earth damage with melee attacks and leaves an oil puddle on death.</t>
        </is>
      </c>
      <c r="N113" t="inlineStr">
        <is>
          <t>3m Explode Radius</t>
        </is>
      </c>
    </row>
    <row r="114">
      <c r="A114">
        <f>HYPERLINK("https://divinityoriginalsin2.wiki.fextralife.com/Flaming+Skin", "Flaming Skin")</f>
        <v/>
      </c>
      <c r="B114" t="inlineStr">
        <is>
          <t>Polymorph</t>
        </is>
      </c>
      <c r="C114" t="inlineStr">
        <is>
          <t>2</t>
        </is>
      </c>
      <c r="D114" t="inlineStr">
        <is>
          <t>Pyrokinetic</t>
        </is>
      </c>
      <c r="E114" t="inlineStr">
        <is>
          <t>2</t>
        </is>
      </c>
      <c r="F114" t="inlineStr">
        <is>
          <t>2</t>
        </is>
      </c>
      <c r="G114" t="inlineStr">
        <is>
          <t>1</t>
        </is>
      </c>
      <c r="H114" t="inlineStr">
        <is>
          <t>1</t>
        </is>
      </c>
      <c r="I114" t="inlineStr">
        <is>
          <t>5</t>
        </is>
      </c>
      <c r="J114" t="inlineStr">
        <is>
          <t>n/a</t>
        </is>
      </c>
      <c r="K114" t="inlineStr">
        <is>
          <t>-</t>
        </is>
      </c>
      <c r="L114" t="inlineStr">
        <is>
          <t>--</t>
        </is>
      </c>
      <c r="M114" t="inlineStr">
        <is>
          <t>You get immunity to fire, but lowered resistance to water. You bleed fire.</t>
        </is>
      </c>
      <c r="N114" t="inlineStr">
        <is>
          <t>Set Flaming Skin for 2 turn(s).</t>
        </is>
      </c>
    </row>
    <row r="115">
      <c r="A115">
        <f>HYPERLINK("https://divinityoriginalsin2.wiki.fextralife.com/Icy+Skin", "Icy Skin")</f>
        <v/>
      </c>
      <c r="B115" t="inlineStr">
        <is>
          <t>Polymorph</t>
        </is>
      </c>
      <c r="C115" t="inlineStr">
        <is>
          <t>2</t>
        </is>
      </c>
      <c r="D115" t="inlineStr">
        <is>
          <t>Hydrosophist</t>
        </is>
      </c>
      <c r="E115" t="inlineStr">
        <is>
          <t>2</t>
        </is>
      </c>
      <c r="F115" t="inlineStr">
        <is>
          <t>2</t>
        </is>
      </c>
      <c r="G115" t="inlineStr">
        <is>
          <t>1</t>
        </is>
      </c>
      <c r="H115" t="inlineStr">
        <is>
          <t>1</t>
        </is>
      </c>
      <c r="I115" t="inlineStr">
        <is>
          <t>5</t>
        </is>
      </c>
      <c r="J115" t="inlineStr">
        <is>
          <t>n/a</t>
        </is>
      </c>
      <c r="K115" t="inlineStr">
        <is>
          <t>-</t>
        </is>
      </c>
      <c r="L115" t="inlineStr">
        <is>
          <t>--</t>
        </is>
      </c>
      <c r="M115" t="inlineStr">
        <is>
          <t>You get immunity to water, but lowered resistance to fire. You bleed ice.</t>
        </is>
      </c>
      <c r="N115" t="inlineStr">
        <is>
          <t>Set Icy Skin for 2 turn(s).</t>
        </is>
      </c>
    </row>
    <row r="116">
      <c r="A116">
        <f>HYPERLINK("https://divinityoriginalsin2.wiki.fextralife.com/Poisonous+Skin", "Poisonous Skin")</f>
        <v/>
      </c>
      <c r="B116" t="inlineStr">
        <is>
          <t>Polymorph</t>
        </is>
      </c>
      <c r="C116" t="inlineStr">
        <is>
          <t>2</t>
        </is>
      </c>
      <c r="D116" t="inlineStr">
        <is>
          <t>Geomancer</t>
        </is>
      </c>
      <c r="E116" t="inlineStr">
        <is>
          <t>2</t>
        </is>
      </c>
      <c r="F116" t="inlineStr">
        <is>
          <t>2</t>
        </is>
      </c>
      <c r="G116" t="inlineStr">
        <is>
          <t>1</t>
        </is>
      </c>
      <c r="H116" t="inlineStr">
        <is>
          <t>1</t>
        </is>
      </c>
      <c r="I116" t="inlineStr">
        <is>
          <t>5</t>
        </is>
      </c>
      <c r="J116" t="inlineStr">
        <is>
          <t>n/a</t>
        </is>
      </c>
      <c r="K116" t="inlineStr">
        <is>
          <t>-</t>
        </is>
      </c>
      <c r="L116" t="inlineStr">
        <is>
          <t>--</t>
        </is>
      </c>
      <c r="M116" t="inlineStr">
        <is>
          <t>You get immunity to poison and earth, but lowered resistance to air. You bleed poison.</t>
        </is>
      </c>
      <c r="N116" t="inlineStr">
        <is>
          <t>Set Poisonous Skin for 2 turn(s).</t>
        </is>
      </c>
    </row>
    <row r="117">
      <c r="A117">
        <f>HYPERLINK("https://divinityoriginalsin2.wiki.fextralife.com/Jellyfish+Skin", "Jellyfish Skin")</f>
        <v/>
      </c>
      <c r="B117" t="inlineStr">
        <is>
          <t>Polymorph</t>
        </is>
      </c>
      <c r="C117" t="inlineStr">
        <is>
          <t>2</t>
        </is>
      </c>
      <c r="D117" t="inlineStr">
        <is>
          <t>Aerotheurge</t>
        </is>
      </c>
      <c r="E117" t="inlineStr">
        <is>
          <t>2</t>
        </is>
      </c>
      <c r="F117" t="inlineStr">
        <is>
          <t>2</t>
        </is>
      </c>
      <c r="G117" t="inlineStr">
        <is>
          <t>1</t>
        </is>
      </c>
      <c r="H117" t="inlineStr">
        <is>
          <t>1</t>
        </is>
      </c>
      <c r="I117" t="inlineStr">
        <is>
          <t>5</t>
        </is>
      </c>
      <c r="J117" t="inlineStr">
        <is>
          <t>n/a</t>
        </is>
      </c>
      <c r="K117" t="inlineStr">
        <is>
          <t>-</t>
        </is>
      </c>
      <c r="L117" t="inlineStr">
        <is>
          <t>--</t>
        </is>
      </c>
      <c r="M117" t="inlineStr">
        <is>
          <t>Bleed electrified water. You get immunity to electricity, but lowered resistance to poison and earth damage.</t>
        </is>
      </c>
      <c r="N117" t="inlineStr">
        <is>
          <t>Set Jellyfish Skin for 2 turn(s).</t>
        </is>
      </c>
    </row>
    <row r="118">
      <c r="A118">
        <f>HYPERLINK("https://divinityoriginalsin2.wiki.fextralife.com/Skin+Graft", "Skin Graft")</f>
        <v/>
      </c>
      <c r="B118" t="inlineStr">
        <is>
          <t>Polymorph</t>
        </is>
      </c>
      <c r="C118" t="inlineStr">
        <is>
          <t>3</t>
        </is>
      </c>
      <c r="D118" t="inlineStr"/>
      <c r="E118" t="inlineStr"/>
      <c r="F118" t="inlineStr">
        <is>
          <t>2</t>
        </is>
      </c>
      <c r="G118" t="inlineStr">
        <is>
          <t>1</t>
        </is>
      </c>
      <c r="H118" t="inlineStr">
        <is>
          <t>1</t>
        </is>
      </c>
      <c r="I118" t="inlineStr">
        <is>
          <t>0</t>
        </is>
      </c>
      <c r="J118" t="inlineStr">
        <is>
          <t>n/a</t>
        </is>
      </c>
      <c r="K118" t="inlineStr">
        <is>
          <t>-</t>
        </is>
      </c>
      <c r="L118" t="inlineStr">
        <is>
          <t>--</t>
        </is>
      </c>
      <c r="M118" t="inlineStr">
        <is>
          <t>Reset all cooldowns. Removes Burning, Necrofire, Poisoned and Bleeding.</t>
        </is>
      </c>
      <c r="N118" t="inlineStr">
        <is>
          <t>Set Skin Graft</t>
        </is>
      </c>
    </row>
    <row r="119">
      <c r="A119">
        <f>HYPERLINK("https://divinityoriginalsin2.wiki.fextralife.com/Forced+Exchange", "Forced Exchange")</f>
        <v/>
      </c>
      <c r="B119" t="inlineStr">
        <is>
          <t>Polymorph</t>
        </is>
      </c>
      <c r="C119" t="inlineStr">
        <is>
          <t>3</t>
        </is>
      </c>
      <c r="D119" t="inlineStr"/>
      <c r="E119" t="inlineStr"/>
      <c r="F119" t="inlineStr">
        <is>
          <t>2</t>
        </is>
      </c>
      <c r="G119" t="inlineStr">
        <is>
          <t>1</t>
        </is>
      </c>
      <c r="H119" t="inlineStr">
        <is>
          <t>2</t>
        </is>
      </c>
      <c r="I119" t="inlineStr">
        <is>
          <t>1</t>
        </is>
      </c>
      <c r="J119" t="inlineStr">
        <is>
          <t>Physical</t>
        </is>
      </c>
      <c r="K119" t="inlineStr">
        <is>
          <t>-</t>
        </is>
      </c>
      <c r="L119" t="inlineStr">
        <is>
          <t>2m</t>
        </is>
      </c>
      <c r="M119" t="inlineStr">
        <is>
          <t>Exchange Vitality percentages with target character.</t>
        </is>
      </c>
      <c r="N119" t="inlineStr">
        <is>
          <t>Exchange vitality percentages with target character</t>
        </is>
      </c>
    </row>
    <row r="120">
      <c r="A120">
        <f>HYPERLINK("https://divinityoriginalsin2.wiki.fextralife.com/Equalise", "Equalise")</f>
        <v/>
      </c>
      <c r="B120" t="inlineStr">
        <is>
          <t>Polymorph</t>
        </is>
      </c>
      <c r="C120" t="inlineStr">
        <is>
          <t>3</t>
        </is>
      </c>
      <c r="D120" t="inlineStr"/>
      <c r="E120" t="inlineStr"/>
      <c r="F120" t="inlineStr">
        <is>
          <t>1</t>
        </is>
      </c>
      <c r="G120" t="inlineStr">
        <is>
          <t>2</t>
        </is>
      </c>
      <c r="H120" t="inlineStr">
        <is>
          <t>0</t>
        </is>
      </c>
      <c r="I120" t="inlineStr">
        <is>
          <t>5</t>
        </is>
      </c>
      <c r="J120" t="inlineStr">
        <is>
          <t>n/a</t>
        </is>
      </c>
      <c r="K120" t="inlineStr">
        <is>
          <t>-</t>
        </is>
      </c>
      <c r="L120" t="inlineStr">
        <is>
          <t>13m</t>
        </is>
      </c>
      <c r="M120" t="inlineStr">
        <is>
          <t>Vitality and Armour percentages of characters in target area are summed up and redistributed equally.</t>
        </is>
      </c>
      <c r="N120" t="inlineStr">
        <is>
          <t>-</t>
        </is>
      </c>
    </row>
    <row r="121">
      <c r="A121">
        <f>HYPERLINK("https://divinityoriginalsin2.wiki.fextralife.com/Flay+Skin", "Flay Skin")</f>
        <v/>
      </c>
      <c r="B121" t="inlineStr">
        <is>
          <t>Polymorph</t>
        </is>
      </c>
      <c r="C121" t="inlineStr">
        <is>
          <t>3</t>
        </is>
      </c>
      <c r="D121" t="inlineStr"/>
      <c r="E121" t="inlineStr"/>
      <c r="F121" t="inlineStr">
        <is>
          <t>1</t>
        </is>
      </c>
      <c r="G121" t="inlineStr">
        <is>
          <t>2</t>
        </is>
      </c>
      <c r="H121" t="inlineStr">
        <is>
          <t>0</t>
        </is>
      </c>
      <c r="I121" t="inlineStr">
        <is>
          <t>5</t>
        </is>
      </c>
      <c r="J121" t="inlineStr">
        <is>
          <t>Magic</t>
        </is>
      </c>
      <c r="K121" t="inlineStr">
        <is>
          <t>Str</t>
        </is>
      </c>
      <c r="L121" t="inlineStr">
        <is>
          <t>13m</t>
        </is>
      </c>
      <c r="M121" t="inlineStr">
        <is>
          <t>Destroy [X] Magic Armour on target character. Set status that halves resistances.</t>
        </is>
      </c>
      <c r="N121" t="inlineStr">
        <is>
          <t>Set Nullified Resistance for 3 turn(s).</t>
        </is>
      </c>
    </row>
    <row r="122">
      <c r="A122">
        <f>HYPERLINK("https://divinityoriginalsin2.wiki.fextralife.com/Apotheosis", "Apotheosis")</f>
        <v/>
      </c>
      <c r="B122" t="inlineStr">
        <is>
          <t>Polymorph</t>
        </is>
      </c>
      <c r="C122" t="inlineStr">
        <is>
          <t>5</t>
        </is>
      </c>
      <c r="D122" t="inlineStr"/>
      <c r="E122" t="inlineStr"/>
      <c r="F122" t="inlineStr">
        <is>
          <t>3</t>
        </is>
      </c>
      <c r="G122" t="inlineStr">
        <is>
          <t>2</t>
        </is>
      </c>
      <c r="H122" t="inlineStr">
        <is>
          <t>3</t>
        </is>
      </c>
      <c r="I122" t="inlineStr">
        <is>
          <t>0</t>
        </is>
      </c>
      <c r="J122" t="inlineStr">
        <is>
          <t>n/a</t>
        </is>
      </c>
      <c r="K122" t="inlineStr">
        <is>
          <t>?</t>
        </is>
      </c>
      <c r="L122" t="inlineStr">
        <is>
          <t>--</t>
        </is>
      </c>
      <c r="M122" t="inlineStr">
        <is>
          <t>You take the first step towards godhood. The cost of all Source skills is reduced by -3 Source Point.</t>
        </is>
      </c>
      <c r="N122" t="inlineStr">
        <is>
          <t>Set Apotheosis for 2 turn(s).</t>
        </is>
      </c>
    </row>
    <row r="123">
      <c r="A123">
        <f>HYPERLINK("https://divinityoriginalsin2.wiki.fextralife.com/Haste", "Haste")</f>
        <v/>
      </c>
      <c r="B123" t="inlineStr">
        <is>
          <t>Pyrokinetic</t>
        </is>
      </c>
      <c r="C123" t="inlineStr">
        <is>
          <t>1</t>
        </is>
      </c>
      <c r="D123" t="inlineStr"/>
      <c r="E123" t="inlineStr"/>
      <c r="F123" t="inlineStr">
        <is>
          <t>1</t>
        </is>
      </c>
      <c r="G123" t="inlineStr">
        <is>
          <t>1</t>
        </is>
      </c>
      <c r="H123" t="inlineStr">
        <is>
          <t>0</t>
        </is>
      </c>
      <c r="I123" t="inlineStr">
        <is>
          <t>3</t>
        </is>
      </c>
      <c r="J123" t="inlineStr">
        <is>
          <t>n/a</t>
        </is>
      </c>
      <c r="K123" t="inlineStr">
        <is>
          <t>-</t>
        </is>
      </c>
      <c r="L123" t="inlineStr">
        <is>
          <t>13m</t>
        </is>
      </c>
      <c r="M123" t="inlineStr">
        <is>
          <t>Sets Hasted on target character. Hasted increases movement speed by 2m per AP and gives an additional 1 AP per turn. Clears Slowed and Crippled.</t>
        </is>
      </c>
      <c r="N123" t="inlineStr">
        <is>
          <t>Set Hasted for 2 turn(s).</t>
        </is>
      </c>
    </row>
    <row r="124">
      <c r="A124">
        <f>HYPERLINK("https://divinityoriginalsin2.wiki.fextralife.com/Ignition", "Ignition")</f>
        <v/>
      </c>
      <c r="B124" t="inlineStr">
        <is>
          <t>Pyrokinetic</t>
        </is>
      </c>
      <c r="C124" t="inlineStr">
        <is>
          <t>1</t>
        </is>
      </c>
      <c r="D124" t="inlineStr"/>
      <c r="E124" t="inlineStr"/>
      <c r="F124" t="inlineStr">
        <is>
          <t>1</t>
        </is>
      </c>
      <c r="G124" t="inlineStr">
        <is>
          <t>1</t>
        </is>
      </c>
      <c r="H124" t="inlineStr">
        <is>
          <t>0</t>
        </is>
      </c>
      <c r="I124" t="inlineStr">
        <is>
          <t>2</t>
        </is>
      </c>
      <c r="J124" t="inlineStr">
        <is>
          <t>Magic</t>
        </is>
      </c>
      <c r="K124" t="inlineStr">
        <is>
          <t>Int</t>
        </is>
      </c>
      <c r="L124" t="inlineStr">
        <is>
          <t>--</t>
        </is>
      </c>
      <c r="M124" t="inlineStr">
        <is>
          <t>Sets enemy characters around you on fire. Deals [X] fire damage to each. Ignites all susceptible surfaces.</t>
        </is>
      </c>
      <c r="N124" t="inlineStr">
        <is>
          <t>Set Burning for 2 turn(s).</t>
        </is>
      </c>
    </row>
    <row r="125">
      <c r="A125">
        <f>HYPERLINK("https://divinityoriginalsin2.wiki.fextralife.com/Peace+of+Mind", "Peace of Mind")</f>
        <v/>
      </c>
      <c r="B125" t="inlineStr">
        <is>
          <t>Pyrokinetic</t>
        </is>
      </c>
      <c r="C125" t="inlineStr">
        <is>
          <t>1</t>
        </is>
      </c>
      <c r="D125" t="inlineStr"/>
      <c r="E125" t="inlineStr"/>
      <c r="F125" t="inlineStr">
        <is>
          <t>1</t>
        </is>
      </c>
      <c r="G125" t="inlineStr">
        <is>
          <t>1</t>
        </is>
      </c>
      <c r="H125" t="inlineStr">
        <is>
          <t>0</t>
        </is>
      </c>
      <c r="I125" t="inlineStr">
        <is>
          <t>3</t>
        </is>
      </c>
      <c r="J125" t="inlineStr">
        <is>
          <t>n/a</t>
        </is>
      </c>
      <c r="K125" t="inlineStr">
        <is>
          <t>-</t>
        </is>
      </c>
      <c r="L125" t="inlineStr">
        <is>
          <t>13m</t>
        </is>
      </c>
      <c r="M125" t="inlineStr">
        <is>
          <t>Target gains Clear-Minded, which increases Strength, Finesse, Intelligence by (X) and Wits by (Y)*. Removes Blinded, Terrified, Charmed, Taunted, Sleeping, Enraged and Mad.*Effect is based on your level. Y is generally 2X or 2X + 1.</t>
        </is>
      </c>
      <c r="N125" t="inlineStr">
        <is>
          <t>Set Clear-Minded for 3 turn(s).</t>
        </is>
      </c>
    </row>
    <row r="126">
      <c r="A126">
        <f>HYPERLINK("https://divinityoriginalsin2.wiki.fextralife.com/Searing+Daggers", "Searing Daggers")</f>
        <v/>
      </c>
      <c r="B126" t="inlineStr">
        <is>
          <t>Pyrokinetic</t>
        </is>
      </c>
      <c r="C126" t="inlineStr">
        <is>
          <t>1</t>
        </is>
      </c>
      <c r="D126" t="inlineStr"/>
      <c r="E126" t="inlineStr"/>
      <c r="F126" t="inlineStr">
        <is>
          <t>1</t>
        </is>
      </c>
      <c r="G126" t="inlineStr">
        <is>
          <t>2</t>
        </is>
      </c>
      <c r="H126" t="inlineStr">
        <is>
          <t>0</t>
        </is>
      </c>
      <c r="I126" t="inlineStr">
        <is>
          <t>3</t>
        </is>
      </c>
      <c r="J126" t="inlineStr">
        <is>
          <t>Magic</t>
        </is>
      </c>
      <c r="K126" t="inlineStr">
        <is>
          <t>Int</t>
        </is>
      </c>
      <c r="L126" t="inlineStr">
        <is>
          <t>13m</t>
        </is>
      </c>
      <c r="M126" t="inlineStr">
        <is>
          <t>Shoot 3 flaming daggers at targets of your choice, each creating a fire surface and dealing [X] fire damage</t>
        </is>
      </c>
      <c r="N126" t="inlineStr">
        <is>
          <t>Set Burning for two turns. 1m Explode radius</t>
        </is>
      </c>
    </row>
    <row r="127">
      <c r="A127">
        <f>HYPERLINK("https://divinityoriginalsin2.wiki.fextralife.com/Bleed+Fire", "Bleed Fire")</f>
        <v/>
      </c>
      <c r="B127" t="inlineStr">
        <is>
          <t>Pyrokinetic</t>
        </is>
      </c>
      <c r="C127" t="inlineStr">
        <is>
          <t>1</t>
        </is>
      </c>
      <c r="D127" t="inlineStr">
        <is>
          <t>Polymorph</t>
        </is>
      </c>
      <c r="E127" t="inlineStr">
        <is>
          <t>1</t>
        </is>
      </c>
      <c r="F127" t="inlineStr">
        <is>
          <t>1</t>
        </is>
      </c>
      <c r="G127" t="inlineStr">
        <is>
          <t>1</t>
        </is>
      </c>
      <c r="H127" t="inlineStr">
        <is>
          <t>0</t>
        </is>
      </c>
      <c r="I127" t="inlineStr">
        <is>
          <t>3</t>
        </is>
      </c>
      <c r="J127" t="inlineStr">
        <is>
          <t>Magic</t>
        </is>
      </c>
      <c r="K127" t="inlineStr">
        <is>
          <t>Int</t>
        </is>
      </c>
      <c r="L127" t="inlineStr">
        <is>
          <t>13m</t>
        </is>
      </c>
      <c r="M127" t="inlineStr">
        <is>
          <t>Enemies will bleed fire when hit. Also creates a small fire area beneath each target and ignites surfaces in the area.</t>
        </is>
      </c>
      <c r="N127" t="inlineStr">
        <is>
          <t>Set Bleed Fire for 3 turn(s).</t>
        </is>
      </c>
    </row>
    <row r="128">
      <c r="A128">
        <f>HYPERLINK("https://divinityoriginalsin2.wiki.fextralife.com/Corpse+Explosion", "Corpse Explosion")</f>
        <v/>
      </c>
      <c r="B128" t="inlineStr">
        <is>
          <t>Pyrokinetic</t>
        </is>
      </c>
      <c r="C128" t="inlineStr">
        <is>
          <t>1</t>
        </is>
      </c>
      <c r="D128" t="inlineStr">
        <is>
          <t>Necromancer</t>
        </is>
      </c>
      <c r="E128" t="inlineStr">
        <is>
          <t>1</t>
        </is>
      </c>
      <c r="F128" t="inlineStr">
        <is>
          <t>1</t>
        </is>
      </c>
      <c r="G128" t="inlineStr">
        <is>
          <t>1</t>
        </is>
      </c>
      <c r="H128" t="inlineStr">
        <is>
          <t>0</t>
        </is>
      </c>
      <c r="I128" t="inlineStr">
        <is>
          <t>4</t>
        </is>
      </c>
      <c r="J128" t="inlineStr">
        <is>
          <t>n/a</t>
        </is>
      </c>
      <c r="K128" t="inlineStr">
        <is>
          <t>Int</t>
        </is>
      </c>
      <c r="L128" t="inlineStr">
        <is>
          <t>13m</t>
        </is>
      </c>
      <c r="M128" t="inlineStr">
        <is>
          <t>Explode the target corpse, dealing physical damage in the area</t>
        </is>
      </c>
      <c r="N128" t="inlineStr">
        <is>
          <t>Blows up your target.</t>
        </is>
      </c>
    </row>
    <row r="129">
      <c r="A129">
        <f>HYPERLINK("https://divinityoriginalsin2.wiki.fextralife.com/Sabotage", "Sabotage")</f>
        <v/>
      </c>
      <c r="B129" t="inlineStr">
        <is>
          <t>Pyrokinetic</t>
        </is>
      </c>
      <c r="C129" t="inlineStr">
        <is>
          <t>1</t>
        </is>
      </c>
      <c r="D129" t="inlineStr">
        <is>
          <t>Scoundrel</t>
        </is>
      </c>
      <c r="E129" t="inlineStr">
        <is>
          <t>1</t>
        </is>
      </c>
      <c r="F129" t="inlineStr">
        <is>
          <t>1</t>
        </is>
      </c>
      <c r="G129" t="inlineStr">
        <is>
          <t>1</t>
        </is>
      </c>
      <c r="H129" t="inlineStr">
        <is>
          <t>0</t>
        </is>
      </c>
      <c r="I129" t="inlineStr">
        <is>
          <t>1</t>
        </is>
      </c>
      <c r="J129" t="inlineStr">
        <is>
          <t>n/a</t>
        </is>
      </c>
      <c r="K129" t="inlineStr">
        <is>
          <t>-</t>
        </is>
      </c>
      <c r="L129" t="inlineStr">
        <is>
          <t>13m</t>
        </is>
      </c>
      <c r="M129" t="inlineStr">
        <is>
          <t>If target character is carrying grenades or arrows, a random one explodes in their inventory.</t>
        </is>
      </c>
      <c r="N129" t="inlineStr">
        <is>
          <t>Explodes 1 random Arrow(s) or Grenade(s) on target's inventory.</t>
        </is>
      </c>
    </row>
    <row r="130">
      <c r="A130">
        <f>HYPERLINK("https://divinityoriginalsin2.wiki.fextralife.com/Sparking+Swings", "Sparking Swings")</f>
        <v/>
      </c>
      <c r="B130" t="inlineStr">
        <is>
          <t>Pyrokinetic</t>
        </is>
      </c>
      <c r="C130" t="inlineStr">
        <is>
          <t>1</t>
        </is>
      </c>
      <c r="D130" t="inlineStr">
        <is>
          <t>Warfare</t>
        </is>
      </c>
      <c r="E130" t="inlineStr">
        <is>
          <t>1</t>
        </is>
      </c>
      <c r="F130" t="inlineStr">
        <is>
          <t>1</t>
        </is>
      </c>
      <c r="G130" t="inlineStr">
        <is>
          <t>1</t>
        </is>
      </c>
      <c r="H130" t="inlineStr">
        <is>
          <t>0</t>
        </is>
      </c>
      <c r="I130" t="inlineStr">
        <is>
          <t>5</t>
        </is>
      </c>
      <c r="J130" t="inlineStr">
        <is>
          <t>n/a</t>
        </is>
      </c>
      <c r="K130" t="inlineStr">
        <is>
          <t>Int</t>
        </is>
      </c>
      <c r="L130" t="inlineStr">
        <is>
          <t>--</t>
        </is>
      </c>
      <c r="M130" t="inlineStr">
        <is>
          <t>Receive Sparkstriker status. This causes your melee attacks to create a spark projectile that bounces off the initial target to hit the closest enemy. Has 4 charges.</t>
        </is>
      </c>
      <c r="N130" t="inlineStr">
        <is>
          <t>Set Sparkstriker for 3 turn(s).</t>
        </is>
      </c>
    </row>
    <row r="131">
      <c r="A131">
        <f>HYPERLINK("https://divinityoriginalsin2.wiki.fextralife.com/Throw+Explosive+Trap", "Throw Explosive Trap")</f>
        <v/>
      </c>
      <c r="B131" t="inlineStr">
        <is>
          <t>Pyrokinetic</t>
        </is>
      </c>
      <c r="C131" t="inlineStr">
        <is>
          <t>1</t>
        </is>
      </c>
      <c r="D131" t="inlineStr">
        <is>
          <t>Huntsman</t>
        </is>
      </c>
      <c r="E131" t="inlineStr">
        <is>
          <t>1</t>
        </is>
      </c>
      <c r="F131" t="inlineStr">
        <is>
          <t>1</t>
        </is>
      </c>
      <c r="G131" t="inlineStr">
        <is>
          <t>1</t>
        </is>
      </c>
      <c r="H131" t="inlineStr">
        <is>
          <t>0</t>
        </is>
      </c>
      <c r="I131" t="inlineStr">
        <is>
          <t>3</t>
        </is>
      </c>
      <c r="J131" t="inlineStr">
        <is>
          <t>n/a</t>
        </is>
      </c>
      <c r="K131" t="inlineStr">
        <is>
          <t>-</t>
        </is>
      </c>
      <c r="L131" t="inlineStr">
        <is>
          <t>13m</t>
        </is>
      </c>
      <c r="M131" t="inlineStr">
        <is>
          <t>Throw an explosive trap at target locations. Trap takes a turn to activate. When active, trap will explode when a character approaches it.</t>
        </is>
      </c>
      <c r="N131" t="inlineStr">
        <is>
          <t>3m Explode Radius</t>
        </is>
      </c>
    </row>
    <row r="132">
      <c r="A132">
        <f>HYPERLINK("https://divinityoriginalsin2.wiki.fextralife.com/Fireball", "Fireball")</f>
        <v/>
      </c>
      <c r="B132" t="inlineStr">
        <is>
          <t>Pyrokinetic</t>
        </is>
      </c>
      <c r="C132" t="inlineStr">
        <is>
          <t>2</t>
        </is>
      </c>
      <c r="D132" t="inlineStr"/>
      <c r="E132" t="inlineStr"/>
      <c r="F132" t="inlineStr">
        <is>
          <t>1</t>
        </is>
      </c>
      <c r="G132" t="inlineStr">
        <is>
          <t>2</t>
        </is>
      </c>
      <c r="H132" t="inlineStr">
        <is>
          <t>0</t>
        </is>
      </c>
      <c r="I132" t="inlineStr">
        <is>
          <t>4</t>
        </is>
      </c>
      <c r="J132" t="inlineStr">
        <is>
          <t>Magic</t>
        </is>
      </c>
      <c r="K132" t="inlineStr">
        <is>
          <t>Int</t>
        </is>
      </c>
      <c r="L132" t="inlineStr">
        <is>
          <t>13m</t>
        </is>
      </c>
      <c r="M132" t="inlineStr">
        <is>
          <t>Hurl a fiery sphere that will explode, dealing [X] Fire Damage.</t>
        </is>
      </c>
      <c r="N132" t="inlineStr">
        <is>
          <t>Set Burning for 2 turn(s). 3m Explode Radius</t>
        </is>
      </c>
    </row>
    <row r="133">
      <c r="A133">
        <f>HYPERLINK("https://divinityoriginalsin2.wiki.fextralife.com/Spontaneous+Combustion", "Spontaneous Combustion")</f>
        <v/>
      </c>
      <c r="B133" t="inlineStr">
        <is>
          <t>Pyrokinetic</t>
        </is>
      </c>
      <c r="C133" t="inlineStr">
        <is>
          <t>2</t>
        </is>
      </c>
      <c r="D133" t="inlineStr"/>
      <c r="E133" t="inlineStr"/>
      <c r="F133" t="inlineStr">
        <is>
          <t>1</t>
        </is>
      </c>
      <c r="G133" t="inlineStr">
        <is>
          <t>2</t>
        </is>
      </c>
      <c r="H133" t="inlineStr">
        <is>
          <t>0</t>
        </is>
      </c>
      <c r="I133" t="inlineStr">
        <is>
          <t>3</t>
        </is>
      </c>
      <c r="J133" t="inlineStr">
        <is>
          <t>n/a</t>
        </is>
      </c>
      <c r="K133" t="inlineStr">
        <is>
          <t>Int</t>
        </is>
      </c>
      <c r="L133" t="inlineStr">
        <is>
          <t>13m</t>
        </is>
      </c>
      <c r="M133" t="inlineStr">
        <is>
          <t>Deal [X] Fire Damage to target character. If the character is affected by Burning or Necrofire, remove those statuses and deal additional damage for each turn of duration remaining.</t>
        </is>
      </c>
      <c r="N133" t="inlineStr">
        <is>
          <t>-</t>
        </is>
      </c>
    </row>
    <row r="134">
      <c r="A134">
        <f>HYPERLINK("https://divinityoriginalsin2.wiki.fextralife.com/Fire+Whip", "Fire Whip")</f>
        <v/>
      </c>
      <c r="B134" t="inlineStr">
        <is>
          <t>Pyrokinetic</t>
        </is>
      </c>
      <c r="C134" t="inlineStr">
        <is>
          <t>2</t>
        </is>
      </c>
      <c r="D134" t="inlineStr"/>
      <c r="E134" t="inlineStr"/>
      <c r="F134" t="inlineStr">
        <is>
          <t>1</t>
        </is>
      </c>
      <c r="G134" t="inlineStr">
        <is>
          <t>3</t>
        </is>
      </c>
      <c r="H134" t="inlineStr">
        <is>
          <t>0</t>
        </is>
      </c>
      <c r="I134" t="inlineStr">
        <is>
          <t>3</t>
        </is>
      </c>
      <c r="J134" t="inlineStr">
        <is>
          <t>Magic</t>
        </is>
      </c>
      <c r="K134" t="inlineStr">
        <is>
          <t>Int</t>
        </is>
      </c>
      <c r="L134" t="inlineStr">
        <is>
          <t>8m</t>
        </is>
      </c>
      <c r="M134" t="inlineStr">
        <is>
          <t>Long-range attack that deals [X] Fire Damage to a single target, leaving them blind and burning.</t>
        </is>
      </c>
      <c r="N134" t="inlineStr">
        <is>
          <t>Set Burning for 1 Turn(s).Set Blinded for 1 Turn(s)</t>
        </is>
      </c>
    </row>
    <row r="135">
      <c r="A135">
        <f>HYPERLINK("https://divinityoriginalsin2.wiki.fextralife.com/Laser+Ray", "Laser Ray")</f>
        <v/>
      </c>
      <c r="B135" t="inlineStr">
        <is>
          <t>Pyrokinetic</t>
        </is>
      </c>
      <c r="C135" t="inlineStr">
        <is>
          <t>2</t>
        </is>
      </c>
      <c r="D135" t="inlineStr"/>
      <c r="E135" t="inlineStr"/>
      <c r="F135" t="inlineStr">
        <is>
          <t>1</t>
        </is>
      </c>
      <c r="G135" t="inlineStr">
        <is>
          <t>3</t>
        </is>
      </c>
      <c r="H135" t="inlineStr">
        <is>
          <t>0</t>
        </is>
      </c>
      <c r="I135" t="inlineStr">
        <is>
          <t>3</t>
        </is>
      </c>
      <c r="J135" t="inlineStr">
        <is>
          <t>Magic</t>
        </is>
      </c>
      <c r="K135" t="inlineStr">
        <is>
          <t>Int</t>
        </is>
      </c>
      <c r="L135" t="inlineStr">
        <is>
          <t>20m</t>
        </is>
      </c>
      <c r="M135" t="inlineStr">
        <is>
          <t>Line of intense heat that deals [X] Fire Damage to characters and leaves fire clouds behind.</t>
        </is>
      </c>
      <c r="N135" t="inlineStr">
        <is>
          <t>Set Burning for 2 turn(s).</t>
        </is>
      </c>
    </row>
    <row r="136">
      <c r="A136">
        <f>HYPERLINK("https://divinityoriginalsin2.wiki.fextralife.com/Supernova", "Supernova")</f>
        <v/>
      </c>
      <c r="B136" t="inlineStr">
        <is>
          <t>Pyrokinetic</t>
        </is>
      </c>
      <c r="C136" t="inlineStr">
        <is>
          <t>2</t>
        </is>
      </c>
      <c r="D136" t="inlineStr"/>
      <c r="E136" t="inlineStr"/>
      <c r="F136" t="inlineStr">
        <is>
          <t>1</t>
        </is>
      </c>
      <c r="G136" t="inlineStr">
        <is>
          <t>3</t>
        </is>
      </c>
      <c r="H136" t="inlineStr">
        <is>
          <t>0</t>
        </is>
      </c>
      <c r="I136" t="inlineStr">
        <is>
          <t>6</t>
        </is>
      </c>
      <c r="J136" t="inlineStr">
        <is>
          <t>n/a</t>
        </is>
      </c>
      <c r="K136" t="inlineStr">
        <is>
          <t>Int</t>
        </is>
      </c>
      <c r="L136" t="inlineStr">
        <is>
          <t>--</t>
        </is>
      </c>
      <c r="M136" t="inlineStr">
        <is>
          <t>Explode, creating fire surfaces and dealing [X] Fire Damage in a large area around you. (Except areas blocked by obstacles)</t>
        </is>
      </c>
      <c r="N136" t="inlineStr">
        <is>
          <t>-</t>
        </is>
      </c>
    </row>
    <row r="137">
      <c r="A137">
        <f>HYPERLINK("https://divinityoriginalsin2.wiki.fextralife.com/Flaming+Tongues", "Flaming Tongues")</f>
        <v/>
      </c>
      <c r="B137" t="inlineStr">
        <is>
          <t>Pyrokinetic</t>
        </is>
      </c>
      <c r="C137" t="inlineStr">
        <is>
          <t>2</t>
        </is>
      </c>
      <c r="D137" t="inlineStr"/>
      <c r="E137" t="inlineStr"/>
      <c r="F137" t="inlineStr">
        <is>
          <t>1</t>
        </is>
      </c>
      <c r="G137" t="inlineStr">
        <is>
          <t>1</t>
        </is>
      </c>
      <c r="H137" t="inlineStr">
        <is>
          <t>0</t>
        </is>
      </c>
      <c r="I137" t="inlineStr">
        <is>
          <t>5</t>
        </is>
      </c>
      <c r="J137" t="inlineStr">
        <is>
          <t>n/a</t>
        </is>
      </c>
      <c r="K137" t="inlineStr">
        <is>
          <t>-</t>
        </is>
      </c>
      <c r="L137" t="inlineStr">
        <is>
          <t>--</t>
        </is>
      </c>
      <c r="M137" t="inlineStr">
        <is>
          <t>Flaming tongues protect you, immediately attacking approaching enemies.</t>
        </is>
      </c>
      <c r="N137" t="inlineStr">
        <is>
          <t>Set Flaming Tongues for 3 turn(s).</t>
        </is>
      </c>
    </row>
    <row r="138">
      <c r="A138">
        <f>HYPERLINK("https://divinityoriginalsin2.wiki.fextralife.com/Mass+Corpse+Explosion", "Mass Corpse Explosion")</f>
        <v/>
      </c>
      <c r="B138" t="inlineStr">
        <is>
          <t>Pyrokinetic</t>
        </is>
      </c>
      <c r="C138" t="inlineStr">
        <is>
          <t>2</t>
        </is>
      </c>
      <c r="D138" t="inlineStr">
        <is>
          <t>Necromancer</t>
        </is>
      </c>
      <c r="E138" t="inlineStr">
        <is>
          <t>2</t>
        </is>
      </c>
      <c r="F138" t="inlineStr">
        <is>
          <t>2</t>
        </is>
      </c>
      <c r="G138" t="inlineStr">
        <is>
          <t>1</t>
        </is>
      </c>
      <c r="H138" t="inlineStr">
        <is>
          <t>1</t>
        </is>
      </c>
      <c r="I138" t="inlineStr">
        <is>
          <t>2</t>
        </is>
      </c>
      <c r="J138" t="inlineStr">
        <is>
          <t>n/a</t>
        </is>
      </c>
      <c r="K138" t="inlineStr">
        <is>
          <t>-</t>
        </is>
      </c>
      <c r="L138" t="inlineStr">
        <is>
          <t>--</t>
        </is>
      </c>
      <c r="M138" t="inlineStr">
        <is>
          <t>Explode all corpses around you, dealing physical damage in the area</t>
        </is>
      </c>
      <c r="N138" t="inlineStr">
        <is>
          <t>Blows up your target.</t>
        </is>
      </c>
    </row>
    <row r="139">
      <c r="A139">
        <f>HYPERLINK("https://divinityoriginalsin2.wiki.fextralife.com/Master+of+Sparks", "Master of Sparks")</f>
        <v/>
      </c>
      <c r="B139" t="inlineStr">
        <is>
          <t>Pyrokinetic</t>
        </is>
      </c>
      <c r="C139" t="inlineStr">
        <is>
          <t>2</t>
        </is>
      </c>
      <c r="D139" t="inlineStr">
        <is>
          <t>Warfare</t>
        </is>
      </c>
      <c r="E139" t="inlineStr">
        <is>
          <t>2</t>
        </is>
      </c>
      <c r="F139" t="inlineStr">
        <is>
          <t>2</t>
        </is>
      </c>
      <c r="G139" t="inlineStr">
        <is>
          <t>1</t>
        </is>
      </c>
      <c r="H139" t="inlineStr">
        <is>
          <t>1</t>
        </is>
      </c>
      <c r="I139" t="inlineStr">
        <is>
          <t>5</t>
        </is>
      </c>
      <c r="J139" t="inlineStr">
        <is>
          <t>n/a</t>
        </is>
      </c>
      <c r="K139" t="inlineStr">
        <is>
          <t>Int</t>
        </is>
      </c>
      <c r="L139" t="inlineStr">
        <is>
          <t>13m</t>
        </is>
      </c>
      <c r="M139" t="inlineStr">
        <is>
          <t>Target character and surrounding allies receive Sparkmaster status that adds a chance of fiery sparks to melee attacks.</t>
        </is>
      </c>
      <c r="N139" t="inlineStr">
        <is>
          <t>Set Sparkmaster for 2 turn(s). 3m Explode Radius</t>
        </is>
      </c>
    </row>
    <row r="140">
      <c r="A140">
        <f>HYPERLINK("https://divinityoriginalsin2.wiki.fextralife.com/Mass+Sabotage", "Mass Sabotage")</f>
        <v/>
      </c>
      <c r="B140" t="inlineStr">
        <is>
          <t>Pyrokinetic</t>
        </is>
      </c>
      <c r="C140" t="inlineStr">
        <is>
          <t>2</t>
        </is>
      </c>
      <c r="D140" t="inlineStr">
        <is>
          <t>Scoundrel</t>
        </is>
      </c>
      <c r="E140" t="inlineStr">
        <is>
          <t>2</t>
        </is>
      </c>
      <c r="F140" t="inlineStr">
        <is>
          <t>2</t>
        </is>
      </c>
      <c r="G140" t="inlineStr">
        <is>
          <t>2</t>
        </is>
      </c>
      <c r="H140" t="inlineStr">
        <is>
          <t>1</t>
        </is>
      </c>
      <c r="I140" t="inlineStr">
        <is>
          <t>5</t>
        </is>
      </c>
      <c r="J140" t="inlineStr">
        <is>
          <t>n/a</t>
        </is>
      </c>
      <c r="K140" t="inlineStr">
        <is>
          <t>-</t>
        </is>
      </c>
      <c r="L140" t="inlineStr">
        <is>
          <t>13m</t>
        </is>
      </c>
      <c r="M140" t="inlineStr">
        <is>
          <t>Explode two random grenades or arrows in the inventories of any enemy in a target circle.</t>
        </is>
      </c>
      <c r="N140" t="inlineStr">
        <is>
          <t>Explodes 2 random Arrow(s) or Grenade(s) on target's inventory.</t>
        </is>
      </c>
    </row>
    <row r="141">
      <c r="A141">
        <f>HYPERLINK("https://divinityoriginalsin2.wiki.fextralife.com/Deploy+Mass+Traps", "Deploy Mass Traps")</f>
        <v/>
      </c>
      <c r="B141" t="inlineStr">
        <is>
          <t>Pyrokinetic</t>
        </is>
      </c>
      <c r="C141" t="inlineStr">
        <is>
          <t>2</t>
        </is>
      </c>
      <c r="D141" t="inlineStr">
        <is>
          <t>Huntsman</t>
        </is>
      </c>
      <c r="E141" t="inlineStr">
        <is>
          <t>2</t>
        </is>
      </c>
      <c r="F141" t="inlineStr">
        <is>
          <t>2</t>
        </is>
      </c>
      <c r="G141" t="inlineStr">
        <is>
          <t>3</t>
        </is>
      </c>
      <c r="H141" t="inlineStr">
        <is>
          <t>1</t>
        </is>
      </c>
      <c r="I141" t="inlineStr">
        <is>
          <t>5</t>
        </is>
      </c>
      <c r="J141" t="inlineStr">
        <is>
          <t>n/a</t>
        </is>
      </c>
      <c r="K141" t="inlineStr">
        <is>
          <t>-</t>
        </is>
      </c>
      <c r="L141" t="inlineStr">
        <is>
          <t>13m</t>
        </is>
      </c>
      <c r="M141" t="inlineStr">
        <is>
          <t>Throw 4 explosive traps at target locations. Each trap takes a turn to activate. When active, trap will explode when a character approaches it.</t>
        </is>
      </c>
      <c r="N141" t="inlineStr">
        <is>
          <t>3m Explode Radius</t>
        </is>
      </c>
    </row>
    <row r="142">
      <c r="A142">
        <f>HYPERLINK("https://divinityoriginalsin2.wiki.fextralife.com/Summon+Fire+Slug", "Summon Fire Slug")</f>
        <v/>
      </c>
      <c r="B142" t="inlineStr">
        <is>
          <t>Pyrokinetic</t>
        </is>
      </c>
      <c r="C142" t="inlineStr">
        <is>
          <t>3</t>
        </is>
      </c>
      <c r="D142" t="inlineStr"/>
      <c r="E142" t="inlineStr"/>
      <c r="F142" t="inlineStr">
        <is>
          <t>2</t>
        </is>
      </c>
      <c r="G142" t="inlineStr">
        <is>
          <t>1</t>
        </is>
      </c>
      <c r="H142" t="inlineStr">
        <is>
          <t>1</t>
        </is>
      </c>
      <c r="I142" t="inlineStr">
        <is>
          <t>6</t>
        </is>
      </c>
      <c r="J142" t="inlineStr">
        <is>
          <t>n/a</t>
        </is>
      </c>
      <c r="K142" t="inlineStr">
        <is>
          <t>-</t>
        </is>
      </c>
      <c r="L142" t="inlineStr">
        <is>
          <t>13m</t>
        </is>
      </c>
      <c r="M142" t="inlineStr">
        <is>
          <t>Summon a Fire Slug. Your Fire Slug can create fire surfaces and launch linear fire attacks.</t>
        </is>
      </c>
      <c r="N142" t="inlineStr">
        <is>
          <t>The stats of the summon will depend on the caster's level and summoning ability. Duration 5 turns.</t>
        </is>
      </c>
    </row>
    <row r="143">
      <c r="A143">
        <f>HYPERLINK("https://divinityoriginalsin2.wiki.fextralife.com/Flaming+Crescendo", "Flaming Crescendo")</f>
        <v/>
      </c>
      <c r="B143" t="inlineStr">
        <is>
          <t>Pyrokinetic</t>
        </is>
      </c>
      <c r="C143" t="inlineStr">
        <is>
          <t>3</t>
        </is>
      </c>
      <c r="D143" t="inlineStr"/>
      <c r="E143" t="inlineStr"/>
      <c r="F143" t="inlineStr">
        <is>
          <t>1</t>
        </is>
      </c>
      <c r="G143" t="inlineStr">
        <is>
          <t>1</t>
        </is>
      </c>
      <c r="H143" t="inlineStr">
        <is>
          <t>0</t>
        </is>
      </c>
      <c r="I143" t="inlineStr">
        <is>
          <t>5</t>
        </is>
      </c>
      <c r="J143" t="inlineStr">
        <is>
          <t>Magic</t>
        </is>
      </c>
      <c r="K143" t="inlineStr">
        <is>
          <t>-</t>
        </is>
      </c>
      <c r="L143" t="inlineStr">
        <is>
          <t>13m</t>
        </is>
      </c>
      <c r="M143" t="inlineStr">
        <is>
          <t>Curse the target to explode in 1 turns or on death.</t>
        </is>
      </c>
      <c r="N143" t="inlineStr">
        <is>
          <t>Set Flaming Crescendo for 1 turn(s). 3m Explode Radius</t>
        </is>
      </c>
    </row>
    <row r="144">
      <c r="A144">
        <f>HYPERLINK("https://divinityoriginalsin2.wiki.fextralife.com/Epidemic+of+Fire", "Epidemic of Fire")</f>
        <v/>
      </c>
      <c r="B144" t="inlineStr">
        <is>
          <t>Pyrokinetic</t>
        </is>
      </c>
      <c r="C144" t="inlineStr">
        <is>
          <t>3</t>
        </is>
      </c>
      <c r="D144" t="inlineStr"/>
      <c r="E144" t="inlineStr"/>
      <c r="F144" t="inlineStr">
        <is>
          <t>3</t>
        </is>
      </c>
      <c r="G144" t="inlineStr">
        <is>
          <t>3</t>
        </is>
      </c>
      <c r="H144" t="inlineStr">
        <is>
          <t>2</t>
        </is>
      </c>
      <c r="I144" t="inlineStr">
        <is>
          <t>6</t>
        </is>
      </c>
      <c r="J144" t="inlineStr">
        <is>
          <t>Magic</t>
        </is>
      </c>
      <c r="K144" t="inlineStr">
        <is>
          <t>Int</t>
        </is>
      </c>
      <c r="L144" t="inlineStr">
        <is>
          <t>13m</t>
        </is>
      </c>
      <c r="M144" t="inlineStr">
        <is>
          <t>Fire a cursed flame that will fork on impact up to 5 times, dealing [X] Fire Damage and leaving a cursed fire surface in its wake.</t>
        </is>
      </c>
      <c r="N144" t="inlineStr">
        <is>
          <t>Set Necrofire for 2 turn(s).</t>
        </is>
      </c>
    </row>
    <row r="145">
      <c r="A145">
        <f>HYPERLINK("https://divinityoriginalsin2.wiki.fextralife.com/Firebrand", "Firebrand")</f>
        <v/>
      </c>
      <c r="B145" t="inlineStr">
        <is>
          <t>Pyrokinetic</t>
        </is>
      </c>
      <c r="C145" t="inlineStr">
        <is>
          <t>3</t>
        </is>
      </c>
      <c r="D145" t="inlineStr"/>
      <c r="E145" t="inlineStr"/>
      <c r="F145" t="inlineStr">
        <is>
          <t>1</t>
        </is>
      </c>
      <c r="G145" t="inlineStr">
        <is>
          <t>1</t>
        </is>
      </c>
      <c r="H145" t="inlineStr">
        <is>
          <t>0</t>
        </is>
      </c>
      <c r="I145" t="inlineStr">
        <is>
          <t>3</t>
        </is>
      </c>
      <c r="J145" t="inlineStr">
        <is>
          <t>n/a</t>
        </is>
      </c>
      <c r="K145" t="inlineStr">
        <is>
          <t>-</t>
        </is>
      </c>
      <c r="L145" t="inlineStr">
        <is>
          <t>--</t>
        </is>
      </c>
      <c r="M145" t="inlineStr">
        <is>
          <t>An aura that adds [X] fire damage to weapon skills and attacks for all allies near you.</t>
        </is>
      </c>
      <c r="N145" t="inlineStr">
        <is>
          <t>8m Radius</t>
        </is>
      </c>
    </row>
    <row r="146">
      <c r="A146">
        <f>HYPERLINK("https://divinityoriginalsin2.wiki.fextralife.com/Meteor+Shower", "Meteor Shower")</f>
        <v/>
      </c>
      <c r="B146" t="inlineStr">
        <is>
          <t>Pyrokinetic</t>
        </is>
      </c>
      <c r="C146" t="inlineStr">
        <is>
          <t>5</t>
        </is>
      </c>
      <c r="D146" t="inlineStr"/>
      <c r="E146" t="inlineStr"/>
      <c r="F146" t="inlineStr">
        <is>
          <t>3</t>
        </is>
      </c>
      <c r="G146" t="inlineStr">
        <is>
          <t>4</t>
        </is>
      </c>
      <c r="H146" t="inlineStr">
        <is>
          <t>3</t>
        </is>
      </c>
      <c r="I146" t="inlineStr">
        <is>
          <t>4</t>
        </is>
      </c>
      <c r="J146" t="inlineStr">
        <is>
          <t>n/a</t>
        </is>
      </c>
      <c r="K146" t="inlineStr">
        <is>
          <t>Int</t>
        </is>
      </c>
      <c r="L146" t="inlineStr">
        <is>
          <t>13m</t>
        </is>
      </c>
      <c r="M146" t="inlineStr">
        <is>
          <t>25 fireballs come crashing from the sky. Each does [X] Fire Damage within a 3m range from impact.</t>
        </is>
      </c>
      <c r="N146" t="inlineStr">
        <is>
          <t>3m Explode Radius</t>
        </is>
      </c>
    </row>
    <row r="147">
      <c r="A147">
        <f>HYPERLINK("https://divinityoriginalsin2.wiki.fextralife.com/Adrenaline", "Adrenaline")</f>
        <v/>
      </c>
      <c r="B147" t="inlineStr">
        <is>
          <t>Scoundrel</t>
        </is>
      </c>
      <c r="C147" t="inlineStr">
        <is>
          <t>1</t>
        </is>
      </c>
      <c r="D147" t="inlineStr"/>
      <c r="E147" t="inlineStr"/>
      <c r="F147" t="inlineStr">
        <is>
          <t>1</t>
        </is>
      </c>
      <c r="G147" t="inlineStr">
        <is>
          <t>0</t>
        </is>
      </c>
      <c r="H147" t="inlineStr">
        <is>
          <t>0</t>
        </is>
      </c>
      <c r="I147" t="inlineStr">
        <is>
          <t>4</t>
        </is>
      </c>
      <c r="J147" t="inlineStr">
        <is>
          <t>n/a</t>
        </is>
      </c>
      <c r="K147" t="inlineStr">
        <is>
          <t>n/a</t>
        </is>
      </c>
      <c r="L147" t="inlineStr">
        <is>
          <t>--</t>
        </is>
      </c>
      <c r="M147" t="inlineStr">
        <is>
          <t>Gain 2 Action Points immediately, but lose 2 Action Points next turn. Any Action Points over your maximum are lost.</t>
        </is>
      </c>
      <c r="N147" t="inlineStr">
        <is>
          <t>Gain 2 Action Points immediately, but lose 2 Action Points next turn. Does not break Invisibility or Sneaking</t>
        </is>
      </c>
    </row>
    <row r="148">
      <c r="A148">
        <f>HYPERLINK("https://divinityoriginalsin2.wiki.fextralife.com/Backlash", "Backlash")</f>
        <v/>
      </c>
      <c r="B148" t="inlineStr">
        <is>
          <t>Scoundrel</t>
        </is>
      </c>
      <c r="C148" t="inlineStr">
        <is>
          <t>1</t>
        </is>
      </c>
      <c r="D148" t="inlineStr"/>
      <c r="E148" t="inlineStr"/>
      <c r="F148" t="inlineStr">
        <is>
          <t>1</t>
        </is>
      </c>
      <c r="G148" t="inlineStr">
        <is>
          <t>1</t>
        </is>
      </c>
      <c r="H148" t="inlineStr">
        <is>
          <t>0</t>
        </is>
      </c>
      <c r="I148" t="inlineStr">
        <is>
          <t>3</t>
        </is>
      </c>
      <c r="J148" t="inlineStr">
        <is>
          <t>n/a</t>
        </is>
      </c>
      <c r="K148" t="inlineStr">
        <is>
          <t>Fin</t>
        </is>
      </c>
      <c r="L148" t="inlineStr">
        <is>
          <t>8m</t>
        </is>
      </c>
      <c r="M148" t="inlineStr">
        <is>
          <t>Jump over the enemy, landing behind their back and backstabbing them for [X] physical damage.</t>
        </is>
      </c>
      <c r="N148" t="inlineStr">
        <is>
          <t>100% chance to Backstab</t>
        </is>
      </c>
    </row>
    <row r="149">
      <c r="A149">
        <f>HYPERLINK("https://divinityoriginalsin2.wiki.fextralife.com/Chloroform", "Chloroform")</f>
        <v/>
      </c>
      <c r="B149" t="inlineStr">
        <is>
          <t>Scoundrel</t>
        </is>
      </c>
      <c r="C149" t="inlineStr">
        <is>
          <t>1</t>
        </is>
      </c>
      <c r="D149" t="inlineStr"/>
      <c r="E149" t="inlineStr"/>
      <c r="F149" t="inlineStr">
        <is>
          <t>1</t>
        </is>
      </c>
      <c r="G149" t="inlineStr">
        <is>
          <t>1</t>
        </is>
      </c>
      <c r="H149" t="inlineStr">
        <is>
          <t>0</t>
        </is>
      </c>
      <c r="I149" t="inlineStr">
        <is>
          <t>3</t>
        </is>
      </c>
      <c r="J149" t="inlineStr">
        <is>
          <t>Magic</t>
        </is>
      </c>
      <c r="K149" t="inlineStr">
        <is>
          <t>Fin</t>
        </is>
      </c>
      <c r="L149" t="inlineStr">
        <is>
          <t>13m</t>
        </is>
      </c>
      <c r="M149" t="inlineStr">
        <is>
          <t>Destroys [X] Magic Armour and then tries to set Sleeping.</t>
        </is>
      </c>
      <c r="N149" t="inlineStr">
        <is>
          <t>Set Sleeping for 1 turn(s).Does not break Invisibility or Sneaking.</t>
        </is>
      </c>
    </row>
    <row r="150">
      <c r="A150">
        <f>HYPERLINK("https://divinityoriginalsin2.wiki.fextralife.com/Throwing+Knife", "Throwing Knife")</f>
        <v/>
      </c>
      <c r="B150" t="inlineStr">
        <is>
          <t>Scoundrel</t>
        </is>
      </c>
      <c r="C150" t="inlineStr">
        <is>
          <t>1</t>
        </is>
      </c>
      <c r="D150" t="inlineStr"/>
      <c r="E150" t="inlineStr"/>
      <c r="F150" t="inlineStr">
        <is>
          <t>1</t>
        </is>
      </c>
      <c r="G150" t="inlineStr">
        <is>
          <t>2</t>
        </is>
      </c>
      <c r="H150" t="inlineStr">
        <is>
          <t>0</t>
        </is>
      </c>
      <c r="I150" t="inlineStr">
        <is>
          <t>1</t>
        </is>
      </c>
      <c r="J150" t="inlineStr">
        <is>
          <t>n/a</t>
        </is>
      </c>
      <c r="K150" t="inlineStr">
        <is>
          <t>Dynamic</t>
        </is>
      </c>
      <c r="L150" t="inlineStr">
        <is>
          <t>8m</t>
        </is>
      </c>
      <c r="M150" t="inlineStr">
        <is>
          <t>Throw a knife at your opponent, dealing 85% damage. Can backstab!</t>
        </is>
      </c>
      <c r="N150" t="inlineStr">
        <is>
          <t>-</t>
        </is>
      </c>
    </row>
    <row r="151">
      <c r="A151">
        <f>HYPERLINK("https://divinityoriginalsin2.wiki.fextralife.com/Cloak+and+Dagger", "Cloak and Dagger")</f>
        <v/>
      </c>
      <c r="B151" t="inlineStr">
        <is>
          <t>Scoundrel</t>
        </is>
      </c>
      <c r="C151" t="inlineStr">
        <is>
          <t>2</t>
        </is>
      </c>
      <c r="D151" t="inlineStr"/>
      <c r="E151" t="inlineStr"/>
      <c r="F151" t="inlineStr">
        <is>
          <t>1</t>
        </is>
      </c>
      <c r="G151" t="inlineStr">
        <is>
          <t>1</t>
        </is>
      </c>
      <c r="H151" t="inlineStr">
        <is>
          <t>0</t>
        </is>
      </c>
      <c r="I151" t="inlineStr">
        <is>
          <t>4</t>
        </is>
      </c>
      <c r="J151" t="inlineStr">
        <is>
          <t>n/a</t>
        </is>
      </c>
      <c r="K151" t="inlineStr">
        <is>
          <t>n/a</t>
        </is>
      </c>
      <c r="L151" t="inlineStr">
        <is>
          <t>13m</t>
        </is>
      </c>
      <c r="M151" t="inlineStr">
        <is>
          <t>Teleport without breaking sneaking.</t>
        </is>
      </c>
      <c r="N151" t="inlineStr">
        <is>
          <t>Does not break Invisibilty or Sneaking.</t>
        </is>
      </c>
    </row>
    <row r="152">
      <c r="A152">
        <f>HYPERLINK("https://divinityoriginalsin2.wiki.fextralife.com/Corrupted+Blade", "Corrupted Blade")</f>
        <v/>
      </c>
      <c r="B152" t="inlineStr">
        <is>
          <t>Scoundrel</t>
        </is>
      </c>
      <c r="C152" t="inlineStr">
        <is>
          <t>2</t>
        </is>
      </c>
      <c r="D152" t="inlineStr"/>
      <c r="E152" t="inlineStr"/>
      <c r="F152" t="inlineStr">
        <is>
          <t>1</t>
        </is>
      </c>
      <c r="G152" t="inlineStr">
        <is>
          <t>3</t>
        </is>
      </c>
      <c r="H152" t="inlineStr">
        <is>
          <t>0</t>
        </is>
      </c>
      <c r="I152" t="inlineStr">
        <is>
          <t>4</t>
        </is>
      </c>
      <c r="J152" t="inlineStr">
        <is>
          <t>Physical</t>
        </is>
      </c>
      <c r="K152" t="inlineStr">
        <is>
          <t>Fin</t>
        </is>
      </c>
      <c r="L152" t="inlineStr">
        <is>
          <t>2.5m</t>
        </is>
      </c>
      <c r="M152" t="inlineStr">
        <is>
          <t>Dagger attack that deals 150% damage and sets Decay and Diseased.</t>
        </is>
      </c>
      <c r="N152" t="inlineStr">
        <is>
          <t>Set Decaying for 2 turn(s).Set Diseased for 2 turn(s).</t>
        </is>
      </c>
    </row>
    <row r="153">
      <c r="A153">
        <f>HYPERLINK("https://divinityoriginalsin2.wiki.fextralife.com/Gag+Order", "Gag Order")</f>
        <v/>
      </c>
      <c r="B153" t="inlineStr">
        <is>
          <t>Scoundrel</t>
        </is>
      </c>
      <c r="C153" t="inlineStr">
        <is>
          <t>2</t>
        </is>
      </c>
      <c r="D153" t="inlineStr"/>
      <c r="E153" t="inlineStr"/>
      <c r="F153" t="inlineStr">
        <is>
          <t>1</t>
        </is>
      </c>
      <c r="G153" t="inlineStr">
        <is>
          <t>2</t>
        </is>
      </c>
      <c r="H153" t="inlineStr">
        <is>
          <t>0</t>
        </is>
      </c>
      <c r="I153" t="inlineStr">
        <is>
          <t>4</t>
        </is>
      </c>
      <c r="J153" t="inlineStr">
        <is>
          <t>Magic</t>
        </is>
      </c>
      <c r="K153" t="inlineStr">
        <is>
          <t>Fin</t>
        </is>
      </c>
      <c r="L153" t="inlineStr">
        <is>
          <t>2.5m</t>
        </is>
      </c>
      <c r="M153" t="inlineStr">
        <is>
          <t>Destroy [X] Magic Armour on target character. Silence target.</t>
        </is>
      </c>
      <c r="N153" t="inlineStr">
        <is>
          <t>Set Silenced for 1 turn</t>
        </is>
      </c>
    </row>
    <row r="154">
      <c r="A154">
        <f>HYPERLINK("https://divinityoriginalsin2.wiki.fextralife.com/Rupture+Tendons", "Rupture Tendons")</f>
        <v/>
      </c>
      <c r="B154" t="inlineStr">
        <is>
          <t>Scoundrel</t>
        </is>
      </c>
      <c r="C154" t="inlineStr">
        <is>
          <t>2</t>
        </is>
      </c>
      <c r="D154" t="inlineStr"/>
      <c r="E154" t="inlineStr"/>
      <c r="F154" t="inlineStr">
        <is>
          <t>1</t>
        </is>
      </c>
      <c r="G154" t="inlineStr">
        <is>
          <t>2</t>
        </is>
      </c>
      <c r="H154" t="inlineStr">
        <is>
          <t>0</t>
        </is>
      </c>
      <c r="I154" t="inlineStr">
        <is>
          <t>5</t>
        </is>
      </c>
      <c r="J154" t="inlineStr">
        <is>
          <t>n/a</t>
        </is>
      </c>
      <c r="K154" t="inlineStr">
        <is>
          <t>Fin</t>
        </is>
      </c>
      <c r="L154" t="inlineStr">
        <is>
          <t>2m</t>
        </is>
      </c>
      <c r="M154" t="inlineStr">
        <is>
          <t>Deal 100% damage to target character. When they try to move, they will take piercing damage.</t>
        </is>
      </c>
      <c r="N154" t="inlineStr">
        <is>
          <t>Set Ruptured Tendons for 2 turn(s).</t>
        </is>
      </c>
    </row>
    <row r="155">
      <c r="A155">
        <f>HYPERLINK("https://divinityoriginalsin2.wiki.fextralife.com/Sawtooth+Knife", "Sawtooth Knife")</f>
        <v/>
      </c>
      <c r="B155" t="inlineStr">
        <is>
          <t>Scoundrel</t>
        </is>
      </c>
      <c r="C155" t="inlineStr">
        <is>
          <t>2</t>
        </is>
      </c>
      <c r="D155" t="inlineStr"/>
      <c r="E155" t="inlineStr"/>
      <c r="F155" t="inlineStr">
        <is>
          <t>1</t>
        </is>
      </c>
      <c r="G155" t="inlineStr">
        <is>
          <t>2</t>
        </is>
      </c>
      <c r="H155" t="inlineStr">
        <is>
          <t>0</t>
        </is>
      </c>
      <c r="I155" t="inlineStr">
        <is>
          <t>3</t>
        </is>
      </c>
      <c r="J155" t="inlineStr">
        <is>
          <t>Physical</t>
        </is>
      </c>
      <c r="K155" t="inlineStr">
        <is>
          <t>Fin</t>
        </is>
      </c>
      <c r="L155" t="inlineStr">
        <is>
          <t>2.5m</t>
        </is>
      </c>
      <c r="M155" t="inlineStr">
        <is>
          <t>Pierce the enemy's Physical Armour and directly deals 100% piercing damage. Sets Bleeding if enemy has no Physical Armour.</t>
        </is>
      </c>
      <c r="N155" t="inlineStr">
        <is>
          <t>Set Bleeding for 3 turn(s).</t>
        </is>
      </c>
    </row>
    <row r="156">
      <c r="A156">
        <f>HYPERLINK("https://divinityoriginalsin2.wiki.fextralife.com/Sleeping+Arms", "Sleeping Arms")</f>
        <v/>
      </c>
      <c r="B156" t="inlineStr">
        <is>
          <t>Scoundrel</t>
        </is>
      </c>
      <c r="C156" t="inlineStr">
        <is>
          <t>2</t>
        </is>
      </c>
      <c r="D156" t="inlineStr"/>
      <c r="E156" t="inlineStr"/>
      <c r="F156" t="inlineStr">
        <is>
          <t>1</t>
        </is>
      </c>
      <c r="G156" t="inlineStr">
        <is>
          <t>2</t>
        </is>
      </c>
      <c r="H156" t="inlineStr">
        <is>
          <t>0</t>
        </is>
      </c>
      <c r="I156" t="inlineStr">
        <is>
          <t>3</t>
        </is>
      </c>
      <c r="J156" t="inlineStr">
        <is>
          <t>Physical</t>
        </is>
      </c>
      <c r="K156" t="inlineStr">
        <is>
          <t>Fin</t>
        </is>
      </c>
      <c r="L156" t="inlineStr">
        <is>
          <t>2.5m</t>
        </is>
      </c>
      <c r="M156" t="inlineStr">
        <is>
          <t>Deal 100% damage and set Atrophy: your target can't use weapons or weapon skills anymore.</t>
        </is>
      </c>
      <c r="N156" t="inlineStr">
        <is>
          <t>Set Atrophy for 2 turn(s).</t>
        </is>
      </c>
    </row>
    <row r="157">
      <c r="A157">
        <f>HYPERLINK("https://divinityoriginalsin2.wiki.fextralife.com/Terrifying+Cruelty", "Terrifying Cruelty")</f>
        <v/>
      </c>
      <c r="B157" t="inlineStr">
        <is>
          <t>Scoundrel</t>
        </is>
      </c>
      <c r="C157" t="inlineStr">
        <is>
          <t>3</t>
        </is>
      </c>
      <c r="D157" t="inlineStr"/>
      <c r="E157" t="inlineStr"/>
      <c r="F157" t="inlineStr">
        <is>
          <t>1</t>
        </is>
      </c>
      <c r="G157" t="inlineStr">
        <is>
          <t>3</t>
        </is>
      </c>
      <c r="H157" t="inlineStr">
        <is>
          <t>0</t>
        </is>
      </c>
      <c r="I157" t="inlineStr">
        <is>
          <t>4</t>
        </is>
      </c>
      <c r="J157" t="inlineStr">
        <is>
          <t>Physical</t>
        </is>
      </c>
      <c r="K157" t="inlineStr">
        <is>
          <t>Fin</t>
        </is>
      </c>
      <c r="L157" t="inlineStr">
        <is>
          <t>2.5m</t>
        </is>
      </c>
      <c r="M157" t="inlineStr">
        <is>
          <t>Dagger attack that deals 110% damage and sets Bleeding and Fear on target character.</t>
        </is>
      </c>
      <c r="N157" t="inlineStr">
        <is>
          <t>Set Bleeding for 3 turn(s).Set Terrified for 1 turn(s).</t>
        </is>
      </c>
    </row>
    <row r="158">
      <c r="A158">
        <f>HYPERLINK("https://divinityoriginalsin2.wiki.fextralife.com/Wind-Up+Toy", "Wind-Up Toy")</f>
        <v/>
      </c>
      <c r="B158" t="inlineStr">
        <is>
          <t>Scoundrel</t>
        </is>
      </c>
      <c r="C158" t="inlineStr">
        <is>
          <t>3</t>
        </is>
      </c>
      <c r="D158" t="inlineStr"/>
      <c r="E158" t="inlineStr"/>
      <c r="F158" t="inlineStr">
        <is>
          <t>1</t>
        </is>
      </c>
      <c r="G158" t="inlineStr">
        <is>
          <t>2</t>
        </is>
      </c>
      <c r="H158" t="inlineStr">
        <is>
          <t>0</t>
        </is>
      </c>
      <c r="I158" t="inlineStr">
        <is>
          <t>6</t>
        </is>
      </c>
      <c r="J158" t="inlineStr">
        <is>
          <t>n/a</t>
        </is>
      </c>
      <c r="K158" t="inlineStr">
        <is>
          <t>?</t>
        </is>
      </c>
      <c r="L158" t="inlineStr">
        <is>
          <t>13m</t>
        </is>
      </c>
      <c r="M158" t="inlineStr">
        <is>
          <t>Summon a mechanical bomber at the target point. The bomber can explode, dealing fire damage and producing a fire surface.</t>
        </is>
      </c>
      <c r="N158" t="inlineStr">
        <is>
          <t>Does not break Invisibility or Sneaking.The stats of the summons will depend on caster level and Summoning ability.</t>
        </is>
      </c>
    </row>
    <row r="159">
      <c r="A159">
        <f>HYPERLINK("https://divinityoriginalsin2.wiki.fextralife.com/Daggers+Drawn", "Daggers Drawn")</f>
        <v/>
      </c>
      <c r="B159" t="inlineStr">
        <is>
          <t>Scoundrel</t>
        </is>
      </c>
      <c r="C159" t="inlineStr">
        <is>
          <t>3</t>
        </is>
      </c>
      <c r="D159" t="inlineStr"/>
      <c r="E159" t="inlineStr"/>
      <c r="F159" t="inlineStr">
        <is>
          <t>2</t>
        </is>
      </c>
      <c r="G159" t="inlineStr">
        <is>
          <t>4</t>
        </is>
      </c>
      <c r="H159" t="inlineStr">
        <is>
          <t>2</t>
        </is>
      </c>
      <c r="I159" t="inlineStr">
        <is>
          <t>6</t>
        </is>
      </c>
      <c r="J159" t="inlineStr">
        <is>
          <t>n/a</t>
        </is>
      </c>
      <c r="K159" t="inlineStr">
        <is>
          <t>Fin</t>
        </is>
      </c>
      <c r="L159" t="inlineStr">
        <is>
          <t>2.5m</t>
        </is>
      </c>
      <c r="M159" t="inlineStr">
        <is>
          <t>Whirl into a barrage of 5 stabs, each dealing 65% damage.</t>
        </is>
      </c>
      <c r="N159" t="inlineStr">
        <is>
          <t>-</t>
        </is>
      </c>
    </row>
    <row r="160">
      <c r="A160">
        <f>HYPERLINK("https://divinityoriginalsin2.wiki.fextralife.com/Fan+of+Knives", "Fan of Knives")</f>
        <v/>
      </c>
      <c r="B160" t="inlineStr">
        <is>
          <t>Scoundrel</t>
        </is>
      </c>
      <c r="C160" t="inlineStr">
        <is>
          <t>3</t>
        </is>
      </c>
      <c r="D160" t="inlineStr"/>
      <c r="E160" t="inlineStr"/>
      <c r="F160" t="inlineStr">
        <is>
          <t>2</t>
        </is>
      </c>
      <c r="G160" t="inlineStr">
        <is>
          <t>3</t>
        </is>
      </c>
      <c r="H160" t="inlineStr">
        <is>
          <t>1</t>
        </is>
      </c>
      <c r="I160" t="inlineStr">
        <is>
          <t>2</t>
        </is>
      </c>
      <c r="J160" t="inlineStr">
        <is>
          <t>n/a</t>
        </is>
      </c>
      <c r="K160" t="inlineStr">
        <is>
          <t>Fin</t>
        </is>
      </c>
      <c r="L160" t="inlineStr">
        <is>
          <t>8m</t>
        </is>
      </c>
      <c r="M160" t="inlineStr">
        <is>
          <t>Fling a dagger at every enemy around you, dealing 125% physical damage. Can backstab!</t>
        </is>
      </c>
      <c r="N160" t="inlineStr">
        <is>
          <t>-</t>
        </is>
      </c>
    </row>
    <row r="161">
      <c r="A161">
        <f>HYPERLINK("https://divinityoriginalsin2.wiki.fextralife.com/Mortal+Blow", "Mortal Blow")</f>
        <v/>
      </c>
      <c r="B161" t="inlineStr">
        <is>
          <t>Scoundrel</t>
        </is>
      </c>
      <c r="C161" t="inlineStr">
        <is>
          <t>5</t>
        </is>
      </c>
      <c r="D161" t="inlineStr"/>
      <c r="E161" t="inlineStr"/>
      <c r="F161" t="inlineStr">
        <is>
          <t>3</t>
        </is>
      </c>
      <c r="G161" t="inlineStr">
        <is>
          <t>2</t>
        </is>
      </c>
      <c r="H161" t="inlineStr">
        <is>
          <t>3</t>
        </is>
      </c>
      <c r="I161" t="inlineStr">
        <is>
          <t>0</t>
        </is>
      </c>
      <c r="J161" t="inlineStr">
        <is>
          <t>n/a</t>
        </is>
      </c>
      <c r="K161" t="inlineStr">
        <is>
          <t>Fin</t>
        </is>
      </c>
      <c r="L161" t="inlineStr">
        <is>
          <t>2.5m</t>
        </is>
      </c>
      <c r="M161" t="inlineStr">
        <is>
          <t>Deal 140% damage. Damage is doubled if you are sneaking or invisible. Target is killed instantly if below 20% Vitality.</t>
        </is>
      </c>
      <c r="N161" t="inlineStr">
        <is>
          <t>Instantly kill target below 20% Vitality.</t>
        </is>
      </c>
    </row>
    <row r="162">
      <c r="A162">
        <f>HYPERLINK("https://divinityoriginalsin2.wiki.fextralife.com/Conjure+Incarnate", "Conjure Incarnate")</f>
        <v/>
      </c>
      <c r="B162" t="inlineStr">
        <is>
          <t>Summoning</t>
        </is>
      </c>
      <c r="C162" t="inlineStr">
        <is>
          <t>1</t>
        </is>
      </c>
      <c r="D162" t="inlineStr"/>
      <c r="E162" t="inlineStr"/>
      <c r="F162" t="inlineStr">
        <is>
          <t>1</t>
        </is>
      </c>
      <c r="G162" t="inlineStr">
        <is>
          <t>2</t>
        </is>
      </c>
      <c r="H162" t="inlineStr">
        <is>
          <t>0</t>
        </is>
      </c>
      <c r="I162" t="inlineStr">
        <is>
          <t>5</t>
        </is>
      </c>
      <c r="J162" t="inlineStr">
        <is>
          <t>n/a</t>
        </is>
      </c>
      <c r="K162" t="inlineStr">
        <is>
          <t>n/a</t>
        </is>
      </c>
      <c r="L162" t="inlineStr">
        <is>
          <t>13m</t>
        </is>
      </c>
      <c r="M162" t="inlineStr">
        <is>
          <t>Conjure a personal elemental that matches the ground surface it's summoned onto. Your incarnate can be buffed with Infusions. Once you hit Summoning ability level of 10, a colossal Incarnate Champion will answer your summons!</t>
        </is>
      </c>
      <c r="N162" t="inlineStr">
        <is>
          <t>The stats of the summons will depend on caster level and Summoning ability.Duration 10 turn(s)</t>
        </is>
      </c>
    </row>
    <row r="163">
      <c r="A163">
        <f>HYPERLINK("https://divinityoriginalsin2.wiki.fextralife.com/Cannibalise", "Cannibalise")</f>
        <v/>
      </c>
      <c r="B163" t="inlineStr">
        <is>
          <t>Summoning</t>
        </is>
      </c>
      <c r="C163" t="inlineStr">
        <is>
          <t>3</t>
        </is>
      </c>
      <c r="D163" t="inlineStr"/>
      <c r="E163" t="inlineStr"/>
      <c r="F163" t="inlineStr">
        <is>
          <t>1</t>
        </is>
      </c>
      <c r="G163" t="inlineStr">
        <is>
          <t>1</t>
        </is>
      </c>
      <c r="H163" t="inlineStr">
        <is>
          <t>0</t>
        </is>
      </c>
      <c r="I163" t="inlineStr">
        <is>
          <t>2</t>
        </is>
      </c>
      <c r="J163" t="inlineStr">
        <is>
          <t>n/a</t>
        </is>
      </c>
      <c r="K163" t="inlineStr">
        <is>
          <t>n/a</t>
        </is>
      </c>
      <c r="L163" t="inlineStr">
        <is>
          <t>13m</t>
        </is>
      </c>
      <c r="M163" t="inlineStr">
        <is>
          <t>Destroy an allied summon or totem. Receive their Vitality, Physical Armour and Magic Armour.</t>
        </is>
      </c>
      <c r="N163" t="inlineStr">
        <is>
          <t>-</t>
        </is>
      </c>
    </row>
    <row r="164">
      <c r="A164">
        <f>HYPERLINK("https://divinityoriginalsin2.wiki.fextralife.com/Dimensional+Bolt", "Dimensional Bolt")</f>
        <v/>
      </c>
      <c r="B164" t="inlineStr">
        <is>
          <t>Summoning</t>
        </is>
      </c>
      <c r="C164" t="inlineStr">
        <is>
          <t>1</t>
        </is>
      </c>
      <c r="D164" t="inlineStr"/>
      <c r="E164" t="inlineStr"/>
      <c r="F164" t="inlineStr">
        <is>
          <t>1</t>
        </is>
      </c>
      <c r="G164" t="inlineStr">
        <is>
          <t>2</t>
        </is>
      </c>
      <c r="H164" t="inlineStr">
        <is>
          <t>0</t>
        </is>
      </c>
      <c r="I164" t="inlineStr">
        <is>
          <t>1</t>
        </is>
      </c>
      <c r="J164" t="inlineStr">
        <is>
          <t>n/a</t>
        </is>
      </c>
      <c r="K164" t="inlineStr">
        <is>
          <t>Int</t>
        </is>
      </c>
      <c r="L164" t="inlineStr">
        <is>
          <t>13m</t>
        </is>
      </c>
      <c r="M164" t="inlineStr">
        <is>
          <t>Shoot a volatile bolt that deals 100% damage of a random type, and then creates a corresponding surface</t>
        </is>
      </c>
      <c r="N164" t="inlineStr">
        <is>
          <t>-</t>
        </is>
      </c>
    </row>
    <row r="165">
      <c r="A165">
        <f>HYPERLINK("https://divinityoriginalsin2.wiki.fextralife.com/Elemental+Totem", "Elemental Totem")</f>
        <v/>
      </c>
      <c r="B165" t="inlineStr">
        <is>
          <t>Summoning</t>
        </is>
      </c>
      <c r="C165" t="inlineStr">
        <is>
          <t>1</t>
        </is>
      </c>
      <c r="D165" t="inlineStr"/>
      <c r="E165" t="inlineStr"/>
      <c r="F165" t="inlineStr">
        <is>
          <t>1</t>
        </is>
      </c>
      <c r="G165" t="inlineStr">
        <is>
          <t>2</t>
        </is>
      </c>
      <c r="H165" t="inlineStr">
        <is>
          <t>0</t>
        </is>
      </c>
      <c r="I165" t="inlineStr">
        <is>
          <t>1</t>
        </is>
      </c>
      <c r="J165" t="inlineStr">
        <is>
          <t>n/a</t>
        </is>
      </c>
      <c r="K165" t="inlineStr">
        <is>
          <t>n/a</t>
        </is>
      </c>
      <c r="L165" t="inlineStr">
        <is>
          <t>13m</t>
        </is>
      </c>
      <c r="M165" t="inlineStr">
        <is>
          <t>Target a ground surface and conjure a totem of the corresponding element. Each turn, this totem will fire a projectile at enemies in sight.</t>
        </is>
      </c>
      <c r="N165" t="inlineStr">
        <is>
          <t>The stats of the summons will depend on caster level and Summoning ability. Duration 3 turn(s)</t>
        </is>
      </c>
    </row>
    <row r="166">
      <c r="A166">
        <f>HYPERLINK("https://divinityoriginalsin2.wiki.fextralife.com/Farsight+Infusion", "Farsight Infusion")</f>
        <v/>
      </c>
      <c r="B166" t="inlineStr">
        <is>
          <t>Summoning</t>
        </is>
      </c>
      <c r="C166" t="inlineStr">
        <is>
          <t>1</t>
        </is>
      </c>
      <c r="D166" t="inlineStr"/>
      <c r="E166" t="inlineStr"/>
      <c r="F166" t="inlineStr">
        <is>
          <t>1</t>
        </is>
      </c>
      <c r="G166" t="inlineStr">
        <is>
          <t>1</t>
        </is>
      </c>
      <c r="H166" t="inlineStr">
        <is>
          <t>0</t>
        </is>
      </c>
      <c r="I166" t="inlineStr">
        <is>
          <t>3</t>
        </is>
      </c>
      <c r="J166" t="inlineStr">
        <is>
          <t>n/a</t>
        </is>
      </c>
      <c r="K166" t="inlineStr">
        <is>
          <t>n/a</t>
        </is>
      </c>
      <c r="L166" t="inlineStr">
        <is>
          <t>13m</t>
        </is>
      </c>
      <c r="M166" t="inlineStr">
        <is>
          <t>Unlock a ranged attack for your Incarnate. Provides [X] Magic Armour (amount depends on your level)</t>
        </is>
      </c>
      <c r="N166" t="inlineStr">
        <is>
          <t>Set Farsight Infusion.</t>
        </is>
      </c>
    </row>
    <row r="167">
      <c r="A167">
        <f>HYPERLINK("https://divinityoriginalsin2.wiki.fextralife.com/Electric+Infusion", "Electric Infusion")</f>
        <v/>
      </c>
      <c r="B167" t="inlineStr">
        <is>
          <t>Summoning</t>
        </is>
      </c>
      <c r="C167" t="inlineStr">
        <is>
          <t>1</t>
        </is>
      </c>
      <c r="D167" t="inlineStr">
        <is>
          <t>Aerotheurge</t>
        </is>
      </c>
      <c r="E167" t="inlineStr">
        <is>
          <t>1</t>
        </is>
      </c>
      <c r="F167" t="inlineStr">
        <is>
          <t>1</t>
        </is>
      </c>
      <c r="G167" t="inlineStr">
        <is>
          <t>1</t>
        </is>
      </c>
      <c r="H167" t="inlineStr">
        <is>
          <t>0</t>
        </is>
      </c>
      <c r="I167" t="inlineStr">
        <is>
          <t>3</t>
        </is>
      </c>
      <c r="J167" t="inlineStr">
        <is>
          <t>n/a</t>
        </is>
      </c>
      <c r="K167" t="inlineStr">
        <is>
          <t>n/a</t>
        </is>
      </c>
      <c r="L167" t="inlineStr">
        <is>
          <t>13m</t>
        </is>
      </c>
      <c r="M167" t="inlineStr">
        <is>
          <t>Change Incarnate's element to electricity, unlocking Electric Discharge.</t>
        </is>
      </c>
      <c r="N167" t="inlineStr">
        <is>
          <t>-</t>
        </is>
      </c>
    </row>
    <row r="168">
      <c r="A168">
        <f>HYPERLINK("https://divinityoriginalsin2.wiki.fextralife.com/Fire+Infusion", "Fire Infusion")</f>
        <v/>
      </c>
      <c r="B168" t="inlineStr">
        <is>
          <t>Summoning</t>
        </is>
      </c>
      <c r="C168" t="inlineStr">
        <is>
          <t>1</t>
        </is>
      </c>
      <c r="D168" t="inlineStr">
        <is>
          <t>Pyrokinetic</t>
        </is>
      </c>
      <c r="E168" t="inlineStr">
        <is>
          <t>1</t>
        </is>
      </c>
      <c r="F168" t="inlineStr">
        <is>
          <t>1</t>
        </is>
      </c>
      <c r="G168" t="inlineStr">
        <is>
          <t>1</t>
        </is>
      </c>
      <c r="H168" t="inlineStr">
        <is>
          <t>0</t>
        </is>
      </c>
      <c r="I168" t="inlineStr">
        <is>
          <t>3</t>
        </is>
      </c>
      <c r="J168" t="inlineStr">
        <is>
          <t>n/a</t>
        </is>
      </c>
      <c r="K168" t="inlineStr">
        <is>
          <t>n/a</t>
        </is>
      </c>
      <c r="L168" t="inlineStr">
        <is>
          <t>13m</t>
        </is>
      </c>
      <c r="M168" t="inlineStr">
        <is>
          <t>Change Incarnate's element to fire, unlocking Fireball.</t>
        </is>
      </c>
      <c r="N168" t="inlineStr">
        <is>
          <t>-</t>
        </is>
      </c>
    </row>
    <row r="169">
      <c r="A169">
        <f>HYPERLINK("https://divinityoriginalsin2.wiki.fextralife.com/Poison+Infusion", "Poison Infusion")</f>
        <v/>
      </c>
      <c r="B169" t="inlineStr">
        <is>
          <t>Summoning</t>
        </is>
      </c>
      <c r="C169" t="inlineStr">
        <is>
          <t>1</t>
        </is>
      </c>
      <c r="D169" t="inlineStr">
        <is>
          <t>Geomancer</t>
        </is>
      </c>
      <c r="E169" t="inlineStr">
        <is>
          <t>1</t>
        </is>
      </c>
      <c r="F169" t="inlineStr">
        <is>
          <t>1</t>
        </is>
      </c>
      <c r="G169" t="inlineStr">
        <is>
          <t>1</t>
        </is>
      </c>
      <c r="H169" t="inlineStr">
        <is>
          <t>0</t>
        </is>
      </c>
      <c r="I169" t="inlineStr">
        <is>
          <t>3</t>
        </is>
      </c>
      <c r="J169" t="inlineStr">
        <is>
          <t>n/a</t>
        </is>
      </c>
      <c r="K169" t="inlineStr">
        <is>
          <t>n/a</t>
        </is>
      </c>
      <c r="L169" t="inlineStr">
        <is>
          <t>13m</t>
        </is>
      </c>
      <c r="M169" t="inlineStr">
        <is>
          <t>Change Incarnate's element to poison, unlocking Poison Dart.</t>
        </is>
      </c>
      <c r="N169" t="inlineStr">
        <is>
          <t>-</t>
        </is>
      </c>
    </row>
    <row r="170">
      <c r="A170">
        <f>HYPERLINK("https://divinityoriginalsin2.wiki.fextralife.com/Water+Infusion", "Water Infusion")</f>
        <v/>
      </c>
      <c r="B170" t="inlineStr">
        <is>
          <t>Summoning</t>
        </is>
      </c>
      <c r="C170" t="inlineStr">
        <is>
          <t>1</t>
        </is>
      </c>
      <c r="D170" t="inlineStr">
        <is>
          <t>Hydrosophist</t>
        </is>
      </c>
      <c r="E170" t="inlineStr">
        <is>
          <t>1</t>
        </is>
      </c>
      <c r="F170" t="inlineStr">
        <is>
          <t>1</t>
        </is>
      </c>
      <c r="G170" t="inlineStr">
        <is>
          <t>1</t>
        </is>
      </c>
      <c r="H170" t="inlineStr">
        <is>
          <t>0</t>
        </is>
      </c>
      <c r="I170" t="inlineStr">
        <is>
          <t>3</t>
        </is>
      </c>
      <c r="J170" t="inlineStr">
        <is>
          <t>n/a</t>
        </is>
      </c>
      <c r="K170" t="inlineStr">
        <is>
          <t>n/a</t>
        </is>
      </c>
      <c r="L170" t="inlineStr">
        <is>
          <t>13m</t>
        </is>
      </c>
      <c r="M170" t="inlineStr">
        <is>
          <t>Change Incarnate's element to water, unlocking Restoration.</t>
        </is>
      </c>
      <c r="N170" t="inlineStr">
        <is>
          <t>-</t>
        </is>
      </c>
    </row>
    <row r="171">
      <c r="A171">
        <f>HYPERLINK("https://divinityoriginalsin2.wiki.fextralife.com/Acid+Infusion", "Acid Infusion")</f>
        <v/>
      </c>
      <c r="B171" t="inlineStr">
        <is>
          <t>Summoning</t>
        </is>
      </c>
      <c r="C171" t="inlineStr">
        <is>
          <t>2</t>
        </is>
      </c>
      <c r="D171" t="inlineStr">
        <is>
          <t>Geomancer</t>
        </is>
      </c>
      <c r="E171" t="inlineStr">
        <is>
          <t>2</t>
        </is>
      </c>
      <c r="F171" t="inlineStr">
        <is>
          <t>2</t>
        </is>
      </c>
      <c r="G171" t="inlineStr">
        <is>
          <t>1</t>
        </is>
      </c>
      <c r="H171" t="inlineStr">
        <is>
          <t>2</t>
        </is>
      </c>
      <c r="I171" t="inlineStr">
        <is>
          <t>3</t>
        </is>
      </c>
      <c r="J171" t="inlineStr">
        <is>
          <t>n/a</t>
        </is>
      </c>
      <c r="K171" t="inlineStr">
        <is>
          <t>n/a</t>
        </is>
      </c>
      <c r="L171" t="inlineStr">
        <is>
          <t>13m</t>
        </is>
      </c>
      <c r="M171" t="inlineStr">
        <is>
          <t>Change Incarnate's element to acid, unlocking Poison Dart and Corrosive Spray.</t>
        </is>
      </c>
      <c r="N171" t="inlineStr">
        <is>
          <t>-</t>
        </is>
      </c>
    </row>
    <row r="172">
      <c r="A172">
        <f>HYPERLINK("https://divinityoriginalsin2.wiki.fextralife.com/Cursed+Electric+Infusion", "Cursed Electric Infusion")</f>
        <v/>
      </c>
      <c r="B172" t="inlineStr">
        <is>
          <t>Summoning</t>
        </is>
      </c>
      <c r="C172" t="inlineStr">
        <is>
          <t>2</t>
        </is>
      </c>
      <c r="D172" t="inlineStr">
        <is>
          <t>Aerotheurge</t>
        </is>
      </c>
      <c r="E172" t="inlineStr">
        <is>
          <t>2</t>
        </is>
      </c>
      <c r="F172" t="inlineStr">
        <is>
          <t>2</t>
        </is>
      </c>
      <c r="G172" t="inlineStr">
        <is>
          <t>1</t>
        </is>
      </c>
      <c r="H172" t="inlineStr">
        <is>
          <t>2</t>
        </is>
      </c>
      <c r="I172" t="inlineStr">
        <is>
          <t>3</t>
        </is>
      </c>
      <c r="J172" t="inlineStr">
        <is>
          <t>n/a</t>
        </is>
      </c>
      <c r="K172" t="inlineStr">
        <is>
          <t>n/a</t>
        </is>
      </c>
      <c r="L172" t="inlineStr">
        <is>
          <t>13m</t>
        </is>
      </c>
      <c r="M172" t="inlineStr">
        <is>
          <t>Change Incarnate's element to cursed electricity, unlocking Electric Discharge and Closed Circuit.</t>
        </is>
      </c>
      <c r="N172" t="inlineStr">
        <is>
          <t>-</t>
        </is>
      </c>
    </row>
    <row r="173">
      <c r="A173">
        <f>HYPERLINK("https://divinityoriginalsin2.wiki.fextralife.com/Ice+Infusion", "Ice Infusion")</f>
        <v/>
      </c>
      <c r="B173" t="inlineStr">
        <is>
          <t>Summoning</t>
        </is>
      </c>
      <c r="C173" t="inlineStr">
        <is>
          <t>2</t>
        </is>
      </c>
      <c r="D173" t="inlineStr">
        <is>
          <t>Hydrosophist</t>
        </is>
      </c>
      <c r="E173" t="inlineStr">
        <is>
          <t>2</t>
        </is>
      </c>
      <c r="F173" t="inlineStr">
        <is>
          <t>2</t>
        </is>
      </c>
      <c r="G173" t="inlineStr">
        <is>
          <t>1</t>
        </is>
      </c>
      <c r="H173" t="inlineStr">
        <is>
          <t>2</t>
        </is>
      </c>
      <c r="I173" t="inlineStr">
        <is>
          <t>3</t>
        </is>
      </c>
      <c r="J173" t="inlineStr">
        <is>
          <t>n/a</t>
        </is>
      </c>
      <c r="K173" t="inlineStr">
        <is>
          <t>n/a</t>
        </is>
      </c>
      <c r="L173" t="inlineStr">
        <is>
          <t>13m</t>
        </is>
      </c>
      <c r="M173" t="inlineStr">
        <is>
          <t>Change Incarnate's element to blessed ice, unlocking Restoration and Healing Ritual.</t>
        </is>
      </c>
      <c r="N173" t="inlineStr">
        <is>
          <t>-</t>
        </is>
      </c>
    </row>
    <row r="174">
      <c r="A174">
        <f>HYPERLINK("https://divinityoriginalsin2.wiki.fextralife.com/Necrofire+Infusion", "Necrofire Infusion")</f>
        <v/>
      </c>
      <c r="B174" t="inlineStr">
        <is>
          <t>Summoning</t>
        </is>
      </c>
      <c r="C174" t="inlineStr">
        <is>
          <t>2</t>
        </is>
      </c>
      <c r="D174" t="inlineStr">
        <is>
          <t>Pyrokinetic</t>
        </is>
      </c>
      <c r="E174" t="inlineStr">
        <is>
          <t>2</t>
        </is>
      </c>
      <c r="F174" t="inlineStr">
        <is>
          <t>2</t>
        </is>
      </c>
      <c r="G174" t="inlineStr">
        <is>
          <t>1</t>
        </is>
      </c>
      <c r="H174" t="inlineStr">
        <is>
          <t>2</t>
        </is>
      </c>
      <c r="I174" t="inlineStr">
        <is>
          <t>3</t>
        </is>
      </c>
      <c r="J174" t="inlineStr">
        <is>
          <t>n/a</t>
        </is>
      </c>
      <c r="K174" t="inlineStr">
        <is>
          <t>n/a</t>
        </is>
      </c>
      <c r="L174" t="inlineStr">
        <is>
          <t>13m</t>
        </is>
      </c>
      <c r="M174" t="inlineStr">
        <is>
          <t>Change Incarnate's element to necrofire, unlocking Fireball and Epidemic of Fire.</t>
        </is>
      </c>
      <c r="N174" t="inlineStr">
        <is>
          <t>-</t>
        </is>
      </c>
    </row>
    <row r="175">
      <c r="A175">
        <f>HYPERLINK("https://divinityoriginalsin2.wiki.fextralife.com/Power+Infusion", "Power Infusion")</f>
        <v/>
      </c>
      <c r="B175" t="inlineStr">
        <is>
          <t>Summoning</t>
        </is>
      </c>
      <c r="C175" t="inlineStr">
        <is>
          <t>2</t>
        </is>
      </c>
      <c r="D175" t="inlineStr"/>
      <c r="E175" t="inlineStr"/>
      <c r="F175" t="inlineStr">
        <is>
          <t>1</t>
        </is>
      </c>
      <c r="G175" t="inlineStr">
        <is>
          <t>1</t>
        </is>
      </c>
      <c r="H175" t="inlineStr">
        <is>
          <t>0</t>
        </is>
      </c>
      <c r="I175" t="inlineStr">
        <is>
          <t>3</t>
        </is>
      </c>
      <c r="J175" t="inlineStr">
        <is>
          <t>n/a</t>
        </is>
      </c>
      <c r="K175" t="inlineStr">
        <is>
          <t>n/a</t>
        </is>
      </c>
      <c r="L175" t="inlineStr">
        <is>
          <t>13m</t>
        </is>
      </c>
      <c r="M175" t="inlineStr">
        <is>
          <t>Unlock Whirlwind  and Rush for your Incarnate. Provides [X] Physical Armour (amount depends on your level).</t>
        </is>
      </c>
      <c r="N175" t="inlineStr">
        <is>
          <t>Set Power Infusion.</t>
        </is>
      </c>
    </row>
    <row r="176">
      <c r="A176">
        <f>HYPERLINK("https://divinityoriginalsin2.wiki.fextralife.com/Shadow+Infusion", "Shadow Infusion")</f>
        <v/>
      </c>
      <c r="B176" t="inlineStr">
        <is>
          <t>Summoning</t>
        </is>
      </c>
      <c r="C176" t="inlineStr">
        <is>
          <t>2</t>
        </is>
      </c>
      <c r="D176" t="inlineStr"/>
      <c r="E176" t="inlineStr"/>
      <c r="F176" t="inlineStr">
        <is>
          <t>1</t>
        </is>
      </c>
      <c r="G176" t="inlineStr">
        <is>
          <t>1</t>
        </is>
      </c>
      <c r="H176" t="inlineStr">
        <is>
          <t>0</t>
        </is>
      </c>
      <c r="I176" t="inlineStr">
        <is>
          <t>3</t>
        </is>
      </c>
      <c r="J176" t="inlineStr">
        <is>
          <t>n/a</t>
        </is>
      </c>
      <c r="K176" t="inlineStr">
        <is>
          <t>n/a</t>
        </is>
      </c>
      <c r="L176" t="inlineStr">
        <is>
          <t>13m</t>
        </is>
      </c>
      <c r="M176" t="inlineStr">
        <is>
          <t>Incarnate learns how to go invisible and strike foes with a corrosive slash. Unlocks skills equal in effect to Chameleon Cloak and Corrupted Blade.</t>
        </is>
      </c>
      <c r="N176" t="inlineStr">
        <is>
          <t>Set Shadow Infusion.</t>
        </is>
      </c>
    </row>
    <row r="177">
      <c r="A177">
        <f>HYPERLINK("https://divinityoriginalsin2.wiki.fextralife.com/Rallying+Cry", "Rallying Cry")</f>
        <v/>
      </c>
      <c r="B177" t="inlineStr">
        <is>
          <t>Summoning</t>
        </is>
      </c>
      <c r="C177" t="inlineStr">
        <is>
          <t>2</t>
        </is>
      </c>
      <c r="D177" t="inlineStr"/>
      <c r="E177" t="inlineStr"/>
      <c r="F177" t="inlineStr">
        <is>
          <t>1</t>
        </is>
      </c>
      <c r="G177" t="inlineStr">
        <is>
          <t>2</t>
        </is>
      </c>
      <c r="H177" t="inlineStr">
        <is>
          <t>0</t>
        </is>
      </c>
      <c r="I177" t="inlineStr">
        <is>
          <t>3</t>
        </is>
      </c>
      <c r="J177" t="inlineStr">
        <is>
          <t>n/a</t>
        </is>
      </c>
      <c r="K177" t="inlineStr">
        <is>
          <t>n/a</t>
        </is>
      </c>
      <c r="L177" t="inlineStr">
        <is>
          <t>13m</t>
        </is>
      </c>
      <c r="M177" t="inlineStr">
        <is>
          <t>Target character regenerates Vitality and Magic Armour according to the number of allied characters and totems in their vicinity.</t>
        </is>
      </c>
      <c r="N177" t="inlineStr">
        <is>
          <t>Restore [X] Vitality.Restore [Y] Magic Armour</t>
        </is>
      </c>
    </row>
    <row r="178">
      <c r="A178">
        <f>HYPERLINK("https://divinityoriginalsin2.wiki.fextralife.com/Dominate+Mind", "Dominate Mind")</f>
        <v/>
      </c>
      <c r="B178" t="inlineStr">
        <is>
          <t>Summoning</t>
        </is>
      </c>
      <c r="C178" t="inlineStr">
        <is>
          <t>2</t>
        </is>
      </c>
      <c r="D178" t="inlineStr"/>
      <c r="E178" t="inlineStr"/>
      <c r="F178" t="inlineStr">
        <is>
          <t>1</t>
        </is>
      </c>
      <c r="G178" t="inlineStr">
        <is>
          <t>3</t>
        </is>
      </c>
      <c r="H178" t="inlineStr">
        <is>
          <t>0</t>
        </is>
      </c>
      <c r="I178" t="inlineStr">
        <is>
          <t>5</t>
        </is>
      </c>
      <c r="J178" t="inlineStr">
        <is>
          <t>Magic</t>
        </is>
      </c>
      <c r="K178" t="inlineStr">
        <is>
          <t>n/a</t>
        </is>
      </c>
      <c r="L178" t="inlineStr">
        <is>
          <t>13m</t>
        </is>
      </c>
      <c r="M178" t="inlineStr">
        <is>
          <t>Charm target non-allied character, causing them to join your side in combat for the duration of the status.</t>
        </is>
      </c>
      <c r="N178" t="inlineStr">
        <is>
          <t>Set Charmed for 2 turn(s).</t>
        </is>
      </c>
    </row>
    <row r="179">
      <c r="A179">
        <f>HYPERLINK("https://divinityoriginalsin2.wiki.fextralife.com/Soul+Mate", "Soul Mate")</f>
        <v/>
      </c>
      <c r="B179" t="inlineStr">
        <is>
          <t>Summoning</t>
        </is>
      </c>
      <c r="C179" t="inlineStr">
        <is>
          <t>2</t>
        </is>
      </c>
      <c r="D179" t="inlineStr"/>
      <c r="E179" t="inlineStr"/>
      <c r="F179" t="inlineStr">
        <is>
          <t>1</t>
        </is>
      </c>
      <c r="G179" t="inlineStr">
        <is>
          <t>1</t>
        </is>
      </c>
      <c r="H179" t="inlineStr">
        <is>
          <t>0</t>
        </is>
      </c>
      <c r="I179" t="inlineStr">
        <is>
          <t>5</t>
        </is>
      </c>
      <c r="J179" t="inlineStr">
        <is>
          <t>n/a</t>
        </is>
      </c>
      <c r="K179" t="inlineStr">
        <is>
          <t>n/a</t>
        </is>
      </c>
      <c r="L179" t="inlineStr">
        <is>
          <t>13m</t>
        </is>
      </c>
      <c r="M179" t="inlineStr">
        <is>
          <t>Bind yourself to target character, copying any healing and Armour restoration that you receive to them. Clears Frozen, Stunned, Knocked Down and Petrified.</t>
        </is>
      </c>
      <c r="N179" t="inlineStr">
        <is>
          <t>Set Soul Mate for 3 turn(s).</t>
        </is>
      </c>
    </row>
    <row r="180">
      <c r="A180">
        <f>HYPERLINK("https://divinityoriginalsin2.wiki.fextralife.com/Supercharger", "Supercharger")</f>
        <v/>
      </c>
      <c r="B180" t="inlineStr">
        <is>
          <t>Summoning</t>
        </is>
      </c>
      <c r="C180" t="inlineStr">
        <is>
          <t>2</t>
        </is>
      </c>
      <c r="D180" t="inlineStr"/>
      <c r="E180" t="inlineStr"/>
      <c r="F180" t="inlineStr">
        <is>
          <t>1</t>
        </is>
      </c>
      <c r="G180" t="inlineStr">
        <is>
          <t>1</t>
        </is>
      </c>
      <c r="H180" t="inlineStr">
        <is>
          <t>0</t>
        </is>
      </c>
      <c r="I180" t="inlineStr">
        <is>
          <t>3</t>
        </is>
      </c>
      <c r="J180" t="inlineStr">
        <is>
          <t>n/a</t>
        </is>
      </c>
      <c r="K180" t="inlineStr">
        <is>
          <t>n/a</t>
        </is>
      </c>
      <c r="L180" t="inlineStr">
        <is>
          <t>13m</t>
        </is>
      </c>
      <c r="M180" t="inlineStr">
        <is>
          <t>Target totem or summon deals 100% more base damage during its next turn, but then it dies.</t>
        </is>
      </c>
      <c r="N180" t="inlineStr">
        <is>
          <t>Set Supercharged for 2 turn(s).</t>
        </is>
      </c>
    </row>
    <row r="181">
      <c r="A181">
        <f>HYPERLINK("https://divinityoriginalsin2.wiki.fextralife.com/Summon+Cat+Familiar", "Summon Cat Familiar")</f>
        <v/>
      </c>
      <c r="B181" t="inlineStr">
        <is>
          <t>Summoning</t>
        </is>
      </c>
      <c r="C181" t="inlineStr">
        <is>
          <t>0</t>
        </is>
      </c>
      <c r="D181" t="inlineStr"/>
      <c r="E181" t="inlineStr"/>
      <c r="F181" t="inlineStr">
        <is>
          <t>1</t>
        </is>
      </c>
      <c r="G181" t="inlineStr">
        <is>
          <t>2</t>
        </is>
      </c>
      <c r="H181" t="inlineStr">
        <is>
          <t>0</t>
        </is>
      </c>
      <c r="I181" t="inlineStr">
        <is>
          <t>5</t>
        </is>
      </c>
      <c r="J181" t="inlineStr">
        <is>
          <t>n/a</t>
        </is>
      </c>
      <c r="K181" t="inlineStr">
        <is>
          <t>n/a</t>
        </is>
      </c>
      <c r="L181" t="inlineStr">
        <is>
          <t>13m</t>
        </is>
      </c>
      <c r="M181" t="inlineStr">
        <is>
          <t>Summons a black cat by your side. Cat can leap, claw, and swap places with it's summoner.</t>
        </is>
      </c>
      <c r="N181" t="inlineStr">
        <is>
          <t>The stats of the summons will depend on caster level and Summoning ability.Duration 10 turn(s)</t>
        </is>
      </c>
    </row>
    <row r="182">
      <c r="A182">
        <f>HYPERLINK("https://divinityoriginalsin2.wiki.fextralife.com/Summon+Condor", "Summon Condor")</f>
        <v/>
      </c>
      <c r="B182" t="inlineStr">
        <is>
          <t>Summoning</t>
        </is>
      </c>
      <c r="C182" t="inlineStr">
        <is>
          <t>0</t>
        </is>
      </c>
      <c r="D182" t="inlineStr"/>
      <c r="E182" t="inlineStr"/>
      <c r="F182" t="inlineStr">
        <is>
          <t>1</t>
        </is>
      </c>
      <c r="G182" t="inlineStr">
        <is>
          <t>2</t>
        </is>
      </c>
      <c r="H182" t="inlineStr">
        <is>
          <t>0</t>
        </is>
      </c>
      <c r="I182" t="inlineStr">
        <is>
          <t>6</t>
        </is>
      </c>
      <c r="J182" t="inlineStr">
        <is>
          <t>n/a</t>
        </is>
      </c>
      <c r="K182" t="inlineStr">
        <is>
          <t>n/a</t>
        </is>
      </c>
      <c r="L182" t="inlineStr">
        <is>
          <t>15m</t>
        </is>
      </c>
      <c r="M182" t="inlineStr">
        <is>
          <t>Summons a condor that will aid you in combat.</t>
        </is>
      </c>
      <c r="N182" t="inlineStr">
        <is>
          <t>The stats of the summons will depend on caster level and Summoning ability.</t>
        </is>
      </c>
    </row>
    <row r="183">
      <c r="A183">
        <f>HYPERLINK("https://divinityoriginalsin2.wiki.fextralife.com/Warp+Infusion", "Warp Infusion")</f>
        <v/>
      </c>
      <c r="B183" t="inlineStr">
        <is>
          <t>Summoning</t>
        </is>
      </c>
      <c r="C183" t="inlineStr">
        <is>
          <t>3</t>
        </is>
      </c>
      <c r="D183" t="inlineStr"/>
      <c r="E183" t="inlineStr"/>
      <c r="F183" t="inlineStr">
        <is>
          <t>1</t>
        </is>
      </c>
      <c r="G183" t="inlineStr">
        <is>
          <t>1</t>
        </is>
      </c>
      <c r="H183" t="inlineStr">
        <is>
          <t>0</t>
        </is>
      </c>
      <c r="I183" t="inlineStr">
        <is>
          <t>3</t>
        </is>
      </c>
      <c r="J183" t="inlineStr">
        <is>
          <t>n/a</t>
        </is>
      </c>
      <c r="K183" t="inlineStr">
        <is>
          <t>n/a</t>
        </is>
      </c>
      <c r="L183" t="inlineStr">
        <is>
          <t>13m</t>
        </is>
      </c>
      <c r="M183" t="inlineStr">
        <is>
          <t>Incarnate learns a teleport skill, and a skill to swap places with its master. These skills are equivalent in effect to Tactical Retreat and the Black Cat summon's swap skill.</t>
        </is>
      </c>
      <c r="N183" t="inlineStr">
        <is>
          <t>Set Warp Infusion.</t>
        </is>
      </c>
    </row>
    <row r="184">
      <c r="A184">
        <f>HYPERLINK("https://divinityoriginalsin2.wiki.fextralife.com/Door+to+Eternity", "Door to Eternity")</f>
        <v/>
      </c>
      <c r="B184" t="inlineStr">
        <is>
          <t>Summoning</t>
        </is>
      </c>
      <c r="C184" t="inlineStr">
        <is>
          <t>3</t>
        </is>
      </c>
      <c r="D184" t="inlineStr"/>
      <c r="E184" t="inlineStr"/>
      <c r="F184" t="inlineStr">
        <is>
          <t>2</t>
        </is>
      </c>
      <c r="G184" t="inlineStr">
        <is>
          <t>2</t>
        </is>
      </c>
      <c r="H184" t="inlineStr">
        <is>
          <t>2</t>
        </is>
      </c>
      <c r="I184" t="inlineStr">
        <is>
          <t>0</t>
        </is>
      </c>
      <c r="J184" t="inlineStr">
        <is>
          <t>n/a</t>
        </is>
      </c>
      <c r="K184" t="inlineStr">
        <is>
          <t>n/a</t>
        </is>
      </c>
      <c r="L184" t="inlineStr">
        <is>
          <t>--</t>
        </is>
      </c>
      <c r="M184" t="inlineStr">
        <is>
          <t>Give all summons around you a status that prevents them from dying to damage or disappearing when their life runs out.</t>
        </is>
      </c>
      <c r="N184" t="inlineStr">
        <is>
          <t>Set Persisting for 2 turn(s).</t>
        </is>
      </c>
    </row>
    <row r="185">
      <c r="A185">
        <f>HYPERLINK("https://divinityoriginalsin2.wiki.fextralife.com/Summon+Dragonling", "Summon Dragonling")</f>
        <v/>
      </c>
      <c r="B185" t="inlineStr">
        <is>
          <t>Summoning</t>
        </is>
      </c>
      <c r="C185" t="inlineStr">
        <is>
          <t>0</t>
        </is>
      </c>
      <c r="D185" t="inlineStr"/>
      <c r="E185" t="inlineStr"/>
      <c r="F185" t="inlineStr">
        <is>
          <t>2</t>
        </is>
      </c>
      <c r="G185" t="inlineStr">
        <is>
          <t>2</t>
        </is>
      </c>
      <c r="H185" t="inlineStr">
        <is>
          <t>0</t>
        </is>
      </c>
      <c r="I185" t="inlineStr">
        <is>
          <t>6</t>
        </is>
      </c>
      <c r="J185" t="inlineStr">
        <is>
          <t>n/a</t>
        </is>
      </c>
      <c r="K185" t="inlineStr">
        <is>
          <t>n/a</t>
        </is>
      </c>
      <c r="L185" t="inlineStr"/>
      <c r="M185" t="inlineStr">
        <is>
          <t>Summons a newt to help you in combat.</t>
        </is>
      </c>
      <c r="N185" t="inlineStr">
        <is>
          <t>The stats of the summons will depend on caster level and Summoning ability.</t>
        </is>
      </c>
    </row>
    <row r="186">
      <c r="A186">
        <f>HYPERLINK("https://divinityoriginalsin2.wiki.fextralife.com/Summon+Inner+Demon", "Summon Inner Demon")</f>
        <v/>
      </c>
      <c r="B186" t="inlineStr">
        <is>
          <t>Summoning</t>
        </is>
      </c>
      <c r="C186" t="inlineStr">
        <is>
          <t>0</t>
        </is>
      </c>
      <c r="D186" t="inlineStr"/>
      <c r="E186" t="inlineStr"/>
      <c r="F186" t="inlineStr">
        <is>
          <t>2</t>
        </is>
      </c>
      <c r="G186" t="inlineStr">
        <is>
          <t>1</t>
        </is>
      </c>
      <c r="H186" t="inlineStr">
        <is>
          <t>1</t>
        </is>
      </c>
      <c r="I186" t="inlineStr">
        <is>
          <t>6</t>
        </is>
      </c>
      <c r="J186" t="inlineStr">
        <is>
          <t>n/a</t>
        </is>
      </c>
      <c r="K186" t="inlineStr">
        <is>
          <t>n/a</t>
        </is>
      </c>
      <c r="L186" t="inlineStr">
        <is>
          <t>--</t>
        </is>
      </c>
      <c r="M186" t="inlineStr">
        <is>
          <t>Conjure a demon that will share their Intelligence with you and provide [X] Magic Armour. Grants you power to terrify and protect yourself with demonic fists.</t>
        </is>
      </c>
      <c r="N186" t="inlineStr">
        <is>
          <t>Set Inner Demon for 3 turn(s).</t>
        </is>
      </c>
    </row>
    <row r="187">
      <c r="A187">
        <f>HYPERLINK("https://divinityoriginalsin2.wiki.fextralife.com/Planar+Gateway", "Planar Gateway")</f>
        <v/>
      </c>
      <c r="B187" t="inlineStr">
        <is>
          <t>Summoning</t>
        </is>
      </c>
      <c r="C187" t="inlineStr">
        <is>
          <t>3</t>
        </is>
      </c>
      <c r="D187" t="inlineStr"/>
      <c r="E187" t="inlineStr"/>
      <c r="F187" t="inlineStr">
        <is>
          <t>2</t>
        </is>
      </c>
      <c r="G187" t="inlineStr">
        <is>
          <t>0</t>
        </is>
      </c>
      <c r="H187" t="inlineStr">
        <is>
          <t>2</t>
        </is>
      </c>
      <c r="I187" t="inlineStr">
        <is>
          <t>6</t>
        </is>
      </c>
      <c r="J187" t="inlineStr">
        <is>
          <t>n/a</t>
        </is>
      </c>
      <c r="K187" t="inlineStr">
        <is>
          <t>n/a</t>
        </is>
      </c>
      <c r="L187" t="inlineStr">
        <is>
          <t>13m</t>
        </is>
      </c>
      <c r="M187" t="inlineStr">
        <is>
          <t>Conjure two linked gateways that allow any character to instantly travel between them.</t>
        </is>
      </c>
      <c r="N187" t="inlineStr">
        <is>
          <t>Duration 10 Turn(s)</t>
        </is>
      </c>
    </row>
    <row r="188">
      <c r="A188">
        <f>HYPERLINK("https://divinityoriginalsin2.wiki.fextralife.com/Ethereal+Storm", "Ethereal Storm")</f>
        <v/>
      </c>
      <c r="B188" t="inlineStr">
        <is>
          <t>Summoning</t>
        </is>
      </c>
      <c r="C188" t="inlineStr">
        <is>
          <t>5</t>
        </is>
      </c>
      <c r="D188" t="inlineStr"/>
      <c r="E188" t="inlineStr"/>
      <c r="F188" t="inlineStr">
        <is>
          <t>3</t>
        </is>
      </c>
      <c r="G188" t="inlineStr">
        <is>
          <t>4</t>
        </is>
      </c>
      <c r="H188" t="inlineStr">
        <is>
          <t>3</t>
        </is>
      </c>
      <c r="I188" t="inlineStr">
        <is>
          <t>5</t>
        </is>
      </c>
      <c r="J188" t="inlineStr">
        <is>
          <t>n/a</t>
        </is>
      </c>
      <c r="K188" t="inlineStr">
        <is>
          <t>n/a</t>
        </is>
      </c>
      <c r="L188" t="inlineStr">
        <is>
          <t>17m</t>
        </is>
      </c>
      <c r="M188" t="inlineStr">
        <is>
          <t>Unpredictable projectiles from distant planes strike target area, dealing random elemental damage to enemies or healing allies.</t>
        </is>
      </c>
      <c r="N188" t="inlineStr">
        <is>
          <t>Duration 2 Turn (s)</t>
        </is>
      </c>
    </row>
    <row r="189">
      <c r="A189">
        <f>HYPERLINK("https://divinityoriginalsin2.wiki.fextralife.com/Battering+Ram", "Battering Ram")</f>
        <v/>
      </c>
      <c r="B189" t="inlineStr">
        <is>
          <t>Warfare</t>
        </is>
      </c>
      <c r="C189" t="inlineStr">
        <is>
          <t>1</t>
        </is>
      </c>
      <c r="D189" t="inlineStr"/>
      <c r="E189" t="inlineStr"/>
      <c r="F189" t="inlineStr">
        <is>
          <t>1</t>
        </is>
      </c>
      <c r="G189" t="inlineStr">
        <is>
          <t>2</t>
        </is>
      </c>
      <c r="H189" t="inlineStr">
        <is>
          <t>0</t>
        </is>
      </c>
      <c r="I189" t="inlineStr">
        <is>
          <t>5</t>
        </is>
      </c>
      <c r="J189" t="inlineStr">
        <is>
          <t>Physical</t>
        </is>
      </c>
      <c r="K189" t="inlineStr">
        <is>
          <t>Str/Fin/Int</t>
        </is>
      </c>
      <c r="L189" t="inlineStr">
        <is>
          <t>12m</t>
        </is>
      </c>
      <c r="M189" t="inlineStr">
        <is>
          <t>Rush forward in a straight line, to a designated point, hitting all enemies in your path for 50% weapon damage and setting Knockdown.</t>
        </is>
      </c>
      <c r="N189" t="inlineStr">
        <is>
          <t>Set Knocked Down for 1 turn(s).</t>
        </is>
      </c>
    </row>
    <row r="190">
      <c r="A190">
        <f>HYPERLINK("https://divinityoriginalsin2.wiki.fextralife.com/Battle+Stomp", "Battle Stomp")</f>
        <v/>
      </c>
      <c r="B190" t="inlineStr">
        <is>
          <t>Warfare</t>
        </is>
      </c>
      <c r="C190" t="inlineStr">
        <is>
          <t>1</t>
        </is>
      </c>
      <c r="D190" t="inlineStr"/>
      <c r="E190" t="inlineStr"/>
      <c r="F190" t="inlineStr">
        <is>
          <t>1</t>
        </is>
      </c>
      <c r="G190" t="inlineStr">
        <is>
          <t>2</t>
        </is>
      </c>
      <c r="H190" t="inlineStr">
        <is>
          <t>0</t>
        </is>
      </c>
      <c r="I190" t="inlineStr">
        <is>
          <t>4</t>
        </is>
      </c>
      <c r="J190" t="inlineStr">
        <is>
          <t>Physical</t>
        </is>
      </c>
      <c r="K190" t="inlineStr">
        <is>
          <t>Str/Fin/Int</t>
        </is>
      </c>
      <c r="L190" t="inlineStr">
        <is>
          <t>10m</t>
        </is>
      </c>
      <c r="M190" t="inlineStr">
        <is>
          <t>Smash your weapon into the ground, knocking down non-allied characters in front of you, and hitting them for 60% weapon damage. Also clears non-cursed surfaces and clouds.</t>
        </is>
      </c>
      <c r="N190" t="inlineStr">
        <is>
          <t>Set Knocked Down for 1 turn(s). 4m wide cone</t>
        </is>
      </c>
    </row>
    <row r="191">
      <c r="A191">
        <f>HYPERLINK("https://divinityoriginalsin2.wiki.fextralife.com/Bouncing+Shield", "Bouncing Shield")</f>
        <v/>
      </c>
      <c r="B191" t="inlineStr">
        <is>
          <t>Warfare</t>
        </is>
      </c>
      <c r="C191" t="inlineStr">
        <is>
          <t>1</t>
        </is>
      </c>
      <c r="D191" t="inlineStr"/>
      <c r="E191" t="inlineStr"/>
      <c r="F191" t="inlineStr">
        <is>
          <t>1</t>
        </is>
      </c>
      <c r="G191" t="inlineStr">
        <is>
          <t>2</t>
        </is>
      </c>
      <c r="H191" t="inlineStr">
        <is>
          <t>0</t>
        </is>
      </c>
      <c r="I191" t="inlineStr">
        <is>
          <t>2</t>
        </is>
      </c>
      <c r="J191" t="inlineStr">
        <is>
          <t>n/a</t>
        </is>
      </c>
      <c r="K191" t="inlineStr">
        <is>
          <t>n/a</t>
        </is>
      </c>
      <c r="L191" t="inlineStr">
        <is>
          <t>13m</t>
        </is>
      </c>
      <c r="M191" t="inlineStr">
        <is>
          <t>Throw your shield at an enemy dealing [X] physical damage. Shield can bounce to another enemy in 5m range.</t>
        </is>
      </c>
      <c r="N191" t="inlineStr">
        <is>
          <t>Damage is based on the Physical Armour of your shield.</t>
        </is>
      </c>
    </row>
    <row r="192">
      <c r="A192">
        <f>HYPERLINK("https://divinityoriginalsin2.wiki.fextralife.com/Crippling+Blow", "Crippling Blow")</f>
        <v/>
      </c>
      <c r="B192" t="inlineStr">
        <is>
          <t>Warfare</t>
        </is>
      </c>
      <c r="C192" t="inlineStr">
        <is>
          <t>1</t>
        </is>
      </c>
      <c r="D192" t="inlineStr"/>
      <c r="E192" t="inlineStr"/>
      <c r="F192" t="inlineStr">
        <is>
          <t>1</t>
        </is>
      </c>
      <c r="G192" t="inlineStr">
        <is>
          <t>2</t>
        </is>
      </c>
      <c r="H192" t="inlineStr">
        <is>
          <t>0</t>
        </is>
      </c>
      <c r="I192" t="inlineStr">
        <is>
          <t>3</t>
        </is>
      </c>
      <c r="J192" t="inlineStr">
        <is>
          <t>Physical</t>
        </is>
      </c>
      <c r="K192" t="inlineStr">
        <is>
          <t>Str/Fin/Int</t>
        </is>
      </c>
      <c r="L192" t="inlineStr">
        <is>
          <t>3m</t>
        </is>
      </c>
      <c r="M192" t="inlineStr">
        <is>
          <t>Cripple the target with a sweeping blow, and all characters around it. Deals 115% weapon damage.</t>
        </is>
      </c>
      <c r="N192" t="inlineStr">
        <is>
          <t>Set Crippled for 1 turn(s).</t>
        </is>
      </c>
    </row>
    <row r="193">
      <c r="A193">
        <f>HYPERLINK("https://divinityoriginalsin2.wiki.fextralife.com/Blitz+Attack", "Blitz Attack")</f>
        <v/>
      </c>
      <c r="B193" t="inlineStr">
        <is>
          <t>Warfare</t>
        </is>
      </c>
      <c r="C193" t="inlineStr">
        <is>
          <t>2</t>
        </is>
      </c>
      <c r="D193" t="inlineStr"/>
      <c r="E193" t="inlineStr"/>
      <c r="F193" t="inlineStr">
        <is>
          <t>1</t>
        </is>
      </c>
      <c r="G193" t="inlineStr">
        <is>
          <t>2</t>
        </is>
      </c>
      <c r="H193" t="inlineStr">
        <is>
          <t>0</t>
        </is>
      </c>
      <c r="I193" t="inlineStr">
        <is>
          <t>3</t>
        </is>
      </c>
      <c r="J193" t="inlineStr">
        <is>
          <t>n/a</t>
        </is>
      </c>
      <c r="K193" t="inlineStr">
        <is>
          <t>Str/Fin/Int</t>
        </is>
      </c>
      <c r="L193" t="inlineStr">
        <is>
          <t>8m</t>
        </is>
      </c>
      <c r="M193" t="inlineStr">
        <is>
          <t>Jump from one target to another, hitting up to 2 targets, dealing 70% weapon damage to each. Targets are chosen randomly in a 10m radius.</t>
        </is>
      </c>
      <c r="N193" t="inlineStr">
        <is>
          <t>-</t>
        </is>
      </c>
    </row>
    <row r="194">
      <c r="A194">
        <f>HYPERLINK("https://divinityoriginalsin2.wiki.fextralife.com/Deflective+Barrier", "Deflective Barrier")</f>
        <v/>
      </c>
      <c r="B194" t="inlineStr">
        <is>
          <t>Warfare</t>
        </is>
      </c>
      <c r="C194" t="inlineStr">
        <is>
          <t>2</t>
        </is>
      </c>
      <c r="D194" t="inlineStr"/>
      <c r="E194" t="inlineStr"/>
      <c r="F194" t="inlineStr">
        <is>
          <t>1</t>
        </is>
      </c>
      <c r="G194" t="inlineStr">
        <is>
          <t>2</t>
        </is>
      </c>
      <c r="H194" t="inlineStr">
        <is>
          <t>0</t>
        </is>
      </c>
      <c r="I194" t="inlineStr">
        <is>
          <t>5</t>
        </is>
      </c>
      <c r="J194" t="inlineStr">
        <is>
          <t>n/a</t>
        </is>
      </c>
      <c r="K194" t="inlineStr">
        <is>
          <t>n/a</t>
        </is>
      </c>
      <c r="L194" t="inlineStr">
        <is>
          <t>--</t>
        </is>
      </c>
      <c r="M194" t="inlineStr">
        <is>
          <t>Projectiles that hit you are reflected back at the caster. This does not prevent the original projectile effects. Provides [X] Physical Armour. Requires a shield.</t>
        </is>
      </c>
      <c r="N194" t="inlineStr">
        <is>
          <t>Set Deflecting for 3 turn(s).</t>
        </is>
      </c>
    </row>
    <row r="195">
      <c r="A195">
        <f>HYPERLINK("https://divinityoriginalsin2.wiki.fextralife.com/Enrage", "Enrage")</f>
        <v/>
      </c>
      <c r="B195" t="inlineStr">
        <is>
          <t>Warfare</t>
        </is>
      </c>
      <c r="C195" t="inlineStr">
        <is>
          <t>2</t>
        </is>
      </c>
      <c r="D195" t="inlineStr"/>
      <c r="E195" t="inlineStr"/>
      <c r="F195" t="inlineStr">
        <is>
          <t>1</t>
        </is>
      </c>
      <c r="G195" t="inlineStr">
        <is>
          <t>2</t>
        </is>
      </c>
      <c r="H195" t="inlineStr">
        <is>
          <t>0</t>
        </is>
      </c>
      <c r="I195" t="inlineStr">
        <is>
          <t>5</t>
        </is>
      </c>
      <c r="J195" t="inlineStr">
        <is>
          <t>n/a</t>
        </is>
      </c>
      <c r="K195" t="inlineStr">
        <is>
          <t>n/a</t>
        </is>
      </c>
      <c r="L195" t="inlineStr">
        <is>
          <t>2m</t>
        </is>
      </c>
      <c r="M195" t="inlineStr">
        <is>
          <t>Motivate an allied character with the power of rage. Target allied character is garaunteed to land critical hits with basic attacks and weapon skills, but is muted. Clears Taunted, Terrified, Charmed, Mad and Clear-Minded statuses.</t>
        </is>
      </c>
      <c r="N195" t="inlineStr">
        <is>
          <t>Set Enraged for 1 turn(s).</t>
        </is>
      </c>
    </row>
    <row r="196">
      <c r="A196">
        <f>HYPERLINK("https://divinityoriginalsin2.wiki.fextralife.com/Phoenix+Dive", "Phoenix Dive")</f>
        <v/>
      </c>
      <c r="B196" t="inlineStr">
        <is>
          <t>Warfare</t>
        </is>
      </c>
      <c r="C196" t="inlineStr">
        <is>
          <t>2</t>
        </is>
      </c>
      <c r="D196" t="inlineStr"/>
      <c r="E196" t="inlineStr"/>
      <c r="F196" t="inlineStr">
        <is>
          <t>1</t>
        </is>
      </c>
      <c r="G196" t="inlineStr">
        <is>
          <t>1</t>
        </is>
      </c>
      <c r="H196" t="inlineStr">
        <is>
          <t>0</t>
        </is>
      </c>
      <c r="I196" t="inlineStr">
        <is>
          <t>4</t>
        </is>
      </c>
      <c r="J196" t="inlineStr">
        <is>
          <t>n/a</t>
        </is>
      </c>
      <c r="K196" t="inlineStr">
        <is>
          <t>n/a</t>
        </is>
      </c>
      <c r="L196" t="inlineStr">
        <is>
          <t>13m</t>
        </is>
      </c>
      <c r="M196" t="inlineStr">
        <is>
          <t>Leap through the air to a target position, creating a fire surface upon landing.</t>
        </is>
      </c>
      <c r="N196" t="inlineStr">
        <is>
          <t>-</t>
        </is>
      </c>
    </row>
    <row r="197">
      <c r="A197">
        <f>HYPERLINK("https://divinityoriginalsin2.wiki.fextralife.com/Provoke", "Provoke")</f>
        <v/>
      </c>
      <c r="B197" t="inlineStr">
        <is>
          <t>Warfare</t>
        </is>
      </c>
      <c r="C197" t="inlineStr">
        <is>
          <t>2</t>
        </is>
      </c>
      <c r="D197" t="inlineStr"/>
      <c r="E197" t="inlineStr"/>
      <c r="F197" t="inlineStr">
        <is>
          <t>1</t>
        </is>
      </c>
      <c r="G197" t="inlineStr">
        <is>
          <t>2</t>
        </is>
      </c>
      <c r="H197" t="inlineStr">
        <is>
          <t>0</t>
        </is>
      </c>
      <c r="I197" t="inlineStr">
        <is>
          <t>5</t>
        </is>
      </c>
      <c r="J197" t="inlineStr">
        <is>
          <t>n/a</t>
        </is>
      </c>
      <c r="K197" t="inlineStr">
        <is>
          <t>n/a</t>
        </is>
      </c>
      <c r="L197" t="inlineStr">
        <is>
          <t>--</t>
        </is>
      </c>
      <c r="M197" t="inlineStr">
        <is>
          <t>Taunt the enemies around you. Provoke and tease them so that they want to attack you.</t>
        </is>
      </c>
      <c r="N197" t="inlineStr">
        <is>
          <t>Set Taunted for 1 turn(s).</t>
        </is>
      </c>
    </row>
    <row r="198">
      <c r="A198">
        <f>HYPERLINK("https://divinityoriginalsin2.wiki.fextralife.com/Whirlwind", "Whirlwind")</f>
        <v/>
      </c>
      <c r="B198" t="inlineStr">
        <is>
          <t>Warfare</t>
        </is>
      </c>
      <c r="C198" t="inlineStr">
        <is>
          <t>2</t>
        </is>
      </c>
      <c r="D198" t="inlineStr"/>
      <c r="E198" t="inlineStr"/>
      <c r="F198" t="inlineStr">
        <is>
          <t>1</t>
        </is>
      </c>
      <c r="G198" t="inlineStr">
        <is>
          <t>2</t>
        </is>
      </c>
      <c r="H198" t="inlineStr">
        <is>
          <t>0</t>
        </is>
      </c>
      <c r="I198" t="inlineStr">
        <is>
          <t>3</t>
        </is>
      </c>
      <c r="J198" t="inlineStr">
        <is>
          <t>Physical</t>
        </is>
      </c>
      <c r="K198" t="inlineStr">
        <is>
          <t>Str/Fin/Int</t>
        </is>
      </c>
      <c r="L198" t="inlineStr">
        <is>
          <t>4.5m</t>
        </is>
      </c>
      <c r="M198" t="inlineStr">
        <is>
          <t>Perform a whirlwind attack, hitting enemies around you for 100% weapon damage.</t>
        </is>
      </c>
      <c r="N198" t="inlineStr">
        <is>
          <t>-</t>
        </is>
      </c>
    </row>
    <row r="199">
      <c r="A199">
        <f>HYPERLINK("https://divinityoriginalsin2.wiki.fextralife.com/Challenge", "Challenge")</f>
        <v/>
      </c>
      <c r="B199" t="inlineStr">
        <is>
          <t>Warfare</t>
        </is>
      </c>
      <c r="C199" t="inlineStr">
        <is>
          <t>3</t>
        </is>
      </c>
      <c r="D199" t="inlineStr"/>
      <c r="E199" t="inlineStr"/>
      <c r="F199" t="inlineStr">
        <is>
          <t>1</t>
        </is>
      </c>
      <c r="G199" t="inlineStr">
        <is>
          <t>0</t>
        </is>
      </c>
      <c r="H199" t="inlineStr">
        <is>
          <t>0</t>
        </is>
      </c>
      <c r="I199" t="inlineStr">
        <is>
          <t>5</t>
        </is>
      </c>
      <c r="J199" t="inlineStr">
        <is>
          <t>n/a</t>
        </is>
      </c>
      <c r="K199" t="inlineStr">
        <is>
          <t>n/a</t>
        </is>
      </c>
      <c r="L199" t="inlineStr">
        <is>
          <t>13m</t>
        </is>
      </c>
      <c r="M199" t="inlineStr">
        <is>
          <t>Mark target enemy. If they die in the next 3 turns, you are healed and receive damage and armour bonuses. If target survives, their Vitality is healed to full and caster receives damage.</t>
        </is>
      </c>
      <c r="N199" t="inlineStr">
        <is>
          <t>Apply Challenge to target, betting whether they will be dead in 3 turn(s).</t>
        </is>
      </c>
    </row>
    <row r="200">
      <c r="A200">
        <f>HYPERLINK("https://divinityoriginalsin2.wiki.fextralife.com/Guardian+Angel", "Guardian Angel")</f>
        <v/>
      </c>
      <c r="B200" t="inlineStr">
        <is>
          <t>Warfare</t>
        </is>
      </c>
      <c r="C200" t="inlineStr">
        <is>
          <t>3</t>
        </is>
      </c>
      <c r="D200" t="inlineStr"/>
      <c r="E200" t="inlineStr"/>
      <c r="F200" t="inlineStr">
        <is>
          <t>1</t>
        </is>
      </c>
      <c r="G200" t="inlineStr">
        <is>
          <t>2</t>
        </is>
      </c>
      <c r="H200" t="inlineStr">
        <is>
          <t>0</t>
        </is>
      </c>
      <c r="I200" t="inlineStr">
        <is>
          <t>6</t>
        </is>
      </c>
      <c r="J200" t="inlineStr">
        <is>
          <t>n/a</t>
        </is>
      </c>
      <c r="K200" t="inlineStr">
        <is>
          <t>n/a</t>
        </is>
      </c>
      <c r="L200" t="inlineStr">
        <is>
          <t>--</t>
        </is>
      </c>
      <c r="M200" t="inlineStr">
        <is>
          <t>Allies in melee range redirect 50% of received damage to you.</t>
        </is>
      </c>
      <c r="N200" t="inlineStr">
        <is>
          <t>Set Guardian Angel Aura for 2 turn(s).</t>
        </is>
      </c>
    </row>
    <row r="201">
      <c r="A201">
        <f>HYPERLINK("https://divinityoriginalsin2.wiki.fextralife.com/Onslaught", "Onslaught")</f>
        <v/>
      </c>
      <c r="B201" t="inlineStr">
        <is>
          <t>Warfare</t>
        </is>
      </c>
      <c r="C201" t="inlineStr">
        <is>
          <t>3</t>
        </is>
      </c>
      <c r="D201" t="inlineStr"/>
      <c r="E201" t="inlineStr"/>
      <c r="F201" t="inlineStr">
        <is>
          <t>2</t>
        </is>
      </c>
      <c r="G201" t="inlineStr">
        <is>
          <t>4</t>
        </is>
      </c>
      <c r="H201" t="inlineStr">
        <is>
          <t>2</t>
        </is>
      </c>
      <c r="I201" t="inlineStr">
        <is>
          <t>6</t>
        </is>
      </c>
      <c r="J201" t="inlineStr">
        <is>
          <t>n/a</t>
        </is>
      </c>
      <c r="K201" t="inlineStr">
        <is>
          <t>Str/Fin/Int</t>
        </is>
      </c>
      <c r="L201" t="inlineStr">
        <is>
          <t>2.5m</t>
        </is>
      </c>
      <c r="M201" t="inlineStr">
        <is>
          <t>Attack five times with astonishing speed, each hit dealing 50% weapon damage.</t>
        </is>
      </c>
      <c r="N201" t="inlineStr">
        <is>
          <t>-</t>
        </is>
      </c>
    </row>
    <row r="202">
      <c r="A202">
        <f>HYPERLINK("https://divinityoriginalsin2.wiki.fextralife.com/Thick+of+the+Fight", "Thick of the Fight")</f>
        <v/>
      </c>
      <c r="B202" t="inlineStr">
        <is>
          <t>Warfare</t>
        </is>
      </c>
      <c r="C202" t="inlineStr">
        <is>
          <t>3</t>
        </is>
      </c>
      <c r="D202" t="inlineStr"/>
      <c r="E202" t="inlineStr"/>
      <c r="F202" t="inlineStr">
        <is>
          <t>2</t>
        </is>
      </c>
      <c r="G202" t="inlineStr">
        <is>
          <t>2</t>
        </is>
      </c>
      <c r="H202" t="inlineStr">
        <is>
          <t>1</t>
        </is>
      </c>
      <c r="I202" t="inlineStr">
        <is>
          <t>4</t>
        </is>
      </c>
      <c r="J202" t="inlineStr">
        <is>
          <t>n/a</t>
        </is>
      </c>
      <c r="K202" t="inlineStr">
        <is>
          <t>n/a</t>
        </is>
      </c>
      <c r="L202" t="inlineStr">
        <is>
          <t>--</t>
        </is>
      </c>
      <c r="M202" t="inlineStr">
        <is>
          <t>The more the merrier! Gain a damage boost for every nearby character.</t>
        </is>
      </c>
      <c r="N202" t="inlineStr">
        <is>
          <t>Set Thick of the Fight for 2 turn(s).</t>
        </is>
      </c>
    </row>
    <row r="203">
      <c r="A203">
        <f>HYPERLINK("https://divinityoriginalsin2.wiki.fextralife.com/Overpower", "Overpower")</f>
        <v/>
      </c>
      <c r="B203" t="inlineStr">
        <is>
          <t>Warfare</t>
        </is>
      </c>
      <c r="C203" t="inlineStr">
        <is>
          <t>5</t>
        </is>
      </c>
      <c r="D203" t="inlineStr"/>
      <c r="E203" t="inlineStr"/>
      <c r="F203" t="inlineStr">
        <is>
          <t>3</t>
        </is>
      </c>
      <c r="G203" t="inlineStr">
        <is>
          <t>2</t>
        </is>
      </c>
      <c r="H203" t="inlineStr">
        <is>
          <t>3</t>
        </is>
      </c>
      <c r="I203" t="inlineStr">
        <is>
          <t>3</t>
        </is>
      </c>
      <c r="J203" t="inlineStr">
        <is>
          <t>Physical</t>
        </is>
      </c>
      <c r="K203" t="inlineStr">
        <is>
          <t>Str/Fin/Int</t>
        </is>
      </c>
      <c r="L203" t="inlineStr"/>
      <c r="M203" t="inlineStr">
        <is>
          <t>Deals 150% weapon damage. If your Physical Armour is higher than your opponent's, destroy all their Physical Armour. Can set Knocked Down.</t>
        </is>
      </c>
      <c r="N203" t="inlineStr">
        <is>
          <t>Set Knocked Down for 1 turn(s).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2020-04-11T22:02:09Z</dcterms:created>
  <dcterms:modified xsi:type="dcterms:W3CDTF">2020-04-11T22:02:09Z</dcterms:modified>
</cp:coreProperties>
</file>