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Idea\ExpenseManager\"/>
    </mc:Choice>
  </mc:AlternateContent>
  <xr:revisionPtr revIDLastSave="0" documentId="13_ncr:1_{D267E63B-4100-4769-AF2C-B3D78E083B7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5" i="1" l="1"/>
  <c r="C45" i="1" s="1"/>
  <c r="C31" i="1"/>
  <c r="N66" i="1"/>
  <c r="C66" i="1" s="1"/>
  <c r="I65" i="1"/>
  <c r="G65" i="1"/>
  <c r="G63" i="1" s="1"/>
  <c r="O64" i="1"/>
  <c r="C64" i="1" s="1"/>
  <c r="P63" i="1"/>
  <c r="O63" i="1"/>
  <c r="M63" i="1"/>
  <c r="L63" i="1"/>
  <c r="K63" i="1"/>
  <c r="J63" i="1"/>
  <c r="H63" i="1"/>
  <c r="F63" i="1"/>
  <c r="E63" i="1"/>
  <c r="D63" i="1"/>
  <c r="O61" i="1"/>
  <c r="C61" i="1" s="1"/>
  <c r="I60" i="1"/>
  <c r="H60" i="1"/>
  <c r="H59" i="1" s="1"/>
  <c r="P59" i="1"/>
  <c r="O59" i="1"/>
  <c r="N59" i="1"/>
  <c r="M59" i="1"/>
  <c r="L59" i="1"/>
  <c r="K59" i="1"/>
  <c r="J59" i="1"/>
  <c r="I59" i="1"/>
  <c r="G59" i="1"/>
  <c r="F59" i="1"/>
  <c r="E59" i="1"/>
  <c r="D59" i="1"/>
  <c r="P57" i="1"/>
  <c r="C57" i="1" s="1"/>
  <c r="N56" i="1"/>
  <c r="C56" i="1" s="1"/>
  <c r="P55" i="1"/>
  <c r="C55" i="1" s="1"/>
  <c r="I54" i="1"/>
  <c r="C54" i="1" s="1"/>
  <c r="L53" i="1"/>
  <c r="C53" i="1" s="1"/>
  <c r="J52" i="1"/>
  <c r="J47" i="1" s="1"/>
  <c r="I51" i="1"/>
  <c r="C51" i="1" s="1"/>
  <c r="O50" i="1"/>
  <c r="M50" i="1"/>
  <c r="D49" i="1"/>
  <c r="C49" i="1" s="1"/>
  <c r="G48" i="1"/>
  <c r="C48" i="1" s="1"/>
  <c r="O47" i="1"/>
  <c r="N47" i="1"/>
  <c r="L47" i="1"/>
  <c r="K47" i="1"/>
  <c r="H47" i="1"/>
  <c r="F47" i="1"/>
  <c r="E47" i="1"/>
  <c r="D47" i="1"/>
  <c r="P44" i="1"/>
  <c r="O44" i="1"/>
  <c r="N44" i="1"/>
  <c r="M44" i="1"/>
  <c r="L44" i="1"/>
  <c r="K44" i="1"/>
  <c r="J44" i="1"/>
  <c r="J33" i="1" s="1"/>
  <c r="I44" i="1"/>
  <c r="H44" i="1"/>
  <c r="G44" i="1"/>
  <c r="F44" i="1"/>
  <c r="P43" i="1"/>
  <c r="C43" i="1" s="1"/>
  <c r="M42" i="1"/>
  <c r="C42" i="1" s="1"/>
  <c r="O41" i="1"/>
  <c r="C41" i="1" s="1"/>
  <c r="P40" i="1"/>
  <c r="G40" i="1"/>
  <c r="I39" i="1"/>
  <c r="C39" i="1"/>
  <c r="M38" i="1"/>
  <c r="J38" i="1"/>
  <c r="N37" i="1"/>
  <c r="C37" i="1" s="1"/>
  <c r="M36" i="1"/>
  <c r="C36" i="1" s="1"/>
  <c r="L35" i="1"/>
  <c r="C35" i="1" s="1"/>
  <c r="L34" i="1"/>
  <c r="C34" i="1" s="1"/>
  <c r="K33" i="1"/>
  <c r="H33" i="1"/>
  <c r="E33" i="1"/>
  <c r="D33" i="1"/>
  <c r="K30" i="1"/>
  <c r="C30" i="1" s="1"/>
  <c r="O29" i="1"/>
  <c r="C29" i="1" s="1"/>
  <c r="M28" i="1"/>
  <c r="C28" i="1" s="1"/>
  <c r="L27" i="1"/>
  <c r="C27" i="1" s="1"/>
  <c r="P26" i="1"/>
  <c r="C26" i="1" s="1"/>
  <c r="P25" i="1"/>
  <c r="N24" i="1"/>
  <c r="H24" i="1"/>
  <c r="H4" i="1" s="1"/>
  <c r="C24" i="1"/>
  <c r="P23" i="1"/>
  <c r="C23" i="1" s="1"/>
  <c r="P22" i="1"/>
  <c r="C22" i="1"/>
  <c r="P21" i="1"/>
  <c r="C21" i="1" s="1"/>
  <c r="K20" i="1"/>
  <c r="C20" i="1" s="1"/>
  <c r="P19" i="1"/>
  <c r="C19" i="1"/>
  <c r="L18" i="1"/>
  <c r="C18" i="1"/>
  <c r="J17" i="1"/>
  <c r="C17" i="1" s="1"/>
  <c r="P16" i="1"/>
  <c r="C16" i="1" s="1"/>
  <c r="P15" i="1"/>
  <c r="C15" i="1"/>
  <c r="G14" i="1"/>
  <c r="C14" i="1" s="1"/>
  <c r="O13" i="1"/>
  <c r="O4" i="1" s="1"/>
  <c r="M13" i="1"/>
  <c r="G13" i="1"/>
  <c r="C13" i="1" s="1"/>
  <c r="P12" i="1"/>
  <c r="C12" i="1"/>
  <c r="I11" i="1"/>
  <c r="C11" i="1"/>
  <c r="P10" i="1"/>
  <c r="C10" i="1" s="1"/>
  <c r="I9" i="1"/>
  <c r="I4" i="1" s="1"/>
  <c r="C9" i="1"/>
  <c r="J8" i="1"/>
  <c r="C8" i="1" s="1"/>
  <c r="I7" i="1"/>
  <c r="C7" i="1"/>
  <c r="N6" i="1"/>
  <c r="N4" i="1" s="1"/>
  <c r="K6" i="1"/>
  <c r="M5" i="1"/>
  <c r="J5" i="1"/>
  <c r="J4" i="1" s="1"/>
  <c r="F4" i="1"/>
  <c r="E4" i="1"/>
  <c r="D4" i="1"/>
  <c r="C52" i="1" l="1"/>
  <c r="I33" i="1"/>
  <c r="I2" i="1" s="1"/>
  <c r="L4" i="1"/>
  <c r="E2" i="1"/>
  <c r="P47" i="1"/>
  <c r="G4" i="1"/>
  <c r="C65" i="1"/>
  <c r="C38" i="1"/>
  <c r="K4" i="1"/>
  <c r="K2" i="1" s="1"/>
  <c r="C5" i="1"/>
  <c r="H2" i="1"/>
  <c r="C6" i="1"/>
  <c r="I63" i="1"/>
  <c r="C40" i="1"/>
  <c r="P4" i="1"/>
  <c r="J2" i="1"/>
  <c r="I47" i="1"/>
  <c r="C44" i="1"/>
  <c r="C50" i="1"/>
  <c r="G33" i="1"/>
  <c r="L33" i="1"/>
  <c r="L2" i="1" s="1"/>
  <c r="P33" i="1"/>
  <c r="N63" i="1"/>
  <c r="C60" i="1"/>
  <c r="C59" i="1"/>
  <c r="M4" i="1"/>
  <c r="F33" i="1"/>
  <c r="F2" i="1" s="1"/>
  <c r="N33" i="1"/>
  <c r="C25" i="1"/>
  <c r="O33" i="1"/>
  <c r="O2" i="1" s="1"/>
  <c r="G47" i="1"/>
  <c r="G2" i="1" s="1"/>
  <c r="D2" i="1"/>
  <c r="M33" i="1"/>
  <c r="M47" i="1"/>
  <c r="C63" i="1" l="1"/>
  <c r="P2" i="1"/>
  <c r="N2" i="1"/>
  <c r="C47" i="1"/>
  <c r="M2" i="1"/>
  <c r="C33" i="1"/>
  <c r="C4" i="1"/>
  <c r="C2" i="1" s="1"/>
</calcChain>
</file>

<file path=xl/sharedStrings.xml><?xml version="1.0" encoding="utf-8"?>
<sst xmlns="http://schemas.openxmlformats.org/spreadsheetml/2006/main" count="134" uniqueCount="59">
  <si>
    <t>Всего</t>
  </si>
  <si>
    <t>9.2024</t>
  </si>
  <si>
    <t>10.2024</t>
  </si>
  <si>
    <t>11.2024</t>
  </si>
  <si>
    <t>12.2024</t>
  </si>
  <si>
    <t>1.2025</t>
  </si>
  <si>
    <t>2.2025</t>
  </si>
  <si>
    <t>3.2025</t>
  </si>
  <si>
    <t>4.2025</t>
  </si>
  <si>
    <t>5.2025</t>
  </si>
  <si>
    <t>6.2025</t>
  </si>
  <si>
    <t>7.2025</t>
  </si>
  <si>
    <t>8.2025</t>
  </si>
  <si>
    <t>9.2025</t>
  </si>
  <si>
    <t>-</t>
  </si>
  <si>
    <t>Тинькофф</t>
  </si>
  <si>
    <t>Поступления</t>
  </si>
  <si>
    <t>Налоги</t>
  </si>
  <si>
    <t>Наличные</t>
  </si>
  <si>
    <t>Ridero</t>
  </si>
  <si>
    <t>Книги</t>
  </si>
  <si>
    <t>Продукты</t>
  </si>
  <si>
    <t>ЖКХ</t>
  </si>
  <si>
    <t>Связь</t>
  </si>
  <si>
    <t>Подписки</t>
  </si>
  <si>
    <t>Wildberries</t>
  </si>
  <si>
    <t>DNS + прочая электроника</t>
  </si>
  <si>
    <t>Одежда и обувь</t>
  </si>
  <si>
    <t>Мебель</t>
  </si>
  <si>
    <t>Различные товары</t>
  </si>
  <si>
    <t>Кафе</t>
  </si>
  <si>
    <t>Аптеки</t>
  </si>
  <si>
    <t>Такси</t>
  </si>
  <si>
    <t>Сигареты</t>
  </si>
  <si>
    <t>Прочее</t>
  </si>
  <si>
    <t>Себе Сбербанк</t>
  </si>
  <si>
    <t>Квартира</t>
  </si>
  <si>
    <t>Людям</t>
  </si>
  <si>
    <t>Юани</t>
  </si>
  <si>
    <t>Доллары</t>
  </si>
  <si>
    <t>инвестиции</t>
  </si>
  <si>
    <t>Сбербанк</t>
  </si>
  <si>
    <t>Мама (Мир)</t>
  </si>
  <si>
    <t>Себе Тинькофф</t>
  </si>
  <si>
    <t>Себе Криптовалюта</t>
  </si>
  <si>
    <t>Пенсионный план</t>
  </si>
  <si>
    <t>Банкомат</t>
  </si>
  <si>
    <t>Подарили</t>
  </si>
  <si>
    <t>Мама</t>
  </si>
  <si>
    <t>Парикмахер</t>
  </si>
  <si>
    <t>База</t>
  </si>
  <si>
    <t>Криптовалюта</t>
  </si>
  <si>
    <t>uBTC</t>
  </si>
  <si>
    <t>Долги</t>
  </si>
  <si>
    <t>Вася</t>
  </si>
  <si>
    <t>Петя</t>
  </si>
  <si>
    <t>Андрей</t>
  </si>
  <si>
    <t>Мошенники</t>
  </si>
  <si>
    <t>Брат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</si>
</sst>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27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8A30C1"/>
      <name val="Calibri"/>
    </font>
    <font>
      <b/>
      <i/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b/>
      <sz val="11"/>
      <color rgb="FF8A30C1"/>
      <name val="Calibri"/>
    </font>
    <font>
      <b/>
      <i/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b/>
      <sz val="11"/>
      <color rgb="FF8A30C1"/>
      <name val="Calibri"/>
    </font>
    <font>
      <b/>
      <i/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b/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b/>
      <sz val="11"/>
      <color rgb="FF8A30C1"/>
      <name val="Calibri"/>
    </font>
    <font>
      <b/>
      <i/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b/>
      <sz val="11"/>
      <color rgb="FF8A30C1"/>
      <name val="Calibri"/>
    </font>
    <font>
      <b/>
      <i/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b/>
      <sz val="11"/>
      <color rgb="FF8A30C1"/>
      <name val="Calibri"/>
    </font>
    <font>
      <b/>
      <i/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b/>
      <sz val="11"/>
      <color rgb="FF8A30C1"/>
      <name val="Calibri"/>
    </font>
    <font>
      <b/>
      <i/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b/>
      <sz val="11"/>
      <color rgb="FF8A30C1"/>
      <name val="Calibri"/>
    </font>
    <font>
      <b/>
      <i/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b/>
      <sz val="11"/>
      <color rgb="FF8A30C1"/>
      <name val="Calibri"/>
    </font>
    <font>
      <b/>
      <i/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b/>
      <sz val="11"/>
      <color rgb="FF8A30C1"/>
      <name val="Calibri"/>
    </font>
    <font>
      <b/>
      <i/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b/>
      <sz val="11"/>
      <color rgb="FF8A30C1"/>
      <name val="Calibri"/>
    </font>
    <font>
      <b/>
      <i/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b/>
      <sz val="11"/>
      <color rgb="FF70BB69"/>
      <name val="Calibri"/>
    </font>
    <font>
      <b/>
      <i/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b/>
      <sz val="11"/>
      <color rgb="FF70BB69"/>
      <name val="Calibri"/>
    </font>
    <font>
      <b/>
      <i/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b/>
      <sz val="11"/>
      <color rgb="FF70BB69"/>
      <name val="Calibri"/>
    </font>
    <font>
      <b/>
      <i/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b/>
      <sz val="11"/>
      <color rgb="FF70BB69"/>
      <name val="Calibri"/>
    </font>
    <font>
      <b/>
      <i/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b/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b/>
      <sz val="11"/>
      <color rgb="FF70BB69"/>
      <name val="Calibri"/>
    </font>
    <font>
      <b/>
      <i/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b/>
      <sz val="11"/>
      <color rgb="FF70BB69"/>
      <name val="Calibri"/>
    </font>
    <font>
      <b/>
      <i/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b/>
      <sz val="11"/>
      <color rgb="FF70BB69"/>
      <name val="Calibri"/>
    </font>
    <font>
      <b/>
      <i/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b/>
      <sz val="11"/>
      <color rgb="FF70BB69"/>
      <name val="Calibri"/>
    </font>
    <font>
      <b/>
      <i/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b/>
      <sz val="11"/>
      <color rgb="FF70BB69"/>
      <name val="Calibri"/>
    </font>
    <font>
      <b/>
      <i/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b/>
      <sz val="11"/>
      <color rgb="FF70BB69"/>
      <name val="Calibri"/>
    </font>
    <font>
      <b/>
      <i/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2" fillId="0" borderId="0" xfId="0" applyFont="1"/>
    <xf numFmtId="0" fontId="163" fillId="0" borderId="0" xfId="0" applyFont="1"/>
    <xf numFmtId="0" fontId="164" fillId="0" borderId="0" xfId="0" applyFont="1"/>
    <xf numFmtId="0" fontId="165" fillId="0" borderId="0" xfId="0" applyFont="1"/>
    <xf numFmtId="0" fontId="166" fillId="0" borderId="0" xfId="0" applyFont="1"/>
    <xf numFmtId="0" fontId="167" fillId="0" borderId="0" xfId="0" applyFont="1"/>
    <xf numFmtId="0" fontId="168" fillId="0" borderId="0" xfId="0" applyFont="1"/>
    <xf numFmtId="0" fontId="169" fillId="0" borderId="0" xfId="0" applyFont="1"/>
    <xf numFmtId="0" fontId="170" fillId="0" borderId="0" xfId="0" applyFont="1"/>
    <xf numFmtId="0" fontId="171" fillId="0" borderId="0" xfId="0" applyFont="1"/>
    <xf numFmtId="0" fontId="172" fillId="0" borderId="0" xfId="0" applyFont="1"/>
    <xf numFmtId="0" fontId="173" fillId="0" borderId="0" xfId="0" applyFont="1"/>
    <xf numFmtId="0" fontId="174" fillId="0" borderId="0" xfId="0" applyFont="1"/>
    <xf numFmtId="0" fontId="175" fillId="0" borderId="0" xfId="0" applyFont="1"/>
    <xf numFmtId="0" fontId="176" fillId="0" borderId="0" xfId="0" applyFont="1"/>
    <xf numFmtId="0" fontId="177" fillId="0" borderId="0" xfId="0" applyFont="1"/>
    <xf numFmtId="0" fontId="178" fillId="0" borderId="0" xfId="0" applyFont="1"/>
    <xf numFmtId="0" fontId="179" fillId="0" borderId="0" xfId="0" applyFont="1"/>
    <xf numFmtId="0" fontId="180" fillId="0" borderId="0" xfId="0" applyFont="1"/>
    <xf numFmtId="0" fontId="181" fillId="0" borderId="0" xfId="0" applyFont="1"/>
    <xf numFmtId="0" fontId="182" fillId="0" borderId="0" xfId="0" applyFont="1"/>
    <xf numFmtId="0" fontId="183" fillId="0" borderId="0" xfId="0" applyFont="1"/>
    <xf numFmtId="0" fontId="184" fillId="0" borderId="0" xfId="0" applyFont="1"/>
    <xf numFmtId="0" fontId="185" fillId="0" borderId="0" xfId="0" applyFont="1"/>
    <xf numFmtId="0" fontId="186" fillId="0" borderId="0" xfId="0" applyFont="1"/>
    <xf numFmtId="0" fontId="187" fillId="0" borderId="0" xfId="0" applyFont="1"/>
    <xf numFmtId="0" fontId="188" fillId="0" borderId="0" xfId="0" applyFont="1"/>
    <xf numFmtId="0" fontId="189" fillId="0" borderId="0" xfId="0" applyFont="1"/>
    <xf numFmtId="0" fontId="190" fillId="0" borderId="0" xfId="0" applyFont="1"/>
    <xf numFmtId="0" fontId="191" fillId="0" borderId="0" xfId="0" applyFont="1"/>
    <xf numFmtId="0" fontId="192" fillId="0" borderId="0" xfId="0" applyFont="1"/>
    <xf numFmtId="0" fontId="193" fillId="0" borderId="0" xfId="0" applyFont="1"/>
    <xf numFmtId="0" fontId="194" fillId="0" borderId="0" xfId="0" applyFont="1"/>
    <xf numFmtId="0" fontId="195" fillId="0" borderId="0" xfId="0" applyFont="1"/>
    <xf numFmtId="0" fontId="196" fillId="0" borderId="0" xfId="0" applyFont="1"/>
    <xf numFmtId="0" fontId="197" fillId="0" borderId="0" xfId="0" applyFont="1"/>
    <xf numFmtId="0" fontId="198" fillId="0" borderId="0" xfId="0" applyFont="1"/>
    <xf numFmtId="0" fontId="199" fillId="0" borderId="0" xfId="0" applyFont="1"/>
    <xf numFmtId="0" fontId="200" fillId="0" borderId="0" xfId="0" applyFont="1"/>
    <xf numFmtId="0" fontId="201" fillId="0" borderId="0" xfId="0" applyFont="1"/>
    <xf numFmtId="0" fontId="202" fillId="0" borderId="0" xfId="0" applyFont="1"/>
    <xf numFmtId="0" fontId="203" fillId="0" borderId="0" xfId="0" applyFont="1"/>
    <xf numFmtId="0" fontId="204" fillId="0" borderId="0" xfId="0" applyFont="1"/>
    <xf numFmtId="0" fontId="205" fillId="0" borderId="0" xfId="0" applyFont="1"/>
    <xf numFmtId="0" fontId="206" fillId="0" borderId="0" xfId="0" applyFont="1"/>
    <xf numFmtId="0" fontId="207" fillId="0" borderId="0" xfId="0" applyFont="1"/>
    <xf numFmtId="0" fontId="208" fillId="0" borderId="0" xfId="0" applyFont="1"/>
    <xf numFmtId="0" fontId="209" fillId="0" borderId="0" xfId="0" applyFont="1"/>
    <xf numFmtId="0" fontId="210" fillId="0" borderId="0" xfId="0" applyFont="1"/>
    <xf numFmtId="0" fontId="211" fillId="0" borderId="0" xfId="0" applyFont="1"/>
    <xf numFmtId="0" fontId="212" fillId="0" borderId="0" xfId="0" applyFont="1"/>
    <xf numFmtId="0" fontId="213" fillId="0" borderId="0" xfId="0" applyFont="1"/>
    <xf numFmtId="0" fontId="214" fillId="0" borderId="0" xfId="0" applyFont="1"/>
    <xf numFmtId="0" fontId="215" fillId="0" borderId="0" xfId="0" applyFont="1"/>
    <xf numFmtId="0" fontId="216" fillId="0" borderId="0" xfId="0" applyFont="1"/>
    <xf numFmtId="0" fontId="217" fillId="0" borderId="0" xfId="0" applyFont="1"/>
    <xf numFmtId="0" fontId="218" fillId="0" borderId="0" xfId="0" applyFont="1"/>
    <xf numFmtId="0" fontId="219" fillId="0" borderId="0" xfId="0" applyFont="1"/>
    <xf numFmtId="0" fontId="220" fillId="0" borderId="0" xfId="0" applyFont="1"/>
    <xf numFmtId="0" fontId="221" fillId="0" borderId="0" xfId="0" applyFont="1"/>
    <xf numFmtId="0" fontId="222" fillId="0" borderId="0" xfId="0" applyFont="1"/>
    <xf numFmtId="0" fontId="223" fillId="0" borderId="0" xfId="0" applyFont="1"/>
    <xf numFmtId="0" fontId="224" fillId="0" borderId="0" xfId="0" applyFont="1"/>
    <xf numFmtId="0" fontId="225" fillId="0" borderId="0" xfId="0" applyFont="1"/>
    <xf numFmtId="0" fontId="226" fillId="0" borderId="0" xfId="0" applyFont="1"/>
    <xf numFmtId="0" fontId="227" fillId="0" borderId="0" xfId="0" applyFont="1"/>
    <xf numFmtId="0" fontId="228" fillId="0" borderId="0" xfId="0" applyFont="1"/>
    <xf numFmtId="0" fontId="229" fillId="0" borderId="0" xfId="0" applyFont="1"/>
    <xf numFmtId="0" fontId="230" fillId="0" borderId="0" xfId="0" applyFont="1"/>
    <xf numFmtId="0" fontId="231" fillId="0" borderId="0" xfId="0" applyFont="1"/>
    <xf numFmtId="0" fontId="232" fillId="0" borderId="0" xfId="0" applyFont="1"/>
    <xf numFmtId="0" fontId="233" fillId="0" borderId="0" xfId="0" applyFont="1"/>
    <xf numFmtId="0" fontId="234" fillId="0" borderId="0" xfId="0" applyFont="1"/>
    <xf numFmtId="0" fontId="235" fillId="0" borderId="0" xfId="0" applyFont="1"/>
    <xf numFmtId="0" fontId="236" fillId="0" borderId="0" xfId="0" applyFont="1"/>
    <xf numFmtId="0" fontId="237" fillId="0" borderId="0" xfId="0" applyFont="1"/>
    <xf numFmtId="0" fontId="238" fillId="0" borderId="0" xfId="0" applyFont="1"/>
    <xf numFmtId="0" fontId="239" fillId="0" borderId="0" xfId="0" applyFont="1"/>
    <xf numFmtId="0" fontId="240" fillId="0" borderId="0" xfId="0" applyFont="1"/>
    <xf numFmtId="0" fontId="241" fillId="0" borderId="0" xfId="0" applyFont="1"/>
    <xf numFmtId="0" fontId="242" fillId="0" borderId="0" xfId="0" applyFont="1"/>
    <xf numFmtId="0" fontId="243" fillId="0" borderId="0" xfId="0" applyFont="1"/>
    <xf numFmtId="0" fontId="244" fillId="0" borderId="0" xfId="0" applyFont="1"/>
    <xf numFmtId="0" fontId="245" fillId="0" borderId="0" xfId="0" applyFont="1"/>
    <xf numFmtId="0" fontId="246" fillId="0" borderId="0" xfId="0" applyFont="1"/>
    <xf numFmtId="0" fontId="247" fillId="0" borderId="0" xfId="0" applyFont="1"/>
    <xf numFmtId="0" fontId="248" fillId="0" borderId="0" xfId="0" applyFont="1"/>
    <xf numFmtId="0" fontId="249" fillId="0" borderId="0" xfId="0" applyFont="1"/>
    <xf numFmtId="0" fontId="250" fillId="0" borderId="0" xfId="0" applyFont="1"/>
    <xf numFmtId="0" fontId="251" fillId="0" borderId="0" xfId="0" applyFont="1"/>
    <xf numFmtId="0" fontId="252" fillId="0" borderId="0" xfId="0" applyFont="1"/>
    <xf numFmtId="0" fontId="253" fillId="0" borderId="0" xfId="0" applyFont="1"/>
    <xf numFmtId="0" fontId="254" fillId="0" borderId="0" xfId="0" applyFont="1"/>
    <xf numFmtId="0" fontId="255" fillId="0" borderId="0" xfId="0" applyFont="1"/>
    <xf numFmtId="0" fontId="256" fillId="0" borderId="0" xfId="0" applyFont="1"/>
    <xf numFmtId="0" fontId="257" fillId="0" borderId="0" xfId="0" applyFont="1"/>
    <xf numFmtId="0" fontId="258" fillId="0" borderId="0" xfId="0" applyFont="1"/>
    <xf numFmtId="0" fontId="259" fillId="0" borderId="0" xfId="0" applyFont="1"/>
    <xf numFmtId="0" fontId="260" fillId="0" borderId="0" xfId="0" applyFont="1"/>
    <xf numFmtId="0" fontId="261" fillId="0" borderId="0" xfId="0" applyFont="1"/>
    <xf numFmtId="0" fontId="262" fillId="0" borderId="0" xfId="0" applyFont="1"/>
    <xf numFmtId="0" fontId="263" fillId="0" borderId="0" xfId="0" applyFont="1"/>
    <xf numFmtId="0" fontId="264" fillId="0" borderId="0" xfId="0" applyFont="1"/>
    <xf numFmtId="0" fontId="265" fillId="0" borderId="0" xfId="0" applyFont="1"/>
    <xf numFmtId="0" fontId="266" fillId="0" borderId="0" xfId="0" applyFont="1"/>
    <xf numFmtId="0" fontId="267" fillId="0" borderId="0" xfId="0" applyFont="1"/>
    <xf numFmtId="0" fontId="268" fillId="0" borderId="0" xfId="0" applyFont="1"/>
    <xf numFmtId="0" fontId="269" fillId="0" borderId="0" xfId="0" applyFont="1"/>
    <xf numFmtId="0" fontId="270" fillId="0" borderId="0" xfId="0" applyFont="1"/>
    <xf numFmtId="0" fontId="271" fillId="0" borderId="0" xfId="0" applyFont="1"/>
    <xf numFmtId="0" fontId="272" fillId="0" borderId="0" xfId="0" applyFont="1"/>
    <xf numFmtId="0" fontId="273" fillId="0" borderId="0" xfId="0" applyFont="1"/>
    <xf numFmtId="0" fontId="274" fillId="0" borderId="0" xfId="0" applyFont="1"/>
    <xf numFmtId="0" fontId="275" fillId="0" borderId="0" xfId="0" applyFont="1"/>
    <xf numFmtId="0" fontId="276" fillId="0" borderId="0" xfId="0" applyFont="1"/>
    <xf numFmtId="0" fontId="277" fillId="0" borderId="0" xfId="0" applyFont="1"/>
    <xf numFmtId="0" fontId="278" fillId="0" borderId="0" xfId="0" applyFont="1"/>
    <xf numFmtId="0" fontId="279" fillId="0" borderId="0" xfId="0" applyFont="1"/>
    <xf numFmtId="0" fontId="280" fillId="0" borderId="0" xfId="0" applyFont="1"/>
    <xf numFmtId="0" fontId="281" fillId="0" borderId="0" xfId="0" applyFont="1"/>
    <xf numFmtId="0" fontId="282" fillId="0" borderId="0" xfId="0" applyFont="1"/>
    <xf numFmtId="0" fontId="283" fillId="0" borderId="0" xfId="0" applyFont="1"/>
    <xf numFmtId="0" fontId="284" fillId="0" borderId="0" xfId="0" applyFont="1"/>
    <xf numFmtId="0" fontId="285" fillId="0" borderId="0" xfId="0" applyFont="1"/>
    <xf numFmtId="0" fontId="286" fillId="0" borderId="0" xfId="0" applyFont="1"/>
    <xf numFmtId="0" fontId="287" fillId="0" borderId="0" xfId="0" applyFont="1"/>
    <xf numFmtId="0" fontId="288" fillId="0" borderId="0" xfId="0" applyFont="1"/>
    <xf numFmtId="0" fontId="289" fillId="0" borderId="0" xfId="0" applyFont="1"/>
    <xf numFmtId="0" fontId="290" fillId="0" borderId="0" xfId="0" applyFont="1"/>
    <xf numFmtId="0" fontId="291" fillId="0" borderId="0" xfId="0" applyFont="1"/>
    <xf numFmtId="0" fontId="292" fillId="0" borderId="0" xfId="0" applyFont="1"/>
    <xf numFmtId="0" fontId="293" fillId="0" borderId="0" xfId="0" applyFont="1"/>
    <xf numFmtId="0" fontId="294" fillId="0" borderId="0" xfId="0" applyFont="1"/>
    <xf numFmtId="0" fontId="295" fillId="0" borderId="0" xfId="0" applyFont="1"/>
    <xf numFmtId="0" fontId="296" fillId="0" borderId="0" xfId="0" applyFont="1"/>
    <xf numFmtId="0" fontId="297" fillId="0" borderId="0" xfId="0" applyFont="1"/>
    <xf numFmtId="0" fontId="298" fillId="0" borderId="0" xfId="0" applyFont="1"/>
    <xf numFmtId="0" fontId="299" fillId="0" borderId="0" xfId="0" applyFont="1"/>
    <xf numFmtId="0" fontId="300" fillId="0" borderId="0" xfId="0" applyFont="1"/>
    <xf numFmtId="0" fontId="301" fillId="0" borderId="0" xfId="0" applyFont="1"/>
    <xf numFmtId="0" fontId="302" fillId="0" borderId="0" xfId="0" applyFont="1"/>
    <xf numFmtId="0" fontId="303" fillId="0" borderId="0" xfId="0" applyFont="1"/>
    <xf numFmtId="0" fontId="304" fillId="0" borderId="0" xfId="0" applyFont="1"/>
    <xf numFmtId="0" fontId="305" fillId="0" borderId="0" xfId="0" applyFont="1"/>
    <xf numFmtId="0" fontId="306" fillId="0" borderId="0" xfId="0" applyFont="1"/>
    <xf numFmtId="0" fontId="307" fillId="0" borderId="0" xfId="0" applyFont="1"/>
    <xf numFmtId="0" fontId="308" fillId="0" borderId="0" xfId="0" applyFont="1"/>
    <xf numFmtId="0" fontId="309" fillId="0" borderId="0" xfId="0" applyFont="1"/>
    <xf numFmtId="0" fontId="310" fillId="0" borderId="0" xfId="0" applyFont="1"/>
    <xf numFmtId="0" fontId="311" fillId="0" borderId="0" xfId="0" applyFont="1"/>
    <xf numFmtId="0" fontId="312" fillId="0" borderId="0" xfId="0" applyFont="1"/>
    <xf numFmtId="0" fontId="313" fillId="0" borderId="0" xfId="0" applyFont="1"/>
    <xf numFmtId="0" fontId="314" fillId="0" borderId="0" xfId="0" applyFont="1"/>
    <xf numFmtId="0" fontId="315" fillId="0" borderId="0" xfId="0" applyFont="1"/>
    <xf numFmtId="0" fontId="316" fillId="0" borderId="0" xfId="0" applyFont="1"/>
    <xf numFmtId="0" fontId="317" fillId="0" borderId="0" xfId="0" applyFont="1"/>
    <xf numFmtId="0" fontId="318" fillId="0" borderId="0" xfId="0" applyFont="1"/>
    <xf numFmtId="0" fontId="319" fillId="0" borderId="0" xfId="0" applyFont="1"/>
    <xf numFmtId="0" fontId="320" fillId="0" borderId="0" xfId="0" applyFont="1"/>
    <xf numFmtId="0" fontId="321" fillId="0" borderId="0" xfId="0" applyFont="1"/>
    <xf numFmtId="0" fontId="322" fillId="0" borderId="0" xfId="0" applyFont="1"/>
    <xf numFmtId="0" fontId="323" fillId="0" borderId="0" xfId="0" applyFont="1"/>
    <xf numFmtId="0" fontId="324" fillId="0" borderId="0" xfId="0" applyFont="1"/>
    <xf numFmtId="0" fontId="325" fillId="0" borderId="0" xfId="0" applyFont="1"/>
    <xf numFmtId="0" fontId="326" fillId="0" borderId="0" xfId="0" applyFont="1"/>
    <xf numFmtId="0" fontId="327" fillId="0" borderId="0" xfId="0" applyFont="1"/>
    <xf numFmtId="0" fontId="328" fillId="0" borderId="0" xfId="0" applyFont="1"/>
    <xf numFmtId="0" fontId="329" fillId="0" borderId="0" xfId="0" applyFont="1"/>
    <xf numFmtId="0" fontId="330" fillId="0" borderId="0" xfId="0" applyFont="1"/>
    <xf numFmtId="0" fontId="331" fillId="0" borderId="0" xfId="0" applyFont="1"/>
    <xf numFmtId="0" fontId="332" fillId="0" borderId="0" xfId="0" applyFont="1"/>
    <xf numFmtId="0" fontId="333" fillId="0" borderId="0" xfId="0" applyFont="1"/>
    <xf numFmtId="0" fontId="334" fillId="0" borderId="0" xfId="0" applyFont="1"/>
    <xf numFmtId="0" fontId="335" fillId="0" borderId="0" xfId="0" applyFont="1"/>
    <xf numFmtId="0" fontId="336" fillId="0" borderId="0" xfId="0" applyFont="1"/>
    <xf numFmtId="0" fontId="337" fillId="0" borderId="0" xfId="0" applyFont="1"/>
    <xf numFmtId="0" fontId="338" fillId="0" borderId="0" xfId="0" applyFont="1"/>
    <xf numFmtId="0" fontId="339" fillId="0" borderId="0" xfId="0" applyFont="1"/>
    <xf numFmtId="0" fontId="340" fillId="0" borderId="0" xfId="0" applyFont="1"/>
    <xf numFmtId="0" fontId="341" fillId="0" borderId="0" xfId="0" applyFont="1"/>
    <xf numFmtId="0" fontId="342" fillId="0" borderId="0" xfId="0" applyFont="1"/>
    <xf numFmtId="0" fontId="343" fillId="0" borderId="0" xfId="0" applyFont="1"/>
    <xf numFmtId="0" fontId="344" fillId="0" borderId="0" xfId="0" applyFont="1"/>
    <xf numFmtId="0" fontId="345" fillId="0" borderId="0" xfId="0" applyFont="1"/>
    <xf numFmtId="0" fontId="346" fillId="0" borderId="0" xfId="0" applyFont="1"/>
    <xf numFmtId="0" fontId="347" fillId="0" borderId="0" xfId="0" applyFont="1"/>
    <xf numFmtId="0" fontId="348" fillId="0" borderId="0" xfId="0" applyFont="1"/>
    <xf numFmtId="0" fontId="349" fillId="0" borderId="0" xfId="0" applyFont="1"/>
    <xf numFmtId="0" fontId="350" fillId="0" borderId="0" xfId="0" applyFont="1"/>
    <xf numFmtId="0" fontId="351" fillId="0" borderId="0" xfId="0" applyFont="1"/>
    <xf numFmtId="0" fontId="352" fillId="0" borderId="0" xfId="0" applyFont="1"/>
    <xf numFmtId="0" fontId="353" fillId="0" borderId="0" xfId="0" applyFont="1"/>
    <xf numFmtId="0" fontId="354" fillId="0" borderId="0" xfId="0" applyFont="1"/>
    <xf numFmtId="0" fontId="355" fillId="0" borderId="0" xfId="0" applyFont="1"/>
    <xf numFmtId="0" fontId="356" fillId="0" borderId="0" xfId="0" applyFont="1"/>
    <xf numFmtId="0" fontId="357" fillId="0" borderId="0" xfId="0" applyFont="1"/>
    <xf numFmtId="0" fontId="358" fillId="0" borderId="0" xfId="0" applyFont="1"/>
    <xf numFmtId="0" fontId="359" fillId="0" borderId="0" xfId="0" applyFont="1"/>
    <xf numFmtId="0" fontId="360" fillId="0" borderId="0" xfId="0" applyFont="1"/>
    <xf numFmtId="0" fontId="361" fillId="0" borderId="0" xfId="0" applyFont="1"/>
    <xf numFmtId="0" fontId="362" fillId="0" borderId="0" xfId="0" applyFont="1"/>
    <xf numFmtId="0" fontId="363" fillId="0" borderId="0" xfId="0" applyFont="1"/>
    <xf numFmtId="0" fontId="364" fillId="0" borderId="0" xfId="0" applyFont="1"/>
    <xf numFmtId="0" fontId="365" fillId="0" borderId="0" xfId="0" applyFont="1"/>
    <xf numFmtId="0" fontId="366" fillId="0" borderId="0" xfId="0" applyFont="1"/>
    <xf numFmtId="0" fontId="367" fillId="0" borderId="0" xfId="0" applyFont="1"/>
    <xf numFmtId="0" fontId="368" fillId="0" borderId="0" xfId="0" applyFont="1"/>
    <xf numFmtId="0" fontId="369" fillId="0" borderId="0" xfId="0" applyFont="1"/>
    <xf numFmtId="0" fontId="370" fillId="0" borderId="0" xfId="0" applyFont="1"/>
    <xf numFmtId="0" fontId="371" fillId="0" borderId="0" xfId="0" applyFont="1"/>
    <xf numFmtId="0" fontId="372" fillId="0" borderId="0" xfId="0" applyFont="1"/>
    <xf numFmtId="0" fontId="373" fillId="0" borderId="0" xfId="0" applyFont="1"/>
    <xf numFmtId="0" fontId="374" fillId="0" borderId="0" xfId="0" applyFont="1"/>
    <xf numFmtId="0" fontId="375" fillId="0" borderId="0" xfId="0" applyFont="1"/>
    <xf numFmtId="0" fontId="376" fillId="0" borderId="0" xfId="0" applyFont="1"/>
    <xf numFmtId="0" fontId="377" fillId="0" borderId="0" xfId="0" applyFont="1"/>
    <xf numFmtId="0" fontId="378" fillId="0" borderId="0" xfId="0" applyFont="1"/>
    <xf numFmtId="0" fontId="379" fillId="0" borderId="0" xfId="0" applyFont="1"/>
    <xf numFmtId="0" fontId="380" fillId="0" borderId="0" xfId="0" applyFont="1"/>
    <xf numFmtId="0" fontId="381" fillId="0" borderId="0" xfId="0" applyFont="1"/>
    <xf numFmtId="0" fontId="382" fillId="0" borderId="0" xfId="0" applyFont="1"/>
    <xf numFmtId="0" fontId="383" fillId="0" borderId="0" xfId="0" applyFont="1"/>
    <xf numFmtId="0" fontId="384" fillId="0" borderId="0" xfId="0" applyFont="1"/>
    <xf numFmtId="0" fontId="385" fillId="0" borderId="0" xfId="0" applyFont="1"/>
    <xf numFmtId="0" fontId="386" fillId="0" borderId="0" xfId="0" applyFont="1"/>
    <xf numFmtId="0" fontId="387" fillId="0" borderId="0" xfId="0" applyFont="1"/>
    <xf numFmtId="0" fontId="388" fillId="0" borderId="0" xfId="0" applyFont="1"/>
    <xf numFmtId="0" fontId="389" fillId="0" borderId="0" xfId="0" applyFont="1"/>
    <xf numFmtId="0" fontId="390" fillId="0" borderId="0" xfId="0" applyFont="1"/>
    <xf numFmtId="0" fontId="391" fillId="0" borderId="0" xfId="0" applyFont="1"/>
    <xf numFmtId="0" fontId="392" fillId="0" borderId="0" xfId="0" applyFont="1"/>
    <xf numFmtId="0" fontId="393" fillId="0" borderId="0" xfId="0" applyFont="1"/>
    <xf numFmtId="0" fontId="394" fillId="0" borderId="0" xfId="0" applyFont="1"/>
    <xf numFmtId="0" fontId="395" fillId="0" borderId="0" xfId="0" applyFont="1"/>
    <xf numFmtId="0" fontId="396" fillId="0" borderId="0" xfId="0" applyFont="1"/>
    <xf numFmtId="0" fontId="397" fillId="0" borderId="0" xfId="0" applyFont="1"/>
    <xf numFmtId="0" fontId="398" fillId="0" borderId="0" xfId="0" applyFont="1"/>
    <xf numFmtId="0" fontId="399" fillId="0" borderId="0" xfId="0" applyFont="1"/>
    <xf numFmtId="0" fontId="400" fillId="0" borderId="0" xfId="0" applyFont="1"/>
    <xf numFmtId="0" fontId="401" fillId="0" borderId="0" xfId="0" applyFont="1"/>
    <xf numFmtId="0" fontId="402" fillId="0" borderId="0" xfId="0" applyFont="1"/>
    <xf numFmtId="0" fontId="403" fillId="0" borderId="0" xfId="0" applyFont="1"/>
    <xf numFmtId="0" fontId="404" fillId="0" borderId="0" xfId="0" applyFont="1"/>
    <xf numFmtId="0" fontId="405" fillId="0" borderId="0" xfId="0" applyFont="1"/>
    <xf numFmtId="0" fontId="406" fillId="0" borderId="0" xfId="0" applyFont="1"/>
    <xf numFmtId="0" fontId="407" fillId="0" borderId="0" xfId="0" applyFont="1"/>
    <xf numFmtId="0" fontId="408" fillId="0" borderId="0" xfId="0" applyFont="1"/>
    <xf numFmtId="0" fontId="409" fillId="0" borderId="0" xfId="0" applyFont="1"/>
    <xf numFmtId="0" fontId="410" fillId="0" borderId="0" xfId="0" applyFont="1"/>
    <xf numFmtId="0" fontId="411" fillId="0" borderId="0" xfId="0" applyFont="1"/>
    <xf numFmtId="0" fontId="412" fillId="0" borderId="0" xfId="0" applyFont="1"/>
    <xf numFmtId="0" fontId="413" fillId="0" borderId="0" xfId="0" applyFont="1"/>
    <xf numFmtId="0" fontId="414" fillId="0" borderId="0" xfId="0" applyFont="1"/>
    <xf numFmtId="0" fontId="415" fillId="0" borderId="0" xfId="0" applyFont="1"/>
    <xf numFmtId="0" fontId="416" fillId="0" borderId="0" xfId="0" applyFont="1"/>
    <xf numFmtId="0" fontId="417" fillId="0" borderId="0" xfId="0" applyFont="1"/>
    <xf numFmtId="0" fontId="418" fillId="0" borderId="0" xfId="0" applyFont="1"/>
    <xf numFmtId="0" fontId="419" fillId="0" borderId="0" xfId="0" applyFont="1"/>
    <xf numFmtId="0" fontId="420" fillId="0" borderId="0" xfId="0" applyFont="1"/>
    <xf numFmtId="0" fontId="421" fillId="0" borderId="0" xfId="0" applyFont="1"/>
    <xf numFmtId="0" fontId="422" fillId="0" borderId="0" xfId="0" applyFont="1"/>
    <xf numFmtId="0" fontId="423" fillId="0" borderId="0" xfId="0" applyFont="1"/>
    <xf numFmtId="0" fontId="424" fillId="0" borderId="0" xfId="0" applyFont="1"/>
    <xf numFmtId="0" fontId="425" fillId="0" borderId="0" xfId="0" applyFont="1"/>
    <xf numFmtId="0" fontId="426" fillId="0" borderId="0" xfId="0" applyFont="1"/>
    <xf numFmtId="0" fontId="427" fillId="0" borderId="0" xfId="0" applyFont="1"/>
    <xf numFmtId="0" fontId="428" fillId="0" borderId="0" xfId="0" applyFont="1"/>
    <xf numFmtId="0" fontId="429" fillId="0" borderId="0" xfId="0" applyFont="1"/>
    <xf numFmtId="0" fontId="430" fillId="0" borderId="0" xfId="0" applyFont="1"/>
    <xf numFmtId="0" fontId="431" fillId="0" borderId="0" xfId="0" applyFont="1"/>
    <xf numFmtId="0" fontId="432" fillId="0" borderId="0" xfId="0" applyFont="1"/>
    <xf numFmtId="0" fontId="433" fillId="0" borderId="0" xfId="0" applyFont="1"/>
    <xf numFmtId="0" fontId="434" fillId="0" borderId="0" xfId="0" applyFont="1"/>
    <xf numFmtId="0" fontId="435" fillId="0" borderId="0" xfId="0" applyFont="1"/>
    <xf numFmtId="0" fontId="436" fillId="0" borderId="0" xfId="0" applyFont="1"/>
    <xf numFmtId="0" fontId="437" fillId="0" borderId="0" xfId="0" applyFont="1"/>
    <xf numFmtId="0" fontId="438" fillId="0" borderId="0" xfId="0" applyFont="1"/>
    <xf numFmtId="0" fontId="439" fillId="0" borderId="0" xfId="0" applyFont="1"/>
    <xf numFmtId="0" fontId="440" fillId="0" borderId="0" xfId="0" applyFont="1"/>
    <xf numFmtId="0" fontId="441" fillId="0" borderId="0" xfId="0" applyFont="1"/>
    <xf numFmtId="0" fontId="442" fillId="0" borderId="0" xfId="0" applyFont="1"/>
    <xf numFmtId="0" fontId="443" fillId="0" borderId="0" xfId="0" applyFont="1"/>
    <xf numFmtId="0" fontId="444" fillId="0" borderId="0" xfId="0" applyFont="1"/>
    <xf numFmtId="0" fontId="445" fillId="0" borderId="0" xfId="0" applyFont="1"/>
    <xf numFmtId="0" fontId="446" fillId="0" borderId="0" xfId="0" applyFont="1"/>
    <xf numFmtId="0" fontId="447" fillId="0" borderId="0" xfId="0" applyFont="1"/>
    <xf numFmtId="0" fontId="448" fillId="0" borderId="0" xfId="0" applyFont="1"/>
    <xf numFmtId="0" fontId="449" fillId="0" borderId="0" xfId="0" applyFont="1"/>
    <xf numFmtId="0" fontId="450" fillId="0" borderId="0" xfId="0" applyFont="1"/>
    <xf numFmtId="0" fontId="451" fillId="0" borderId="0" xfId="0" applyFont="1"/>
    <xf numFmtId="0" fontId="452" fillId="0" borderId="0" xfId="0" applyFont="1"/>
    <xf numFmtId="0" fontId="453" fillId="0" borderId="0" xfId="0" applyFont="1"/>
    <xf numFmtId="0" fontId="454" fillId="0" borderId="0" xfId="0" applyFont="1"/>
    <xf numFmtId="0" fontId="455" fillId="0" borderId="0" xfId="0" applyFont="1"/>
    <xf numFmtId="0" fontId="456" fillId="0" borderId="0" xfId="0" applyFont="1"/>
    <xf numFmtId="0" fontId="457" fillId="0" borderId="0" xfId="0" applyFont="1"/>
    <xf numFmtId="0" fontId="458" fillId="0" borderId="0" xfId="0" applyFont="1"/>
    <xf numFmtId="0" fontId="459" fillId="0" borderId="0" xfId="0" applyFont="1"/>
    <xf numFmtId="0" fontId="460" fillId="0" borderId="0" xfId="0" applyFont="1"/>
    <xf numFmtId="0" fontId="461" fillId="0" borderId="0" xfId="0" applyFont="1"/>
    <xf numFmtId="0" fontId="462" fillId="0" borderId="0" xfId="0" applyFont="1"/>
    <xf numFmtId="0" fontId="463" fillId="0" borderId="0" xfId="0" applyFont="1"/>
    <xf numFmtId="0" fontId="464" fillId="0" borderId="0" xfId="0" applyFont="1"/>
    <xf numFmtId="0" fontId="465" fillId="0" borderId="0" xfId="0" applyFont="1"/>
    <xf numFmtId="0" fontId="466" fillId="0" borderId="0" xfId="0" applyFont="1"/>
    <xf numFmtId="0" fontId="467" fillId="0" borderId="0" xfId="0" applyFont="1"/>
    <xf numFmtId="0" fontId="468" fillId="0" borderId="0" xfId="0" applyFont="1"/>
    <xf numFmtId="0" fontId="469" fillId="0" borderId="0" xfId="0" applyFont="1"/>
    <xf numFmtId="0" fontId="470" fillId="0" borderId="0" xfId="0" applyFont="1"/>
    <xf numFmtId="0" fontId="471" fillId="0" borderId="0" xfId="0" applyFont="1"/>
    <xf numFmtId="0" fontId="472" fillId="0" borderId="0" xfId="0" applyFont="1"/>
    <xf numFmtId="0" fontId="473" fillId="0" borderId="0" xfId="0" applyFont="1"/>
    <xf numFmtId="0" fontId="474" fillId="0" borderId="0" xfId="0" applyFont="1"/>
    <xf numFmtId="0" fontId="475" fillId="0" borderId="0" xfId="0" applyFont="1"/>
    <xf numFmtId="0" fontId="476" fillId="0" borderId="0" xfId="0" applyFont="1"/>
    <xf numFmtId="0" fontId="477" fillId="0" borderId="0" xfId="0" applyFont="1"/>
    <xf numFmtId="0" fontId="478" fillId="0" borderId="0" xfId="0" applyFont="1"/>
    <xf numFmtId="0" fontId="479" fillId="0" borderId="0" xfId="0" applyFont="1"/>
    <xf numFmtId="0" fontId="480" fillId="0" borderId="0" xfId="0" applyFont="1"/>
    <xf numFmtId="0" fontId="481" fillId="0" borderId="0" xfId="0" applyFont="1"/>
    <xf numFmtId="0" fontId="482" fillId="0" borderId="0" xfId="0" applyFont="1"/>
    <xf numFmtId="0" fontId="483" fillId="0" borderId="0" xfId="0" applyFont="1"/>
    <xf numFmtId="0" fontId="484" fillId="0" borderId="0" xfId="0" applyFont="1"/>
    <xf numFmtId="0" fontId="485" fillId="0" borderId="0" xfId="0" applyFont="1"/>
    <xf numFmtId="0" fontId="486" fillId="0" borderId="0" xfId="0" applyFont="1"/>
    <xf numFmtId="0" fontId="487" fillId="0" borderId="0" xfId="0" applyFont="1"/>
    <xf numFmtId="0" fontId="488" fillId="0" borderId="0" xfId="0" applyFont="1"/>
    <xf numFmtId="0" fontId="489" fillId="0" borderId="0" xfId="0" applyFont="1"/>
    <xf numFmtId="0" fontId="490" fillId="0" borderId="0" xfId="0" applyFont="1"/>
    <xf numFmtId="0" fontId="491" fillId="0" borderId="0" xfId="0" applyFont="1"/>
    <xf numFmtId="0" fontId="492" fillId="0" borderId="0" xfId="0" applyFont="1"/>
    <xf numFmtId="0" fontId="493" fillId="0" borderId="0" xfId="0" applyFont="1"/>
    <xf numFmtId="0" fontId="494" fillId="0" borderId="0" xfId="0" applyFont="1"/>
    <xf numFmtId="0" fontId="495" fillId="0" borderId="0" xfId="0" applyFont="1"/>
    <xf numFmtId="0" fontId="496" fillId="0" borderId="0" xfId="0" applyFont="1"/>
    <xf numFmtId="0" fontId="497" fillId="0" borderId="0" xfId="0" applyFont="1"/>
    <xf numFmtId="0" fontId="498" fillId="0" borderId="0" xfId="0" applyFont="1"/>
    <xf numFmtId="0" fontId="499" fillId="0" borderId="0" xfId="0" applyFont="1"/>
    <xf numFmtId="0" fontId="500" fillId="0" borderId="0" xfId="0" applyFont="1"/>
    <xf numFmtId="0" fontId="501" fillId="0" borderId="0" xfId="0" applyFont="1"/>
    <xf numFmtId="0" fontId="502" fillId="0" borderId="0" xfId="0" applyFont="1"/>
    <xf numFmtId="0" fontId="503" fillId="0" borderId="0" xfId="0" applyFont="1"/>
    <xf numFmtId="0" fontId="504" fillId="0" borderId="0" xfId="0" applyFont="1"/>
    <xf numFmtId="0" fontId="505" fillId="0" borderId="0" xfId="0" applyFont="1"/>
    <xf numFmtId="0" fontId="506" fillId="0" borderId="0" xfId="0" applyFont="1"/>
    <xf numFmtId="0" fontId="507" fillId="0" borderId="0" xfId="0" applyFont="1"/>
    <xf numFmtId="0" fontId="508" fillId="0" borderId="0" xfId="0" applyFont="1"/>
    <xf numFmtId="0" fontId="509" fillId="0" borderId="0" xfId="0" applyFont="1"/>
    <xf numFmtId="0" fontId="510" fillId="0" borderId="0" xfId="0" applyFont="1"/>
    <xf numFmtId="0" fontId="511" fillId="0" borderId="0" xfId="0" applyFont="1"/>
    <xf numFmtId="0" fontId="512" fillId="0" borderId="0" xfId="0" applyFont="1"/>
    <xf numFmtId="0" fontId="513" fillId="0" borderId="0" xfId="0" applyFont="1"/>
    <xf numFmtId="0" fontId="514" fillId="0" borderId="0" xfId="0" applyFont="1"/>
    <xf numFmtId="0" fontId="515" fillId="0" borderId="0" xfId="0" applyFont="1"/>
    <xf numFmtId="0" fontId="516" fillId="0" borderId="0" xfId="0" applyFont="1"/>
    <xf numFmtId="0" fontId="517" fillId="0" borderId="0" xfId="0" applyFont="1"/>
    <xf numFmtId="0" fontId="518" fillId="0" borderId="0" xfId="0" applyFont="1"/>
    <xf numFmtId="0" fontId="519" fillId="0" borderId="0" xfId="0" applyFont="1"/>
    <xf numFmtId="0" fontId="520" fillId="0" borderId="0" xfId="0" applyFont="1"/>
    <xf numFmtId="0" fontId="521" fillId="0" borderId="0" xfId="0" applyFont="1"/>
    <xf numFmtId="0" fontId="522" fillId="0" borderId="0" xfId="0" applyFont="1"/>
    <xf numFmtId="0" fontId="523" fillId="0" borderId="0" xfId="0" applyFont="1"/>
    <xf numFmtId="0" fontId="524" fillId="0" borderId="0" xfId="0" applyFont="1"/>
    <xf numFmtId="0" fontId="525" fillId="0" borderId="0" xfId="0" applyFont="1"/>
    <xf numFmtId="0" fontId="526" fillId="0" borderId="0" xfId="0" applyFont="1"/>
    <xf numFmtId="0" fontId="527" fillId="0" borderId="0" xfId="0" applyFont="1"/>
    <xf numFmtId="0" fontId="528" fillId="0" borderId="0" xfId="0" applyFont="1"/>
    <xf numFmtId="0" fontId="529" fillId="0" borderId="0" xfId="0" applyFont="1"/>
    <xf numFmtId="0" fontId="530" fillId="0" borderId="0" xfId="0" applyFont="1"/>
    <xf numFmtId="0" fontId="531" fillId="0" borderId="0" xfId="0" applyFont="1"/>
    <xf numFmtId="0" fontId="532" fillId="0" borderId="0" xfId="0" applyFont="1"/>
    <xf numFmtId="0" fontId="533" fillId="0" borderId="0" xfId="0" applyFont="1"/>
    <xf numFmtId="0" fontId="534" fillId="0" borderId="0" xfId="0" applyFont="1"/>
    <xf numFmtId="0" fontId="535" fillId="0" borderId="0" xfId="0" applyFont="1"/>
    <xf numFmtId="0" fontId="536" fillId="0" borderId="0" xfId="0" applyFont="1"/>
    <xf numFmtId="0" fontId="537" fillId="0" borderId="0" xfId="0" applyFont="1"/>
    <xf numFmtId="0" fontId="538" fillId="0" borderId="0" xfId="0" applyFont="1"/>
    <xf numFmtId="0" fontId="539" fillId="0" borderId="0" xfId="0" applyFont="1"/>
    <xf numFmtId="0" fontId="540" fillId="0" borderId="0" xfId="0" applyFont="1"/>
    <xf numFmtId="0" fontId="541" fillId="0" borderId="0" xfId="0" applyFont="1"/>
    <xf numFmtId="0" fontId="542" fillId="0" borderId="0" xfId="0" applyFont="1"/>
    <xf numFmtId="0" fontId="543" fillId="0" borderId="0" xfId="0" applyFont="1"/>
    <xf numFmtId="0" fontId="544" fillId="0" borderId="0" xfId="0" applyFont="1"/>
    <xf numFmtId="0" fontId="545" fillId="0" borderId="0" xfId="0" applyFont="1"/>
    <xf numFmtId="0" fontId="546" fillId="0" borderId="0" xfId="0" applyFont="1"/>
    <xf numFmtId="0" fontId="547" fillId="0" borderId="0" xfId="0" applyFont="1"/>
    <xf numFmtId="0" fontId="548" fillId="0" borderId="0" xfId="0" applyFont="1"/>
    <xf numFmtId="0" fontId="549" fillId="0" borderId="0" xfId="0" applyFont="1"/>
    <xf numFmtId="0" fontId="550" fillId="0" borderId="0" xfId="0" applyFont="1"/>
    <xf numFmtId="0" fontId="551" fillId="0" borderId="0" xfId="0" applyFont="1"/>
    <xf numFmtId="0" fontId="552" fillId="0" borderId="0" xfId="0" applyFont="1"/>
    <xf numFmtId="0" fontId="553" fillId="0" borderId="0" xfId="0" applyFont="1"/>
    <xf numFmtId="0" fontId="554" fillId="0" borderId="0" xfId="0" applyFont="1"/>
    <xf numFmtId="0" fontId="555" fillId="0" borderId="0" xfId="0" applyFont="1"/>
    <xf numFmtId="0" fontId="556" fillId="0" borderId="0" xfId="0" applyFont="1"/>
    <xf numFmtId="0" fontId="557" fillId="0" borderId="0" xfId="0" applyFont="1"/>
    <xf numFmtId="0" fontId="558" fillId="0" borderId="0" xfId="0" applyFont="1"/>
    <xf numFmtId="0" fontId="559" fillId="0" borderId="0" xfId="0" applyFont="1"/>
    <xf numFmtId="0" fontId="560" fillId="0" borderId="0" xfId="0" applyFont="1"/>
    <xf numFmtId="0" fontId="561" fillId="0" borderId="0" xfId="0" applyFont="1"/>
    <xf numFmtId="0" fontId="562" fillId="0" borderId="0" xfId="0" applyFont="1"/>
    <xf numFmtId="0" fontId="563" fillId="0" borderId="0" xfId="0" applyFont="1"/>
    <xf numFmtId="0" fontId="564" fillId="0" borderId="0" xfId="0" applyFont="1"/>
    <xf numFmtId="0" fontId="565" fillId="0" borderId="0" xfId="0" applyFont="1"/>
    <xf numFmtId="0" fontId="566" fillId="0" borderId="0" xfId="0" applyFont="1"/>
    <xf numFmtId="0" fontId="567" fillId="0" borderId="0" xfId="0" applyFont="1"/>
    <xf numFmtId="0" fontId="568" fillId="0" borderId="0" xfId="0" applyFont="1"/>
    <xf numFmtId="0" fontId="569" fillId="0" borderId="0" xfId="0" applyFont="1"/>
    <xf numFmtId="0" fontId="570" fillId="0" borderId="0" xfId="0" applyFont="1"/>
    <xf numFmtId="0" fontId="571" fillId="0" borderId="0" xfId="0" applyFont="1"/>
    <xf numFmtId="0" fontId="572" fillId="0" borderId="0" xfId="0" applyFont="1"/>
    <xf numFmtId="0" fontId="573" fillId="0" borderId="0" xfId="0" applyFont="1"/>
    <xf numFmtId="0" fontId="574" fillId="0" borderId="0" xfId="0" applyFont="1"/>
    <xf numFmtId="0" fontId="575" fillId="0" borderId="0" xfId="0" applyFont="1"/>
    <xf numFmtId="0" fontId="576" fillId="0" borderId="0" xfId="0" applyFont="1"/>
    <xf numFmtId="0" fontId="577" fillId="0" borderId="0" xfId="0" applyFont="1"/>
    <xf numFmtId="0" fontId="578" fillId="0" borderId="0" xfId="0" applyFont="1"/>
    <xf numFmtId="0" fontId="579" fillId="0" borderId="0" xfId="0" applyFont="1"/>
    <xf numFmtId="0" fontId="580" fillId="0" borderId="0" xfId="0" applyFont="1"/>
    <xf numFmtId="0" fontId="581" fillId="0" borderId="0" xfId="0" applyFont="1"/>
    <xf numFmtId="0" fontId="582" fillId="0" borderId="0" xfId="0" applyFont="1"/>
    <xf numFmtId="0" fontId="583" fillId="0" borderId="0" xfId="0" applyFont="1"/>
    <xf numFmtId="0" fontId="584" fillId="0" borderId="0" xfId="0" applyFont="1"/>
    <xf numFmtId="0" fontId="585" fillId="0" borderId="0" xfId="0" applyFont="1"/>
    <xf numFmtId="0" fontId="586" fillId="0" borderId="0" xfId="0" applyFont="1"/>
    <xf numFmtId="0" fontId="587" fillId="0" borderId="0" xfId="0" applyFont="1"/>
    <xf numFmtId="0" fontId="588" fillId="0" borderId="0" xfId="0" applyFont="1"/>
    <xf numFmtId="0" fontId="589" fillId="0" borderId="0" xfId="0" applyFont="1"/>
    <xf numFmtId="0" fontId="590" fillId="0" borderId="0" xfId="0" applyFont="1"/>
    <xf numFmtId="0" fontId="591" fillId="0" borderId="0" xfId="0" applyFont="1"/>
    <xf numFmtId="0" fontId="592" fillId="0" borderId="0" xfId="0" applyFont="1"/>
    <xf numFmtId="0" fontId="593" fillId="0" borderId="0" xfId="0" applyFont="1"/>
    <xf numFmtId="0" fontId="594" fillId="0" borderId="0" xfId="0" applyFont="1"/>
    <xf numFmtId="0" fontId="595" fillId="0" borderId="0" xfId="0" applyFont="1"/>
    <xf numFmtId="0" fontId="596" fillId="0" borderId="0" xfId="0" applyFont="1"/>
    <xf numFmtId="0" fontId="597" fillId="0" borderId="0" xfId="0" applyFont="1"/>
    <xf numFmtId="0" fontId="598" fillId="0" borderId="0" xfId="0" applyFont="1"/>
    <xf numFmtId="0" fontId="599" fillId="0" borderId="0" xfId="0" applyFont="1"/>
    <xf numFmtId="0" fontId="600" fillId="0" borderId="0" xfId="0" applyFont="1"/>
    <xf numFmtId="0" fontId="601" fillId="0" borderId="0" xfId="0" applyFont="1"/>
    <xf numFmtId="0" fontId="602" fillId="0" borderId="0" xfId="0" applyFont="1"/>
    <xf numFmtId="0" fontId="603" fillId="0" borderId="0" xfId="0" applyFont="1"/>
    <xf numFmtId="0" fontId="604" fillId="0" borderId="0" xfId="0" applyFont="1"/>
    <xf numFmtId="0" fontId="605" fillId="0" borderId="0" xfId="0" applyFont="1"/>
    <xf numFmtId="0" fontId="606" fillId="0" borderId="0" xfId="0" applyFont="1"/>
    <xf numFmtId="0" fontId="607" fillId="0" borderId="0" xfId="0" applyFont="1"/>
    <xf numFmtId="0" fontId="608" fillId="0" borderId="0" xfId="0" applyFont="1"/>
    <xf numFmtId="0" fontId="609" fillId="0" borderId="0" xfId="0" applyFont="1"/>
    <xf numFmtId="0" fontId="610" fillId="0" borderId="0" xfId="0" applyFont="1"/>
    <xf numFmtId="0" fontId="611" fillId="0" borderId="0" xfId="0" applyFont="1"/>
    <xf numFmtId="0" fontId="612" fillId="0" borderId="0" xfId="0" applyFont="1"/>
    <xf numFmtId="0" fontId="613" fillId="0" borderId="0" xfId="0" applyFont="1"/>
    <xf numFmtId="0" fontId="614" fillId="0" borderId="0" xfId="0" applyFont="1"/>
    <xf numFmtId="0" fontId="615" fillId="0" borderId="0" xfId="0" applyFont="1"/>
    <xf numFmtId="0" fontId="616" fillId="0" borderId="0" xfId="0" applyFont="1"/>
    <xf numFmtId="0" fontId="617" fillId="0" borderId="0" xfId="0" applyFont="1"/>
    <xf numFmtId="0" fontId="618" fillId="0" borderId="0" xfId="0" applyFont="1"/>
    <xf numFmtId="0" fontId="619" fillId="0" borderId="0" xfId="0" applyFont="1"/>
    <xf numFmtId="0" fontId="620" fillId="0" borderId="0" xfId="0" applyFont="1"/>
    <xf numFmtId="0" fontId="621" fillId="0" borderId="0" xfId="0" applyFont="1"/>
    <xf numFmtId="0" fontId="622" fillId="0" borderId="0" xfId="0" applyFont="1"/>
    <xf numFmtId="0" fontId="623" fillId="0" borderId="0" xfId="0" applyFont="1"/>
    <xf numFmtId="0" fontId="624" fillId="0" borderId="0" xfId="0" applyFont="1"/>
    <xf numFmtId="0" fontId="625" fillId="0" borderId="0" xfId="0" applyFont="1"/>
    <xf numFmtId="0" fontId="626" fillId="0" borderId="0" xfId="0" applyFont="1"/>
    <xf numFmtId="0" fontId="627" fillId="0" borderId="0" xfId="0" applyFont="1"/>
    <xf numFmtId="0" fontId="628" fillId="0" borderId="0" xfId="0" applyFont="1"/>
    <xf numFmtId="0" fontId="629" fillId="0" borderId="0" xfId="0" applyFont="1"/>
    <xf numFmtId="0" fontId="630" fillId="0" borderId="0" xfId="0" applyFont="1"/>
    <xf numFmtId="0" fontId="631" fillId="0" borderId="0" xfId="0" applyFont="1"/>
    <xf numFmtId="0" fontId="632" fillId="0" borderId="0" xfId="0" applyFont="1"/>
    <xf numFmtId="0" fontId="633" fillId="0" borderId="0" xfId="0" applyFont="1"/>
    <xf numFmtId="0" fontId="634" fillId="0" borderId="0" xfId="0" applyFont="1"/>
    <xf numFmtId="0" fontId="635" fillId="0" borderId="0" xfId="0" applyFont="1"/>
    <xf numFmtId="0" fontId="636" fillId="0" borderId="0" xfId="0" applyFont="1"/>
    <xf numFmtId="0" fontId="637" fillId="0" borderId="0" xfId="0" applyFont="1"/>
    <xf numFmtId="0" fontId="638" fillId="0" borderId="0" xfId="0" applyFont="1"/>
    <xf numFmtId="0" fontId="639" fillId="0" borderId="0" xfId="0" applyFont="1"/>
    <xf numFmtId="0" fontId="640" fillId="0" borderId="0" xfId="0" applyFont="1"/>
    <xf numFmtId="0" fontId="641" fillId="0" borderId="0" xfId="0" applyFont="1"/>
    <xf numFmtId="0" fontId="642" fillId="0" borderId="0" xfId="0" applyFont="1"/>
    <xf numFmtId="0" fontId="643" fillId="0" borderId="0" xfId="0" applyFont="1"/>
    <xf numFmtId="0" fontId="644" fillId="0" borderId="0" xfId="0" applyFont="1"/>
    <xf numFmtId="0" fontId="645" fillId="0" borderId="0" xfId="0" applyFont="1"/>
    <xf numFmtId="0" fontId="646" fillId="0" borderId="0" xfId="0" applyFont="1"/>
    <xf numFmtId="0" fontId="647" fillId="0" borderId="0" xfId="0" applyFont="1"/>
    <xf numFmtId="0" fontId="648" fillId="0" borderId="0" xfId="0" applyFont="1"/>
    <xf numFmtId="0" fontId="649" fillId="0" borderId="0" xfId="0" applyFont="1"/>
    <xf numFmtId="0" fontId="650" fillId="0" borderId="0" xfId="0" applyFont="1"/>
    <xf numFmtId="0" fontId="651" fillId="0" borderId="0" xfId="0" applyFont="1"/>
    <xf numFmtId="0" fontId="652" fillId="0" borderId="0" xfId="0" applyFont="1"/>
    <xf numFmtId="0" fontId="653" fillId="0" borderId="0" xfId="0" applyFont="1"/>
    <xf numFmtId="0" fontId="654" fillId="0" borderId="0" xfId="0" applyFont="1"/>
    <xf numFmtId="0" fontId="655" fillId="0" borderId="0" xfId="0" applyFont="1"/>
    <xf numFmtId="0" fontId="656" fillId="0" borderId="0" xfId="0" applyFont="1"/>
    <xf numFmtId="0" fontId="657" fillId="0" borderId="0" xfId="0" applyFont="1"/>
    <xf numFmtId="0" fontId="658" fillId="0" borderId="0" xfId="0" applyFont="1"/>
    <xf numFmtId="0" fontId="659" fillId="0" borderId="0" xfId="0" applyFont="1"/>
    <xf numFmtId="0" fontId="660" fillId="0" borderId="0" xfId="0" applyFont="1"/>
    <xf numFmtId="0" fontId="661" fillId="0" borderId="0" xfId="0" applyFont="1"/>
    <xf numFmtId="0" fontId="662" fillId="0" borderId="0" xfId="0" applyFont="1"/>
    <xf numFmtId="0" fontId="663" fillId="0" borderId="0" xfId="0" applyFont="1"/>
    <xf numFmtId="0" fontId="664" fillId="0" borderId="0" xfId="0" applyFont="1"/>
    <xf numFmtId="0" fontId="665" fillId="0" borderId="0" xfId="0" applyFont="1"/>
    <xf numFmtId="0" fontId="666" fillId="0" borderId="0" xfId="0" applyFont="1"/>
    <xf numFmtId="0" fontId="667" fillId="0" borderId="0" xfId="0" applyFont="1"/>
    <xf numFmtId="0" fontId="668" fillId="0" borderId="0" xfId="0" applyFont="1"/>
    <xf numFmtId="0" fontId="669" fillId="0" borderId="0" xfId="0" applyFont="1"/>
    <xf numFmtId="0" fontId="670" fillId="0" borderId="0" xfId="0" applyFont="1"/>
    <xf numFmtId="0" fontId="671" fillId="0" borderId="0" xfId="0" applyFont="1"/>
    <xf numFmtId="0" fontId="672" fillId="0" borderId="0" xfId="0" applyFont="1"/>
    <xf numFmtId="0" fontId="673" fillId="0" borderId="0" xfId="0" applyFont="1"/>
    <xf numFmtId="0" fontId="674" fillId="0" borderId="0" xfId="0" applyFont="1"/>
    <xf numFmtId="0" fontId="675" fillId="0" borderId="0" xfId="0" applyFont="1"/>
    <xf numFmtId="0" fontId="676" fillId="0" borderId="0" xfId="0" applyFont="1"/>
    <xf numFmtId="0" fontId="677" fillId="0" borderId="0" xfId="0" applyFont="1"/>
    <xf numFmtId="0" fontId="678" fillId="0" borderId="0" xfId="0" applyFont="1"/>
    <xf numFmtId="0" fontId="679" fillId="0" borderId="0" xfId="0" applyFont="1"/>
    <xf numFmtId="0" fontId="680" fillId="0" borderId="0" xfId="0" applyFont="1"/>
    <xf numFmtId="0" fontId="681" fillId="0" borderId="0" xfId="0" applyFont="1"/>
    <xf numFmtId="0" fontId="682" fillId="0" borderId="0" xfId="0" applyFont="1"/>
    <xf numFmtId="0" fontId="683" fillId="0" borderId="0" xfId="0" applyFont="1"/>
    <xf numFmtId="0" fontId="684" fillId="0" borderId="0" xfId="0" applyFont="1"/>
    <xf numFmtId="0" fontId="685" fillId="0" borderId="0" xfId="0" applyFont="1"/>
    <xf numFmtId="0" fontId="686" fillId="0" borderId="0" xfId="0" applyFont="1"/>
    <xf numFmtId="0" fontId="687" fillId="0" borderId="0" xfId="0" applyFont="1"/>
    <xf numFmtId="0" fontId="688" fillId="0" borderId="0" xfId="0" applyFont="1"/>
    <xf numFmtId="0" fontId="689" fillId="0" borderId="0" xfId="0" applyFont="1"/>
    <xf numFmtId="0" fontId="690" fillId="0" borderId="0" xfId="0" applyFont="1"/>
    <xf numFmtId="0" fontId="691" fillId="0" borderId="0" xfId="0" applyFont="1"/>
    <xf numFmtId="0" fontId="692" fillId="0" borderId="0" xfId="0" applyFont="1"/>
    <xf numFmtId="0" fontId="693" fillId="0" borderId="0" xfId="0" applyFont="1"/>
    <xf numFmtId="0" fontId="694" fillId="0" borderId="0" xfId="0" applyFont="1"/>
    <xf numFmtId="0" fontId="695" fillId="0" borderId="0" xfId="0" applyFont="1"/>
    <xf numFmtId="0" fontId="696" fillId="0" borderId="0" xfId="0" applyFont="1"/>
    <xf numFmtId="0" fontId="697" fillId="0" borderId="0" xfId="0" applyFont="1"/>
    <xf numFmtId="0" fontId="698" fillId="0" borderId="0" xfId="0" applyFont="1"/>
    <xf numFmtId="0" fontId="699" fillId="0" borderId="0" xfId="0" applyFont="1"/>
    <xf numFmtId="0" fontId="700" fillId="0" borderId="0" xfId="0" applyFont="1"/>
    <xf numFmtId="0" fontId="701" fillId="0" borderId="0" xfId="0" applyFont="1"/>
    <xf numFmtId="0" fontId="702" fillId="0" borderId="0" xfId="0" applyFont="1"/>
    <xf numFmtId="0" fontId="703" fillId="0" borderId="0" xfId="0" applyFont="1"/>
    <xf numFmtId="0" fontId="704" fillId="0" borderId="0" xfId="0" applyFont="1"/>
    <xf numFmtId="0" fontId="705" fillId="0" borderId="0" xfId="0" applyFont="1"/>
    <xf numFmtId="0" fontId="706" fillId="0" borderId="0" xfId="0" applyFont="1"/>
    <xf numFmtId="0" fontId="707" fillId="0" borderId="0" xfId="0" applyFont="1"/>
    <xf numFmtId="0" fontId="708" fillId="0" borderId="0" xfId="0" applyFont="1"/>
    <xf numFmtId="0" fontId="709" fillId="0" borderId="0" xfId="0" applyFont="1"/>
    <xf numFmtId="0" fontId="710" fillId="0" borderId="0" xfId="0" applyFont="1"/>
    <xf numFmtId="0" fontId="711" fillId="0" borderId="0" xfId="0" applyFont="1"/>
    <xf numFmtId="0" fontId="712" fillId="0" borderId="0" xfId="0" applyFont="1"/>
    <xf numFmtId="0" fontId="713" fillId="0" borderId="0" xfId="0" applyFont="1"/>
    <xf numFmtId="0" fontId="714" fillId="0" borderId="0" xfId="0" applyFont="1"/>
    <xf numFmtId="0" fontId="715" fillId="0" borderId="0" xfId="0" applyFont="1"/>
    <xf numFmtId="0" fontId="716" fillId="0" borderId="0" xfId="0" applyFont="1"/>
    <xf numFmtId="0" fontId="717" fillId="0" borderId="0" xfId="0" applyFont="1"/>
    <xf numFmtId="0" fontId="718" fillId="0" borderId="0" xfId="0" applyFont="1"/>
    <xf numFmtId="0" fontId="719" fillId="0" borderId="0" xfId="0" applyFont="1"/>
    <xf numFmtId="0" fontId="720" fillId="0" borderId="0" xfId="0" applyFont="1"/>
    <xf numFmtId="0" fontId="721" fillId="0" borderId="0" xfId="0" applyFont="1"/>
    <xf numFmtId="0" fontId="722" fillId="0" borderId="0" xfId="0" applyFont="1"/>
    <xf numFmtId="0" fontId="723" fillId="0" borderId="0" xfId="0" applyFont="1"/>
    <xf numFmtId="0" fontId="724" fillId="0" borderId="0" xfId="0" applyFont="1"/>
    <xf numFmtId="0" fontId="725" fillId="0" borderId="0" xfId="0" applyFont="1"/>
    <xf numFmtId="0" fontId="726" fillId="0" borderId="0" xfId="0" applyFont="1"/>
    <xf numFmtId="0" fontId="727" fillId="0" borderId="0" xfId="0" applyFont="1"/>
    <xf numFmtId="0" fontId="728" fillId="0" borderId="0" xfId="0" applyFont="1"/>
    <xf numFmtId="0" fontId="729" fillId="0" borderId="0" xfId="0" applyFont="1"/>
    <xf numFmtId="0" fontId="730" fillId="0" borderId="0" xfId="0" applyFont="1"/>
    <xf numFmtId="0" fontId="731" fillId="0" borderId="0" xfId="0" applyFont="1"/>
    <xf numFmtId="0" fontId="732" fillId="0" borderId="0" xfId="0" applyFont="1"/>
    <xf numFmtId="0" fontId="733" fillId="0" borderId="0" xfId="0" applyFont="1"/>
    <xf numFmtId="0" fontId="734" fillId="0" borderId="0" xfId="0" applyFont="1"/>
    <xf numFmtId="0" fontId="735" fillId="0" borderId="0" xfId="0" applyFont="1"/>
    <xf numFmtId="0" fontId="736" fillId="0" borderId="0" xfId="0" applyFont="1"/>
    <xf numFmtId="0" fontId="737" fillId="0" borderId="0" xfId="0" applyFont="1"/>
    <xf numFmtId="0" fontId="738" fillId="0" borderId="0" xfId="0" applyFont="1"/>
    <xf numFmtId="0" fontId="739" fillId="0" borderId="0" xfId="0" applyFont="1"/>
    <xf numFmtId="0" fontId="740" fillId="0" borderId="0" xfId="0" applyFont="1"/>
    <xf numFmtId="0" fontId="741" fillId="0" borderId="0" xfId="0" applyFont="1"/>
    <xf numFmtId="0" fontId="742" fillId="0" borderId="0" xfId="0" applyFont="1"/>
    <xf numFmtId="0" fontId="743" fillId="0" borderId="0" xfId="0" applyFont="1"/>
    <xf numFmtId="0" fontId="744" fillId="0" borderId="0" xfId="0" applyFont="1"/>
    <xf numFmtId="0" fontId="745" fillId="0" borderId="0" xfId="0" applyFont="1"/>
    <xf numFmtId="0" fontId="746" fillId="0" borderId="0" xfId="0" applyFont="1"/>
    <xf numFmtId="0" fontId="747" fillId="0" borderId="0" xfId="0" applyFont="1"/>
    <xf numFmtId="0" fontId="748" fillId="0" borderId="0" xfId="0" applyFont="1"/>
    <xf numFmtId="0" fontId="749" fillId="0" borderId="0" xfId="0" applyFont="1"/>
    <xf numFmtId="0" fontId="750" fillId="0" borderId="0" xfId="0" applyFont="1"/>
    <xf numFmtId="0" fontId="751" fillId="0" borderId="0" xfId="0" applyFont="1"/>
    <xf numFmtId="0" fontId="752" fillId="0" borderId="0" xfId="0" applyFont="1"/>
    <xf numFmtId="0" fontId="753" fillId="0" borderId="0" xfId="0" applyFont="1"/>
    <xf numFmtId="0" fontId="754" fillId="0" borderId="0" xfId="0" applyFont="1"/>
    <xf numFmtId="0" fontId="755" fillId="0" borderId="0" xfId="0" applyFont="1"/>
    <xf numFmtId="0" fontId="756" fillId="0" borderId="0" xfId="0" applyFont="1"/>
    <xf numFmtId="0" fontId="757" fillId="0" borderId="0" xfId="0" applyFont="1"/>
    <xf numFmtId="0" fontId="758" fillId="0" borderId="0" xfId="0" applyFont="1"/>
    <xf numFmtId="0" fontId="759" fillId="0" borderId="0" xfId="0" applyFont="1"/>
    <xf numFmtId="0" fontId="760" fillId="0" borderId="0" xfId="0" applyFont="1"/>
    <xf numFmtId="0" fontId="761" fillId="0" borderId="0" xfId="0" applyFont="1"/>
    <xf numFmtId="0" fontId="762" fillId="0" borderId="0" xfId="0" applyFont="1"/>
    <xf numFmtId="0" fontId="763" fillId="0" borderId="0" xfId="0" applyFont="1"/>
    <xf numFmtId="0" fontId="764" fillId="0" borderId="0" xfId="0" applyFont="1"/>
    <xf numFmtId="0" fontId="765" fillId="0" borderId="0" xfId="0" applyFont="1"/>
    <xf numFmtId="0" fontId="766" fillId="0" borderId="0" xfId="0" applyFont="1"/>
    <xf numFmtId="0" fontId="767" fillId="0" borderId="0" xfId="0" applyFont="1"/>
    <xf numFmtId="0" fontId="768" fillId="0" borderId="0" xfId="0" applyFont="1"/>
    <xf numFmtId="0" fontId="769" fillId="0" borderId="0" xfId="0" applyFont="1"/>
    <xf numFmtId="0" fontId="770" fillId="0" borderId="0" xfId="0" applyFont="1"/>
    <xf numFmtId="0" fontId="771" fillId="0" borderId="0" xfId="0" applyFont="1"/>
    <xf numFmtId="0" fontId="772" fillId="0" borderId="0" xfId="0" applyFont="1"/>
    <xf numFmtId="0" fontId="773" fillId="0" borderId="0" xfId="0" applyFont="1"/>
    <xf numFmtId="0" fontId="774" fillId="0" borderId="0" xfId="0" applyFont="1"/>
    <xf numFmtId="0" fontId="775" fillId="0" borderId="0" xfId="0" applyFont="1"/>
    <xf numFmtId="0" fontId="776" fillId="0" borderId="0" xfId="0" applyFont="1"/>
    <xf numFmtId="0" fontId="777" fillId="0" borderId="0" xfId="0" applyFont="1"/>
    <xf numFmtId="0" fontId="778" fillId="0" borderId="0" xfId="0" applyFont="1"/>
    <xf numFmtId="0" fontId="779" fillId="0" borderId="0" xfId="0" applyFont="1"/>
    <xf numFmtId="0" fontId="780" fillId="0" borderId="0" xfId="0" applyFont="1"/>
    <xf numFmtId="0" fontId="781" fillId="0" borderId="0" xfId="0" applyFont="1"/>
    <xf numFmtId="0" fontId="782" fillId="0" borderId="0" xfId="0" applyFont="1"/>
    <xf numFmtId="0" fontId="783" fillId="0" borderId="0" xfId="0" applyFont="1"/>
    <xf numFmtId="0" fontId="784" fillId="0" borderId="0" xfId="0" applyFont="1"/>
    <xf numFmtId="0" fontId="785" fillId="0" borderId="0" xfId="0" applyFont="1"/>
    <xf numFmtId="0" fontId="786" fillId="0" borderId="0" xfId="0" applyFont="1"/>
    <xf numFmtId="0" fontId="787" fillId="0" borderId="0" xfId="0" applyFont="1"/>
    <xf numFmtId="0" fontId="788" fillId="0" borderId="0" xfId="0" applyFont="1"/>
    <xf numFmtId="0" fontId="789" fillId="0" borderId="0" xfId="0" applyFont="1"/>
    <xf numFmtId="0" fontId="790" fillId="0" borderId="0" xfId="0" applyFont="1"/>
    <xf numFmtId="0" fontId="791" fillId="0" borderId="0" xfId="0" applyFont="1"/>
    <xf numFmtId="0" fontId="792" fillId="0" borderId="0" xfId="0" applyFont="1"/>
    <xf numFmtId="0" fontId="793" fillId="0" borderId="0" xfId="0" applyFont="1"/>
    <xf numFmtId="0" fontId="794" fillId="0" borderId="0" xfId="0" applyFont="1"/>
    <xf numFmtId="0" fontId="795" fillId="0" borderId="0" xfId="0" applyFont="1"/>
    <xf numFmtId="0" fontId="796" fillId="0" borderId="0" xfId="0" applyFont="1"/>
    <xf numFmtId="0" fontId="797" fillId="0" borderId="0" xfId="0" applyFont="1"/>
    <xf numFmtId="0" fontId="798" fillId="0" borderId="0" xfId="0" applyFont="1"/>
    <xf numFmtId="0" fontId="799" fillId="0" borderId="0" xfId="0" applyFont="1"/>
    <xf numFmtId="0" fontId="800" fillId="0" borderId="0" xfId="0" applyFont="1"/>
    <xf numFmtId="0" fontId="801" fillId="0" borderId="0" xfId="0" applyFont="1"/>
    <xf numFmtId="0" fontId="802" fillId="0" borderId="0" xfId="0" applyFont="1"/>
    <xf numFmtId="0" fontId="803" fillId="0" borderId="0" xfId="0" applyFont="1"/>
    <xf numFmtId="0" fontId="804" fillId="0" borderId="0" xfId="0" applyFont="1"/>
    <xf numFmtId="0" fontId="805" fillId="0" borderId="0" xfId="0" applyFont="1"/>
    <xf numFmtId="0" fontId="806" fillId="0" borderId="0" xfId="0" applyFont="1"/>
    <xf numFmtId="0" fontId="807" fillId="0" borderId="0" xfId="0" applyFont="1"/>
    <xf numFmtId="0" fontId="808" fillId="0" borderId="0" xfId="0" applyFont="1"/>
    <xf numFmtId="0" fontId="809" fillId="0" borderId="0" xfId="0" applyFont="1"/>
    <xf numFmtId="0" fontId="810" fillId="0" borderId="0" xfId="0" applyFont="1"/>
    <xf numFmtId="0" fontId="811" fillId="0" borderId="0" xfId="0" applyFont="1"/>
    <xf numFmtId="0" fontId="812" fillId="0" borderId="0" xfId="0" applyFont="1"/>
    <xf numFmtId="0" fontId="813" fillId="0" borderId="0" xfId="0" applyFont="1"/>
    <xf numFmtId="0" fontId="814" fillId="0" borderId="0" xfId="0" applyFont="1"/>
    <xf numFmtId="0" fontId="815" fillId="0" borderId="0" xfId="0" applyFont="1"/>
    <xf numFmtId="0" fontId="816" fillId="0" borderId="0" xfId="0" applyFont="1"/>
    <xf numFmtId="0" fontId="817" fillId="0" borderId="0" xfId="0" applyFont="1"/>
    <xf numFmtId="0" fontId="818" fillId="0" borderId="0" xfId="0" applyFont="1"/>
    <xf numFmtId="0" fontId="819" fillId="0" borderId="0" xfId="0" applyFont="1"/>
    <xf numFmtId="0" fontId="820" fillId="0" borderId="0" xfId="0" applyFont="1"/>
    <xf numFmtId="0" fontId="821" fillId="0" borderId="0" xfId="0" applyFont="1"/>
    <xf numFmtId="0" fontId="822" fillId="0" borderId="0" xfId="0" applyFont="1"/>
    <xf numFmtId="0" fontId="823" fillId="0" borderId="0" xfId="0" applyFont="1"/>
    <xf numFmtId="0" fontId="824" fillId="0" borderId="0" xfId="0" applyFont="1"/>
    <xf numFmtId="0" fontId="825" fillId="0" borderId="0" xfId="0" applyFont="1"/>
    <xf numFmtId="0" fontId="826" fillId="0" borderId="0" xfId="0" applyFont="1"/>
    <xf numFmtId="0" fontId="827" fillId="0" borderId="0" xfId="0" applyFont="1"/>
    <xf numFmtId="0" fontId="828" fillId="0" borderId="0" xfId="0" applyFont="1"/>
    <xf numFmtId="0" fontId="829" fillId="0" borderId="0" xfId="0" applyFont="1"/>
    <xf numFmtId="0" fontId="830" fillId="0" borderId="0" xfId="0" applyFont="1"/>
    <xf numFmtId="0" fontId="831" fillId="0" borderId="0" xfId="0" applyFont="1"/>
    <xf numFmtId="0" fontId="832" fillId="0" borderId="0" xfId="0" applyFont="1"/>
    <xf numFmtId="0" fontId="833" fillId="0" borderId="0" xfId="0" applyFont="1"/>
    <xf numFmtId="0" fontId="834" fillId="0" borderId="0" xfId="0" applyFont="1"/>
    <xf numFmtId="0" fontId="835" fillId="0" borderId="0" xfId="0" applyFont="1"/>
    <xf numFmtId="0" fontId="836" fillId="0" borderId="0" xfId="0" applyFont="1"/>
    <xf numFmtId="0" fontId="837" fillId="0" borderId="0" xfId="0" applyFont="1"/>
    <xf numFmtId="0" fontId="838" fillId="0" borderId="0" xfId="0" applyFont="1"/>
    <xf numFmtId="0" fontId="839" fillId="0" borderId="0" xfId="0" applyFont="1"/>
    <xf numFmtId="0" fontId="840" fillId="0" borderId="0" xfId="0" applyFont="1"/>
    <xf numFmtId="0" fontId="841" fillId="0" borderId="0" xfId="0" applyFont="1"/>
    <xf numFmtId="0" fontId="842" fillId="0" borderId="0" xfId="0" applyFont="1"/>
    <xf numFmtId="0" fontId="843" fillId="0" borderId="0" xfId="0" applyFont="1"/>
    <xf numFmtId="0" fontId="844" fillId="0" borderId="0" xfId="0" applyFont="1"/>
    <xf numFmtId="0" fontId="845" fillId="0" borderId="0" xfId="0" applyFont="1"/>
    <xf numFmtId="0" fontId="846" fillId="0" borderId="0" xfId="0" applyFont="1"/>
    <xf numFmtId="0" fontId="847" fillId="0" borderId="0" xfId="0" applyFont="1"/>
    <xf numFmtId="0" fontId="848" fillId="0" borderId="0" xfId="0" applyFont="1"/>
    <xf numFmtId="0" fontId="849" fillId="0" borderId="0" xfId="0" applyFont="1"/>
    <xf numFmtId="0" fontId="850" fillId="0" borderId="0" xfId="0" applyFont="1"/>
    <xf numFmtId="0" fontId="851" fillId="0" borderId="0" xfId="0" applyFont="1"/>
    <xf numFmtId="0" fontId="852" fillId="0" borderId="0" xfId="0" applyFont="1"/>
    <xf numFmtId="0" fontId="853" fillId="0" borderId="0" xfId="0" applyFont="1"/>
    <xf numFmtId="0" fontId="854" fillId="0" borderId="0" xfId="0" applyFont="1"/>
    <xf numFmtId="0" fontId="855" fillId="0" borderId="0" xfId="0" applyFont="1"/>
    <xf numFmtId="0" fontId="856" fillId="0" borderId="0" xfId="0" applyFont="1"/>
    <xf numFmtId="0" fontId="857" fillId="0" borderId="0" xfId="0" applyFont="1"/>
    <xf numFmtId="0" fontId="858" fillId="0" borderId="0" xfId="0" applyFont="1"/>
    <xf numFmtId="0" fontId="859" fillId="0" borderId="0" xfId="0" applyFont="1"/>
    <xf numFmtId="0" fontId="860" fillId="0" borderId="0" xfId="0" applyFont="1"/>
    <xf numFmtId="0" fontId="861" fillId="0" borderId="0" xfId="0" applyFont="1"/>
    <xf numFmtId="0" fontId="862" fillId="0" borderId="0" xfId="0" applyFont="1"/>
    <xf numFmtId="0" fontId="863" fillId="0" borderId="0" xfId="0" applyFont="1"/>
    <xf numFmtId="0" fontId="864" fillId="0" borderId="0" xfId="0" applyFont="1"/>
    <xf numFmtId="0" fontId="865" fillId="0" borderId="0" xfId="0" applyFont="1"/>
    <xf numFmtId="0" fontId="866" fillId="0" borderId="0" xfId="0" applyFont="1"/>
    <xf numFmtId="0" fontId="867" fillId="0" borderId="0" xfId="0" applyFont="1"/>
    <xf numFmtId="0" fontId="868" fillId="0" borderId="0" xfId="0" applyFont="1"/>
    <xf numFmtId="0" fontId="869" fillId="0" borderId="0" xfId="0" applyFont="1"/>
    <xf numFmtId="0" fontId="870" fillId="0" borderId="0" xfId="0" applyFont="1"/>
    <xf numFmtId="0" fontId="871" fillId="0" borderId="0" xfId="0" applyFont="1"/>
    <xf numFmtId="0" fontId="872" fillId="0" borderId="0" xfId="0" applyFont="1"/>
    <xf numFmtId="0" fontId="873" fillId="0" borderId="0" xfId="0" applyFont="1"/>
    <xf numFmtId="0" fontId="874" fillId="0" borderId="0" xfId="0" applyFont="1"/>
    <xf numFmtId="0" fontId="875" fillId="0" borderId="0" xfId="0" applyFont="1"/>
    <xf numFmtId="0" fontId="876" fillId="0" borderId="0" xfId="0" applyFont="1"/>
    <xf numFmtId="0" fontId="877" fillId="0" borderId="0" xfId="0" applyFont="1"/>
    <xf numFmtId="0" fontId="878" fillId="0" borderId="0" xfId="0" applyFont="1"/>
    <xf numFmtId="0" fontId="879" fillId="0" borderId="0" xfId="0" applyFont="1"/>
    <xf numFmtId="0" fontId="880" fillId="0" borderId="0" xfId="0" applyFont="1"/>
    <xf numFmtId="0" fontId="881" fillId="0" borderId="0" xfId="0" applyFont="1"/>
    <xf numFmtId="0" fontId="882" fillId="0" borderId="0" xfId="0" applyFont="1"/>
    <xf numFmtId="0" fontId="883" fillId="0" borderId="0" xfId="0" applyFont="1"/>
    <xf numFmtId="0" fontId="884" fillId="0" borderId="0" xfId="0" applyFont="1"/>
    <xf numFmtId="0" fontId="885" fillId="0" borderId="0" xfId="0" applyFont="1"/>
    <xf numFmtId="0" fontId="886" fillId="0" borderId="0" xfId="0" applyFont="1"/>
    <xf numFmtId="0" fontId="887" fillId="0" borderId="0" xfId="0" applyFont="1"/>
    <xf numFmtId="0" fontId="888" fillId="0" borderId="0" xfId="0" applyFont="1"/>
    <xf numFmtId="0" fontId="889" fillId="0" borderId="0" xfId="0" applyFont="1"/>
    <xf numFmtId="0" fontId="890" fillId="0" borderId="0" xfId="0" applyFont="1"/>
    <xf numFmtId="0" fontId="891" fillId="0" borderId="0" xfId="0" applyFont="1"/>
    <xf numFmtId="0" fontId="892" fillId="0" borderId="0" xfId="0" applyFont="1"/>
    <xf numFmtId="0" fontId="893" fillId="0" borderId="0" xfId="0" applyFont="1"/>
    <xf numFmtId="0" fontId="894" fillId="0" borderId="0" xfId="0" applyFont="1"/>
    <xf numFmtId="0" fontId="895" fillId="0" borderId="0" xfId="0" applyFont="1"/>
    <xf numFmtId="0" fontId="896" fillId="0" borderId="0" xfId="0" applyFont="1"/>
    <xf numFmtId="0" fontId="897" fillId="0" borderId="0" xfId="0" applyFont="1"/>
    <xf numFmtId="0" fontId="898" fillId="0" borderId="0" xfId="0" applyFont="1"/>
    <xf numFmtId="0" fontId="899" fillId="0" borderId="0" xfId="0" applyFont="1"/>
    <xf numFmtId="0" fontId="900" fillId="0" borderId="0" xfId="0" applyFont="1"/>
    <xf numFmtId="0" fontId="901" fillId="0" borderId="0" xfId="0" applyFont="1"/>
    <xf numFmtId="0" fontId="902" fillId="0" borderId="0" xfId="0" applyFont="1"/>
    <xf numFmtId="0" fontId="903" fillId="0" borderId="0" xfId="0" applyFont="1"/>
    <xf numFmtId="0" fontId="904" fillId="0" borderId="0" xfId="0" applyFont="1"/>
    <xf numFmtId="0" fontId="905" fillId="0" borderId="0" xfId="0" applyFont="1"/>
    <xf numFmtId="0" fontId="906" fillId="0" borderId="0" xfId="0" applyFont="1"/>
    <xf numFmtId="0" fontId="907" fillId="0" borderId="0" xfId="0" applyFont="1"/>
    <xf numFmtId="0" fontId="908" fillId="0" borderId="0" xfId="0" applyFont="1"/>
    <xf numFmtId="0" fontId="909" fillId="0" borderId="0" xfId="0" applyFont="1"/>
    <xf numFmtId="0" fontId="910" fillId="0" borderId="0" xfId="0" applyFont="1"/>
    <xf numFmtId="0" fontId="911" fillId="0" borderId="0" xfId="0" applyFont="1"/>
    <xf numFmtId="0" fontId="912" fillId="0" borderId="0" xfId="0" applyFont="1"/>
    <xf numFmtId="0" fontId="913" fillId="0" borderId="0" xfId="0" applyFont="1"/>
    <xf numFmtId="0" fontId="914" fillId="0" borderId="0" xfId="0" applyFont="1"/>
    <xf numFmtId="0" fontId="915" fillId="0" borderId="0" xfId="0" applyFont="1"/>
    <xf numFmtId="0" fontId="916" fillId="0" borderId="0" xfId="0" applyFont="1"/>
    <xf numFmtId="0" fontId="917" fillId="0" borderId="0" xfId="0" applyFont="1"/>
    <xf numFmtId="0" fontId="918" fillId="0" borderId="0" xfId="0" applyFont="1"/>
    <xf numFmtId="0" fontId="919" fillId="0" borderId="0" xfId="0" applyFont="1"/>
    <xf numFmtId="0" fontId="920" fillId="0" borderId="0" xfId="0" applyFont="1"/>
    <xf numFmtId="0" fontId="921" fillId="0" borderId="0" xfId="0" applyFont="1"/>
    <xf numFmtId="0" fontId="922" fillId="0" borderId="0" xfId="0" applyFont="1"/>
    <xf numFmtId="0" fontId="923" fillId="0" borderId="0" xfId="0" applyFont="1"/>
    <xf numFmtId="0" fontId="924" fillId="0" borderId="0" xfId="0" applyFont="1"/>
    <xf numFmtId="0" fontId="925" fillId="0" borderId="0" xfId="0" applyFont="1"/>
    <xf numFmtId="0" fontId="92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6"/>
  <sheetViews>
    <sheetView tabSelected="1" workbookViewId="0">
      <pane xSplit="3" ySplit="2" topLeftCell="D53" activePane="bottomRight" state="frozen"/>
      <selection pane="topRight"/>
      <selection pane="bottomLeft"/>
      <selection pane="bottomRight" activeCell="B52" sqref="B52"/>
    </sheetView>
  </sheetViews>
  <sheetFormatPr defaultRowHeight="14.5" x14ac:dyDescent="0.35"/>
  <sheetData>
    <row r="1" spans="1:16" x14ac:dyDescent="0.3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35">
      <c r="A2" s="2" t="s">
        <v>14</v>
      </c>
      <c r="B2" s="3" t="s">
        <v>0</v>
      </c>
      <c r="C2" s="4">
        <f t="shared" ref="C2:P2" si="0">C4+C33+C47+C59+C63</f>
        <v>3786</v>
      </c>
      <c r="D2" s="5">
        <f t="shared" si="0"/>
        <v>119</v>
      </c>
      <c r="E2" s="6">
        <f t="shared" si="0"/>
        <v>0</v>
      </c>
      <c r="F2" s="7">
        <f t="shared" si="0"/>
        <v>1000</v>
      </c>
      <c r="G2" s="8">
        <f t="shared" si="0"/>
        <v>1075</v>
      </c>
      <c r="H2" s="9">
        <f t="shared" si="0"/>
        <v>-655</v>
      </c>
      <c r="I2" s="10">
        <f t="shared" si="0"/>
        <v>1747</v>
      </c>
      <c r="J2" s="11">
        <f t="shared" si="0"/>
        <v>-30443</v>
      </c>
      <c r="K2" s="12">
        <f t="shared" si="0"/>
        <v>-700</v>
      </c>
      <c r="L2" s="13">
        <f t="shared" si="0"/>
        <v>11628</v>
      </c>
      <c r="M2" s="14">
        <f t="shared" si="0"/>
        <v>-26800</v>
      </c>
      <c r="N2" s="15">
        <f t="shared" si="0"/>
        <v>4119</v>
      </c>
      <c r="O2" s="16">
        <f t="shared" si="0"/>
        <v>-4100</v>
      </c>
      <c r="P2" s="17">
        <f t="shared" si="0"/>
        <v>46796</v>
      </c>
    </row>
    <row r="4" spans="1:16" x14ac:dyDescent="0.35">
      <c r="A4" s="18" t="s">
        <v>15</v>
      </c>
      <c r="B4" s="19" t="s">
        <v>0</v>
      </c>
      <c r="C4" s="20">
        <f t="shared" ref="C4:C30" si="1">SUM(D4:P4)</f>
        <v>-180</v>
      </c>
      <c r="D4" s="21">
        <f t="shared" ref="D4:P4" si="2">SUM(D5:D30)</f>
        <v>0</v>
      </c>
      <c r="E4" s="22">
        <f t="shared" si="2"/>
        <v>0</v>
      </c>
      <c r="F4" s="23">
        <f t="shared" si="2"/>
        <v>0</v>
      </c>
      <c r="G4" s="24">
        <f t="shared" si="2"/>
        <v>2499</v>
      </c>
      <c r="H4" s="25">
        <f t="shared" si="2"/>
        <v>355</v>
      </c>
      <c r="I4" s="26">
        <f t="shared" si="2"/>
        <v>3250</v>
      </c>
      <c r="J4" s="27">
        <f t="shared" si="2"/>
        <v>-32000</v>
      </c>
      <c r="K4" s="28">
        <f t="shared" si="2"/>
        <v>-1700</v>
      </c>
      <c r="L4" s="29">
        <f t="shared" si="2"/>
        <v>20500</v>
      </c>
      <c r="M4" s="30">
        <f t="shared" si="2"/>
        <v>-31500</v>
      </c>
      <c r="N4" s="31">
        <f t="shared" si="2"/>
        <v>1269</v>
      </c>
      <c r="O4" s="32">
        <f t="shared" si="2"/>
        <v>-500</v>
      </c>
      <c r="P4" s="33">
        <f t="shared" si="2"/>
        <v>37647</v>
      </c>
    </row>
    <row r="5" spans="1:16" x14ac:dyDescent="0.35">
      <c r="A5" s="34" t="s">
        <v>15</v>
      </c>
      <c r="B5" s="35" t="s">
        <v>16</v>
      </c>
      <c r="C5" s="36">
        <f t="shared" si="1"/>
        <v>-70000</v>
      </c>
      <c r="D5" s="37">
        <v>0</v>
      </c>
      <c r="E5" s="38">
        <v>0</v>
      </c>
      <c r="F5" s="39">
        <v>0</v>
      </c>
      <c r="G5" s="40">
        <v>0</v>
      </c>
      <c r="H5" s="41">
        <v>0</v>
      </c>
      <c r="I5" s="42">
        <v>0</v>
      </c>
      <c r="J5" s="43">
        <f>-40000</f>
        <v>-40000</v>
      </c>
      <c r="K5" s="44">
        <v>0</v>
      </c>
      <c r="L5" s="45">
        <v>0</v>
      </c>
      <c r="M5" s="46">
        <f>-30000</f>
        <v>-30000</v>
      </c>
      <c r="N5" s="47">
        <v>0</v>
      </c>
      <c r="O5" s="48">
        <v>0</v>
      </c>
      <c r="P5" s="49">
        <v>0</v>
      </c>
    </row>
    <row r="6" spans="1:16" x14ac:dyDescent="0.35">
      <c r="A6" s="50" t="s">
        <v>15</v>
      </c>
      <c r="B6" s="51" t="s">
        <v>17</v>
      </c>
      <c r="C6" s="52">
        <f t="shared" si="1"/>
        <v>1750</v>
      </c>
      <c r="D6" s="53">
        <v>0</v>
      </c>
      <c r="E6" s="54">
        <v>0</v>
      </c>
      <c r="F6" s="55">
        <v>0</v>
      </c>
      <c r="G6" s="56">
        <v>0</v>
      </c>
      <c r="H6" s="57">
        <v>0</v>
      </c>
      <c r="I6" s="58">
        <v>0</v>
      </c>
      <c r="J6" s="59">
        <v>0</v>
      </c>
      <c r="K6" s="60">
        <f>1000</f>
        <v>1000</v>
      </c>
      <c r="L6" s="61">
        <v>0</v>
      </c>
      <c r="M6" s="62">
        <v>0</v>
      </c>
      <c r="N6" s="63">
        <f>750</f>
        <v>750</v>
      </c>
      <c r="O6" s="64">
        <v>0</v>
      </c>
      <c r="P6" s="65">
        <v>0</v>
      </c>
    </row>
    <row r="7" spans="1:16" x14ac:dyDescent="0.35">
      <c r="A7" s="66" t="s">
        <v>15</v>
      </c>
      <c r="B7" s="67" t="s">
        <v>18</v>
      </c>
      <c r="C7" s="68">
        <f t="shared" si="1"/>
        <v>5000</v>
      </c>
      <c r="D7" s="69">
        <v>0</v>
      </c>
      <c r="E7" s="70">
        <v>0</v>
      </c>
      <c r="F7" s="71">
        <v>0</v>
      </c>
      <c r="G7" s="72">
        <v>0</v>
      </c>
      <c r="H7" s="73">
        <v>0</v>
      </c>
      <c r="I7" s="74">
        <f>5000</f>
        <v>5000</v>
      </c>
      <c r="J7" s="75">
        <v>0</v>
      </c>
      <c r="K7" s="76">
        <v>0</v>
      </c>
      <c r="L7" s="77">
        <v>0</v>
      </c>
      <c r="M7" s="78">
        <v>0</v>
      </c>
      <c r="N7" s="79">
        <v>0</v>
      </c>
      <c r="O7" s="80">
        <v>0</v>
      </c>
      <c r="P7" s="81">
        <v>0</v>
      </c>
    </row>
    <row r="8" spans="1:16" x14ac:dyDescent="0.35">
      <c r="A8" s="82" t="s">
        <v>15</v>
      </c>
      <c r="B8" s="83" t="s">
        <v>19</v>
      </c>
      <c r="C8" s="84">
        <f t="shared" si="1"/>
        <v>4000</v>
      </c>
      <c r="D8" s="85">
        <v>0</v>
      </c>
      <c r="E8" s="86">
        <v>0</v>
      </c>
      <c r="F8" s="87">
        <v>0</v>
      </c>
      <c r="G8" s="88">
        <v>0</v>
      </c>
      <c r="H8" s="89">
        <v>0</v>
      </c>
      <c r="I8" s="90">
        <v>0</v>
      </c>
      <c r="J8" s="91">
        <f>4000</f>
        <v>4000</v>
      </c>
      <c r="K8" s="92">
        <v>0</v>
      </c>
      <c r="L8" s="93">
        <v>0</v>
      </c>
      <c r="M8" s="94">
        <v>0</v>
      </c>
      <c r="N8" s="95">
        <v>0</v>
      </c>
      <c r="O8" s="96">
        <v>0</v>
      </c>
      <c r="P8" s="97">
        <v>0</v>
      </c>
    </row>
    <row r="9" spans="1:16" x14ac:dyDescent="0.35">
      <c r="A9" s="98" t="s">
        <v>15</v>
      </c>
      <c r="B9" s="99" t="s">
        <v>20</v>
      </c>
      <c r="C9" s="100">
        <f t="shared" si="1"/>
        <v>1250</v>
      </c>
      <c r="D9" s="101">
        <v>0</v>
      </c>
      <c r="E9" s="102">
        <v>0</v>
      </c>
      <c r="F9" s="103">
        <v>0</v>
      </c>
      <c r="G9" s="104">
        <v>0</v>
      </c>
      <c r="H9" s="105">
        <v>0</v>
      </c>
      <c r="I9" s="106">
        <f>1250</f>
        <v>1250</v>
      </c>
      <c r="J9" s="107">
        <v>0</v>
      </c>
      <c r="K9" s="108">
        <v>0</v>
      </c>
      <c r="L9" s="109">
        <v>0</v>
      </c>
      <c r="M9" s="110">
        <v>0</v>
      </c>
      <c r="N9" s="111">
        <v>0</v>
      </c>
      <c r="O9" s="112">
        <v>0</v>
      </c>
      <c r="P9" s="113">
        <v>0</v>
      </c>
    </row>
    <row r="10" spans="1:16" x14ac:dyDescent="0.35">
      <c r="A10" s="114" t="s">
        <v>15</v>
      </c>
      <c r="B10" s="115" t="s">
        <v>21</v>
      </c>
      <c r="C10" s="116">
        <f t="shared" si="1"/>
        <v>4128</v>
      </c>
      <c r="D10" s="117">
        <v>0</v>
      </c>
      <c r="E10" s="118">
        <v>0</v>
      </c>
      <c r="F10" s="119">
        <v>0</v>
      </c>
      <c r="G10" s="120">
        <v>0</v>
      </c>
      <c r="H10" s="121">
        <v>0</v>
      </c>
      <c r="I10" s="122">
        <v>0</v>
      </c>
      <c r="J10" s="123">
        <v>0</v>
      </c>
      <c r="K10" s="124">
        <v>0</v>
      </c>
      <c r="L10" s="125">
        <v>0</v>
      </c>
      <c r="M10" s="126">
        <v>0</v>
      </c>
      <c r="N10" s="127">
        <v>0</v>
      </c>
      <c r="O10" s="128">
        <v>0</v>
      </c>
      <c r="P10" s="129">
        <f>78+70+500+685+98+461+330+120+330+105+137+314+900</f>
        <v>4128</v>
      </c>
    </row>
    <row r="11" spans="1:16" x14ac:dyDescent="0.35">
      <c r="A11" s="130" t="s">
        <v>15</v>
      </c>
      <c r="B11" s="19" t="s">
        <v>58</v>
      </c>
      <c r="C11" s="131">
        <f t="shared" si="1"/>
        <v>-3000</v>
      </c>
      <c r="D11" s="132">
        <v>0</v>
      </c>
      <c r="E11" s="133">
        <v>0</v>
      </c>
      <c r="F11" s="134">
        <v>0</v>
      </c>
      <c r="G11" s="135">
        <v>0</v>
      </c>
      <c r="H11" s="136">
        <v>0</v>
      </c>
      <c r="I11" s="137">
        <f>-3000</f>
        <v>-3000</v>
      </c>
      <c r="J11" s="138">
        <v>0</v>
      </c>
      <c r="K11" s="139">
        <v>0</v>
      </c>
      <c r="L11" s="140">
        <v>0</v>
      </c>
      <c r="M11" s="141">
        <v>0</v>
      </c>
      <c r="N11" s="142">
        <v>0</v>
      </c>
      <c r="O11" s="143">
        <v>0</v>
      </c>
      <c r="P11" s="144">
        <v>0</v>
      </c>
    </row>
    <row r="12" spans="1:16" x14ac:dyDescent="0.35">
      <c r="A12" s="145" t="s">
        <v>15</v>
      </c>
      <c r="B12" s="146" t="s">
        <v>22</v>
      </c>
      <c r="C12" s="147">
        <f t="shared" si="1"/>
        <v>5716</v>
      </c>
      <c r="D12" s="148">
        <v>0</v>
      </c>
      <c r="E12" s="149">
        <v>0</v>
      </c>
      <c r="F12" s="150">
        <v>0</v>
      </c>
      <c r="G12" s="151">
        <v>0</v>
      </c>
      <c r="H12" s="152">
        <v>0</v>
      </c>
      <c r="I12" s="153">
        <v>0</v>
      </c>
      <c r="J12" s="154">
        <v>0</v>
      </c>
      <c r="K12" s="155">
        <v>0</v>
      </c>
      <c r="L12" s="156">
        <v>0</v>
      </c>
      <c r="M12" s="157">
        <v>0</v>
      </c>
      <c r="N12" s="158">
        <v>0</v>
      </c>
      <c r="O12" s="159">
        <v>0</v>
      </c>
      <c r="P12" s="160">
        <f>3031+2202+184+299</f>
        <v>5716</v>
      </c>
    </row>
    <row r="13" spans="1:16" x14ac:dyDescent="0.35">
      <c r="A13" s="161" t="s">
        <v>15</v>
      </c>
      <c r="B13" s="162" t="s">
        <v>23</v>
      </c>
      <c r="C13" s="163">
        <f t="shared" si="1"/>
        <v>1500</v>
      </c>
      <c r="D13" s="164">
        <v>0</v>
      </c>
      <c r="E13" s="165">
        <v>0</v>
      </c>
      <c r="F13" s="166">
        <v>0</v>
      </c>
      <c r="G13" s="167">
        <f>500</f>
        <v>500</v>
      </c>
      <c r="H13" s="168">
        <v>0</v>
      </c>
      <c r="I13" s="169">
        <v>0</v>
      </c>
      <c r="J13" s="170">
        <v>0</v>
      </c>
      <c r="K13" s="171">
        <v>0</v>
      </c>
      <c r="L13" s="172">
        <v>0</v>
      </c>
      <c r="M13" s="173">
        <f>500</f>
        <v>500</v>
      </c>
      <c r="N13" s="174">
        <v>0</v>
      </c>
      <c r="O13" s="175">
        <f>500</f>
        <v>500</v>
      </c>
      <c r="P13" s="176">
        <v>0</v>
      </c>
    </row>
    <row r="14" spans="1:16" x14ac:dyDescent="0.35">
      <c r="A14" s="177" t="s">
        <v>15</v>
      </c>
      <c r="B14" s="178" t="s">
        <v>24</v>
      </c>
      <c r="C14" s="179">
        <f t="shared" si="1"/>
        <v>1999</v>
      </c>
      <c r="D14" s="180">
        <v>0</v>
      </c>
      <c r="E14" s="181">
        <v>0</v>
      </c>
      <c r="F14" s="182">
        <v>0</v>
      </c>
      <c r="G14" s="183">
        <f>1999</f>
        <v>1999</v>
      </c>
      <c r="H14" s="184">
        <v>0</v>
      </c>
      <c r="I14" s="185">
        <v>0</v>
      </c>
      <c r="J14" s="186">
        <v>0</v>
      </c>
      <c r="K14" s="187">
        <v>0</v>
      </c>
      <c r="L14" s="188">
        <v>0</v>
      </c>
      <c r="M14" s="189">
        <v>0</v>
      </c>
      <c r="N14" s="190">
        <v>0</v>
      </c>
      <c r="O14" s="191">
        <v>0</v>
      </c>
      <c r="P14" s="192">
        <v>0</v>
      </c>
    </row>
    <row r="15" spans="1:16" x14ac:dyDescent="0.35">
      <c r="A15" s="193" t="s">
        <v>15</v>
      </c>
      <c r="B15" s="194" t="s">
        <v>25</v>
      </c>
      <c r="C15" s="195">
        <f t="shared" si="1"/>
        <v>4951</v>
      </c>
      <c r="D15" s="196">
        <v>0</v>
      </c>
      <c r="E15" s="197">
        <v>0</v>
      </c>
      <c r="F15" s="198">
        <v>0</v>
      </c>
      <c r="G15" s="199">
        <v>0</v>
      </c>
      <c r="H15" s="200">
        <v>0</v>
      </c>
      <c r="I15" s="201">
        <v>0</v>
      </c>
      <c r="J15" s="202">
        <v>0</v>
      </c>
      <c r="K15" s="203">
        <v>0</v>
      </c>
      <c r="L15" s="204">
        <v>0</v>
      </c>
      <c r="M15" s="205">
        <v>0</v>
      </c>
      <c r="N15" s="206">
        <v>0</v>
      </c>
      <c r="O15" s="207">
        <v>0</v>
      </c>
      <c r="P15" s="208">
        <f>2527+404+2020</f>
        <v>4951</v>
      </c>
    </row>
    <row r="16" spans="1:16" x14ac:dyDescent="0.35">
      <c r="A16" s="209" t="s">
        <v>15</v>
      </c>
      <c r="B16" s="210" t="s">
        <v>26</v>
      </c>
      <c r="C16" s="211">
        <f t="shared" si="1"/>
        <v>450</v>
      </c>
      <c r="D16" s="212">
        <v>0</v>
      </c>
      <c r="E16" s="213">
        <v>0</v>
      </c>
      <c r="F16" s="214">
        <v>0</v>
      </c>
      <c r="G16" s="215">
        <v>0</v>
      </c>
      <c r="H16" s="216">
        <v>0</v>
      </c>
      <c r="I16" s="217">
        <v>0</v>
      </c>
      <c r="J16" s="218">
        <v>0</v>
      </c>
      <c r="K16" s="219">
        <v>0</v>
      </c>
      <c r="L16" s="220">
        <v>0</v>
      </c>
      <c r="M16" s="221">
        <v>0</v>
      </c>
      <c r="N16" s="222">
        <v>0</v>
      </c>
      <c r="O16" s="223">
        <v>0</v>
      </c>
      <c r="P16" s="224">
        <f>450</f>
        <v>450</v>
      </c>
    </row>
    <row r="17" spans="1:16" x14ac:dyDescent="0.35">
      <c r="A17" s="225" t="s">
        <v>15</v>
      </c>
      <c r="B17" s="226" t="s">
        <v>27</v>
      </c>
      <c r="C17" s="227">
        <f t="shared" si="1"/>
        <v>4000</v>
      </c>
      <c r="D17" s="228">
        <v>0</v>
      </c>
      <c r="E17" s="229">
        <v>0</v>
      </c>
      <c r="F17" s="230">
        <v>0</v>
      </c>
      <c r="G17" s="231">
        <v>0</v>
      </c>
      <c r="H17" s="232">
        <v>0</v>
      </c>
      <c r="I17" s="233">
        <v>0</v>
      </c>
      <c r="J17" s="234">
        <f>4000</f>
        <v>4000</v>
      </c>
      <c r="K17" s="235">
        <v>0</v>
      </c>
      <c r="L17" s="236">
        <v>0</v>
      </c>
      <c r="M17" s="237">
        <v>0</v>
      </c>
      <c r="N17" s="238">
        <v>0</v>
      </c>
      <c r="O17" s="239">
        <v>0</v>
      </c>
      <c r="P17" s="240">
        <v>0</v>
      </c>
    </row>
    <row r="18" spans="1:16" x14ac:dyDescent="0.35">
      <c r="A18" s="241" t="s">
        <v>15</v>
      </c>
      <c r="B18" s="242" t="s">
        <v>28</v>
      </c>
      <c r="C18" s="243">
        <f t="shared" si="1"/>
        <v>20000</v>
      </c>
      <c r="D18" s="244">
        <v>0</v>
      </c>
      <c r="E18" s="245">
        <v>0</v>
      </c>
      <c r="F18" s="246">
        <v>0</v>
      </c>
      <c r="G18" s="247">
        <v>0</v>
      </c>
      <c r="H18" s="248">
        <v>0</v>
      </c>
      <c r="I18" s="249">
        <v>0</v>
      </c>
      <c r="J18" s="250">
        <v>0</v>
      </c>
      <c r="K18" s="251">
        <v>0</v>
      </c>
      <c r="L18" s="252">
        <f>20000</f>
        <v>20000</v>
      </c>
      <c r="M18" s="253">
        <v>0</v>
      </c>
      <c r="N18" s="254">
        <v>0</v>
      </c>
      <c r="O18" s="255">
        <v>0</v>
      </c>
      <c r="P18" s="256">
        <v>0</v>
      </c>
    </row>
    <row r="19" spans="1:16" x14ac:dyDescent="0.35">
      <c r="A19" s="257" t="s">
        <v>15</v>
      </c>
      <c r="B19" s="258" t="s">
        <v>29</v>
      </c>
      <c r="C19" s="259">
        <f t="shared" si="1"/>
        <v>15122</v>
      </c>
      <c r="D19" s="260">
        <v>0</v>
      </c>
      <c r="E19" s="261">
        <v>0</v>
      </c>
      <c r="F19" s="262">
        <v>0</v>
      </c>
      <c r="G19" s="263">
        <v>0</v>
      </c>
      <c r="H19" s="264">
        <v>0</v>
      </c>
      <c r="I19" s="265">
        <v>0</v>
      </c>
      <c r="J19" s="266">
        <v>0</v>
      </c>
      <c r="K19" s="267">
        <v>0</v>
      </c>
      <c r="L19" s="268">
        <v>0</v>
      </c>
      <c r="M19" s="269">
        <v>0</v>
      </c>
      <c r="N19" s="270">
        <v>0</v>
      </c>
      <c r="O19" s="271">
        <v>0</v>
      </c>
      <c r="P19" s="272">
        <f>-130+1130+1135+9026+309+134+978+540+2000</f>
        <v>15122</v>
      </c>
    </row>
    <row r="20" spans="1:16" x14ac:dyDescent="0.35">
      <c r="A20" s="273" t="s">
        <v>15</v>
      </c>
      <c r="B20" s="274" t="s">
        <v>30</v>
      </c>
      <c r="C20" s="275">
        <f t="shared" si="1"/>
        <v>300</v>
      </c>
      <c r="D20" s="276">
        <v>0</v>
      </c>
      <c r="E20" s="277">
        <v>0</v>
      </c>
      <c r="F20" s="278">
        <v>0</v>
      </c>
      <c r="G20" s="279">
        <v>0</v>
      </c>
      <c r="H20" s="280">
        <v>0</v>
      </c>
      <c r="I20" s="281">
        <v>0</v>
      </c>
      <c r="J20" s="282">
        <v>0</v>
      </c>
      <c r="K20" s="283">
        <f>300</f>
        <v>300</v>
      </c>
      <c r="L20" s="284">
        <v>0</v>
      </c>
      <c r="M20" s="285">
        <v>0</v>
      </c>
      <c r="N20" s="286">
        <v>0</v>
      </c>
      <c r="O20" s="287">
        <v>0</v>
      </c>
      <c r="P20" s="288">
        <v>0</v>
      </c>
    </row>
    <row r="21" spans="1:16" x14ac:dyDescent="0.35">
      <c r="A21" s="289" t="s">
        <v>15</v>
      </c>
      <c r="B21" s="290" t="s">
        <v>31</v>
      </c>
      <c r="C21" s="291">
        <f t="shared" si="1"/>
        <v>825</v>
      </c>
      <c r="D21" s="292">
        <v>0</v>
      </c>
      <c r="E21" s="293">
        <v>0</v>
      </c>
      <c r="F21" s="294">
        <v>0</v>
      </c>
      <c r="G21" s="295">
        <v>0</v>
      </c>
      <c r="H21" s="296">
        <v>0</v>
      </c>
      <c r="I21" s="297">
        <v>0</v>
      </c>
      <c r="J21" s="298">
        <v>0</v>
      </c>
      <c r="K21" s="299">
        <v>0</v>
      </c>
      <c r="L21" s="300">
        <v>0</v>
      </c>
      <c r="M21" s="301">
        <v>0</v>
      </c>
      <c r="N21" s="302">
        <v>0</v>
      </c>
      <c r="O21" s="303">
        <v>0</v>
      </c>
      <c r="P21" s="304">
        <f>798+27</f>
        <v>825</v>
      </c>
    </row>
    <row r="22" spans="1:16" x14ac:dyDescent="0.35">
      <c r="A22" s="305" t="s">
        <v>15</v>
      </c>
      <c r="B22" s="306" t="s">
        <v>32</v>
      </c>
      <c r="C22" s="307">
        <f t="shared" si="1"/>
        <v>915</v>
      </c>
      <c r="D22" s="308">
        <v>0</v>
      </c>
      <c r="E22" s="309">
        <v>0</v>
      </c>
      <c r="F22" s="310">
        <v>0</v>
      </c>
      <c r="G22" s="311">
        <v>0</v>
      </c>
      <c r="H22" s="312">
        <v>0</v>
      </c>
      <c r="I22" s="313">
        <v>0</v>
      </c>
      <c r="J22" s="314">
        <v>0</v>
      </c>
      <c r="K22" s="315">
        <v>0</v>
      </c>
      <c r="L22" s="316">
        <v>0</v>
      </c>
      <c r="M22" s="317">
        <v>0</v>
      </c>
      <c r="N22" s="318">
        <v>0</v>
      </c>
      <c r="O22" s="319">
        <v>0</v>
      </c>
      <c r="P22" s="320">
        <f>110+198+163+87+200+157</f>
        <v>915</v>
      </c>
    </row>
    <row r="23" spans="1:16" x14ac:dyDescent="0.35">
      <c r="A23" s="321" t="s">
        <v>15</v>
      </c>
      <c r="B23" s="322" t="s">
        <v>33</v>
      </c>
      <c r="C23" s="323">
        <f t="shared" si="1"/>
        <v>5070</v>
      </c>
      <c r="D23" s="324">
        <v>0</v>
      </c>
      <c r="E23" s="325">
        <v>0</v>
      </c>
      <c r="F23" s="326">
        <v>0</v>
      </c>
      <c r="G23" s="327">
        <v>0</v>
      </c>
      <c r="H23" s="328">
        <v>0</v>
      </c>
      <c r="I23" s="329">
        <v>0</v>
      </c>
      <c r="J23" s="330">
        <v>0</v>
      </c>
      <c r="K23" s="331">
        <v>0</v>
      </c>
      <c r="L23" s="332">
        <v>0</v>
      </c>
      <c r="M23" s="333">
        <v>0</v>
      </c>
      <c r="N23" s="334">
        <v>0</v>
      </c>
      <c r="O23" s="335">
        <v>0</v>
      </c>
      <c r="P23" s="336">
        <f>5070</f>
        <v>5070</v>
      </c>
    </row>
    <row r="24" spans="1:16" x14ac:dyDescent="0.35">
      <c r="A24" s="337" t="s">
        <v>15</v>
      </c>
      <c r="B24" s="338" t="s">
        <v>34</v>
      </c>
      <c r="C24" s="339">
        <f t="shared" si="1"/>
        <v>874</v>
      </c>
      <c r="D24" s="340">
        <v>0</v>
      </c>
      <c r="E24" s="341">
        <v>0</v>
      </c>
      <c r="F24" s="342">
        <v>0</v>
      </c>
      <c r="G24" s="343">
        <v>0</v>
      </c>
      <c r="H24" s="344">
        <f>355</f>
        <v>355</v>
      </c>
      <c r="I24" s="345">
        <v>0</v>
      </c>
      <c r="J24" s="346">
        <v>0</v>
      </c>
      <c r="K24" s="347">
        <v>0</v>
      </c>
      <c r="L24" s="348">
        <v>0</v>
      </c>
      <c r="M24" s="349">
        <v>0</v>
      </c>
      <c r="N24" s="350">
        <f>519</f>
        <v>519</v>
      </c>
      <c r="O24" s="351">
        <v>0</v>
      </c>
      <c r="P24" s="352">
        <v>0</v>
      </c>
    </row>
    <row r="25" spans="1:16" x14ac:dyDescent="0.35">
      <c r="A25" s="353" t="s">
        <v>15</v>
      </c>
      <c r="B25" s="354" t="s">
        <v>35</v>
      </c>
      <c r="C25" s="355">
        <f t="shared" si="1"/>
        <v>-3000</v>
      </c>
      <c r="D25" s="356">
        <v>0</v>
      </c>
      <c r="E25" s="357">
        <v>0</v>
      </c>
      <c r="F25" s="358">
        <v>0</v>
      </c>
      <c r="G25" s="359">
        <v>0</v>
      </c>
      <c r="H25" s="360">
        <v>0</v>
      </c>
      <c r="I25" s="361">
        <v>0</v>
      </c>
      <c r="J25" s="362">
        <v>0</v>
      </c>
      <c r="K25" s="363">
        <v>0</v>
      </c>
      <c r="L25" s="364">
        <v>0</v>
      </c>
      <c r="M25" s="365">
        <v>0</v>
      </c>
      <c r="N25" s="366">
        <v>0</v>
      </c>
      <c r="O25" s="367">
        <v>0</v>
      </c>
      <c r="P25" s="368">
        <f>-3000</f>
        <v>-3000</v>
      </c>
    </row>
    <row r="26" spans="1:16" x14ac:dyDescent="0.35">
      <c r="A26" s="369" t="s">
        <v>15</v>
      </c>
      <c r="B26" s="370" t="s">
        <v>36</v>
      </c>
      <c r="C26" s="371">
        <f t="shared" si="1"/>
        <v>3470</v>
      </c>
      <c r="D26" s="372">
        <v>0</v>
      </c>
      <c r="E26" s="373">
        <v>0</v>
      </c>
      <c r="F26" s="374">
        <v>0</v>
      </c>
      <c r="G26" s="375">
        <v>0</v>
      </c>
      <c r="H26" s="376">
        <v>0</v>
      </c>
      <c r="I26" s="377">
        <v>0</v>
      </c>
      <c r="J26" s="378">
        <v>0</v>
      </c>
      <c r="K26" s="379">
        <v>0</v>
      </c>
      <c r="L26" s="380">
        <v>0</v>
      </c>
      <c r="M26" s="381">
        <v>0</v>
      </c>
      <c r="N26" s="382">
        <v>0</v>
      </c>
      <c r="O26" s="383">
        <v>0</v>
      </c>
      <c r="P26" s="384">
        <f>320+3000+150</f>
        <v>3470</v>
      </c>
    </row>
    <row r="27" spans="1:16" x14ac:dyDescent="0.35">
      <c r="A27" s="385" t="s">
        <v>15</v>
      </c>
      <c r="B27" s="386" t="s">
        <v>37</v>
      </c>
      <c r="C27" s="387">
        <f t="shared" si="1"/>
        <v>500</v>
      </c>
      <c r="D27" s="388">
        <v>0</v>
      </c>
      <c r="E27" s="389">
        <v>0</v>
      </c>
      <c r="F27" s="390">
        <v>0</v>
      </c>
      <c r="G27" s="391">
        <v>0</v>
      </c>
      <c r="H27" s="392">
        <v>0</v>
      </c>
      <c r="I27" s="393">
        <v>0</v>
      </c>
      <c r="J27" s="394">
        <v>0</v>
      </c>
      <c r="K27" s="395">
        <v>0</v>
      </c>
      <c r="L27" s="396">
        <f>500</f>
        <v>500</v>
      </c>
      <c r="M27" s="397">
        <v>0</v>
      </c>
      <c r="N27" s="398">
        <v>0</v>
      </c>
      <c r="O27" s="399">
        <v>0</v>
      </c>
      <c r="P27" s="400">
        <v>0</v>
      </c>
    </row>
    <row r="28" spans="1:16" x14ac:dyDescent="0.35">
      <c r="A28" s="401" t="s">
        <v>15</v>
      </c>
      <c r="B28" s="402" t="s">
        <v>38</v>
      </c>
      <c r="C28" s="403">
        <f t="shared" si="1"/>
        <v>-2000</v>
      </c>
      <c r="D28" s="404">
        <v>0</v>
      </c>
      <c r="E28" s="405">
        <v>0</v>
      </c>
      <c r="F28" s="406">
        <v>0</v>
      </c>
      <c r="G28" s="407">
        <v>0</v>
      </c>
      <c r="H28" s="408">
        <v>0</v>
      </c>
      <c r="I28" s="409">
        <v>0</v>
      </c>
      <c r="J28" s="410">
        <v>0</v>
      </c>
      <c r="K28" s="411">
        <v>0</v>
      </c>
      <c r="L28" s="412">
        <v>0</v>
      </c>
      <c r="M28" s="413">
        <f>-2000</f>
        <v>-2000</v>
      </c>
      <c r="N28" s="414">
        <v>0</v>
      </c>
      <c r="O28" s="415">
        <v>0</v>
      </c>
      <c r="P28" s="416">
        <v>0</v>
      </c>
    </row>
    <row r="29" spans="1:16" x14ac:dyDescent="0.35">
      <c r="A29" s="417" t="s">
        <v>15</v>
      </c>
      <c r="B29" s="418" t="s">
        <v>39</v>
      </c>
      <c r="C29" s="419">
        <f t="shared" si="1"/>
        <v>-1000</v>
      </c>
      <c r="D29" s="420">
        <v>0</v>
      </c>
      <c r="E29" s="421">
        <v>0</v>
      </c>
      <c r="F29" s="422">
        <v>0</v>
      </c>
      <c r="G29" s="423">
        <v>0</v>
      </c>
      <c r="H29" s="424">
        <v>0</v>
      </c>
      <c r="I29" s="425">
        <v>0</v>
      </c>
      <c r="J29" s="426">
        <v>0</v>
      </c>
      <c r="K29" s="427">
        <v>0</v>
      </c>
      <c r="L29" s="428">
        <v>0</v>
      </c>
      <c r="M29" s="429">
        <v>0</v>
      </c>
      <c r="N29" s="430">
        <v>0</v>
      </c>
      <c r="O29" s="431">
        <f>-1000</f>
        <v>-1000</v>
      </c>
      <c r="P29" s="432">
        <v>0</v>
      </c>
    </row>
    <row r="30" spans="1:16" x14ac:dyDescent="0.35">
      <c r="A30" s="433" t="s">
        <v>15</v>
      </c>
      <c r="B30" s="434" t="s">
        <v>40</v>
      </c>
      <c r="C30" s="435">
        <f t="shared" si="1"/>
        <v>-3000</v>
      </c>
      <c r="D30" s="436">
        <v>0</v>
      </c>
      <c r="E30" s="437">
        <v>0</v>
      </c>
      <c r="F30" s="438">
        <v>0</v>
      </c>
      <c r="G30" s="439">
        <v>0</v>
      </c>
      <c r="H30" s="440">
        <v>0</v>
      </c>
      <c r="I30" s="441">
        <v>0</v>
      </c>
      <c r="J30" s="442">
        <v>0</v>
      </c>
      <c r="K30" s="443">
        <f>-3000</f>
        <v>-3000</v>
      </c>
      <c r="L30" s="444">
        <v>0</v>
      </c>
      <c r="M30" s="445">
        <v>0</v>
      </c>
      <c r="N30" s="446">
        <v>0</v>
      </c>
      <c r="O30" s="447">
        <v>0</v>
      </c>
      <c r="P30" s="448">
        <v>0</v>
      </c>
    </row>
    <row r="31" spans="1:16" x14ac:dyDescent="0.35">
      <c r="A31" s="433" t="s">
        <v>15</v>
      </c>
      <c r="B31" s="19" t="s">
        <v>57</v>
      </c>
      <c r="C31" s="435">
        <f t="shared" ref="C31" si="3">SUM(D31:P31)</f>
        <v>2000</v>
      </c>
      <c r="D31" s="436">
        <v>0</v>
      </c>
      <c r="E31" s="437">
        <v>0</v>
      </c>
      <c r="F31" s="438">
        <v>0</v>
      </c>
      <c r="G31" s="439">
        <v>0</v>
      </c>
      <c r="H31" s="440">
        <v>0</v>
      </c>
      <c r="I31" s="441">
        <v>2000</v>
      </c>
      <c r="J31" s="442">
        <v>0</v>
      </c>
      <c r="K31" s="443">
        <v>0</v>
      </c>
      <c r="L31" s="444">
        <v>0</v>
      </c>
      <c r="M31" s="445">
        <v>0</v>
      </c>
      <c r="N31" s="446">
        <v>0</v>
      </c>
      <c r="O31" s="447">
        <v>0</v>
      </c>
      <c r="P31" s="448">
        <v>0</v>
      </c>
    </row>
    <row r="33" spans="1:16" x14ac:dyDescent="0.35">
      <c r="A33" s="449" t="s">
        <v>41</v>
      </c>
      <c r="B33" s="450" t="s">
        <v>0</v>
      </c>
      <c r="C33" s="451">
        <f t="shared" ref="C33:C44" si="4">SUM(D33:P33)</f>
        <v>12449</v>
      </c>
      <c r="D33" s="452">
        <f t="shared" ref="D33:P33" si="5">SUM(D34:D44)</f>
        <v>0</v>
      </c>
      <c r="E33" s="453">
        <f t="shared" si="5"/>
        <v>0</v>
      </c>
      <c r="F33" s="454">
        <f t="shared" si="5"/>
        <v>1000</v>
      </c>
      <c r="G33" s="455">
        <f t="shared" si="5"/>
        <v>1400</v>
      </c>
      <c r="H33" s="456">
        <f t="shared" si="5"/>
        <v>1000</v>
      </c>
      <c r="I33" s="457">
        <f t="shared" si="5"/>
        <v>1350</v>
      </c>
      <c r="J33" s="458">
        <f t="shared" si="5"/>
        <v>1200</v>
      </c>
      <c r="K33" s="459">
        <f t="shared" si="5"/>
        <v>1000</v>
      </c>
      <c r="L33" s="460">
        <f t="shared" si="5"/>
        <v>-9000</v>
      </c>
      <c r="M33" s="461">
        <f t="shared" si="5"/>
        <v>1700</v>
      </c>
      <c r="N33" s="462">
        <f t="shared" si="5"/>
        <v>1700</v>
      </c>
      <c r="O33" s="463">
        <f t="shared" si="5"/>
        <v>7000</v>
      </c>
      <c r="P33" s="464">
        <f t="shared" si="5"/>
        <v>4099</v>
      </c>
    </row>
    <row r="34" spans="1:16" x14ac:dyDescent="0.35">
      <c r="A34" s="465" t="s">
        <v>41</v>
      </c>
      <c r="B34" s="466" t="s">
        <v>16</v>
      </c>
      <c r="C34" s="467">
        <f t="shared" si="4"/>
        <v>-15000</v>
      </c>
      <c r="D34" s="468">
        <v>0</v>
      </c>
      <c r="E34" s="469">
        <v>0</v>
      </c>
      <c r="F34" s="470">
        <v>0</v>
      </c>
      <c r="G34" s="471">
        <v>0</v>
      </c>
      <c r="H34" s="472">
        <v>0</v>
      </c>
      <c r="I34" s="473">
        <v>0</v>
      </c>
      <c r="J34" s="474">
        <v>0</v>
      </c>
      <c r="K34" s="475">
        <v>0</v>
      </c>
      <c r="L34" s="476">
        <f>-15000</f>
        <v>-15000</v>
      </c>
      <c r="M34" s="477">
        <v>0</v>
      </c>
      <c r="N34" s="478">
        <v>0</v>
      </c>
      <c r="O34" s="479">
        <v>0</v>
      </c>
      <c r="P34" s="480">
        <v>0</v>
      </c>
    </row>
    <row r="35" spans="1:16" x14ac:dyDescent="0.35">
      <c r="A35" s="481" t="s">
        <v>41</v>
      </c>
      <c r="B35" s="482" t="s">
        <v>18</v>
      </c>
      <c r="C35" s="483">
        <f t="shared" si="4"/>
        <v>5000</v>
      </c>
      <c r="D35" s="484">
        <v>0</v>
      </c>
      <c r="E35" s="485">
        <v>0</v>
      </c>
      <c r="F35" s="486">
        <v>0</v>
      </c>
      <c r="G35" s="487">
        <v>0</v>
      </c>
      <c r="H35" s="488">
        <v>0</v>
      </c>
      <c r="I35" s="489">
        <v>0</v>
      </c>
      <c r="J35" s="490">
        <v>0</v>
      </c>
      <c r="K35" s="491">
        <v>0</v>
      </c>
      <c r="L35" s="492">
        <f>5000</f>
        <v>5000</v>
      </c>
      <c r="M35" s="493">
        <v>0</v>
      </c>
      <c r="N35" s="494">
        <v>0</v>
      </c>
      <c r="O35" s="495">
        <v>0</v>
      </c>
      <c r="P35" s="496">
        <v>0</v>
      </c>
    </row>
    <row r="36" spans="1:16" x14ac:dyDescent="0.35">
      <c r="A36" s="497" t="s">
        <v>41</v>
      </c>
      <c r="B36" s="450" t="s">
        <v>58</v>
      </c>
      <c r="C36" s="498">
        <f t="shared" si="4"/>
        <v>300</v>
      </c>
      <c r="D36" s="499">
        <v>0</v>
      </c>
      <c r="E36" s="500">
        <v>0</v>
      </c>
      <c r="F36" s="501">
        <v>0</v>
      </c>
      <c r="G36" s="502">
        <v>0</v>
      </c>
      <c r="H36" s="503">
        <v>0</v>
      </c>
      <c r="I36" s="504">
        <v>0</v>
      </c>
      <c r="J36" s="505">
        <v>0</v>
      </c>
      <c r="K36" s="506">
        <v>0</v>
      </c>
      <c r="L36" s="507">
        <v>0</v>
      </c>
      <c r="M36" s="508">
        <f>300</f>
        <v>300</v>
      </c>
      <c r="N36" s="509">
        <v>0</v>
      </c>
      <c r="O36" s="510">
        <v>0</v>
      </c>
      <c r="P36" s="511">
        <v>0</v>
      </c>
    </row>
    <row r="37" spans="1:16" x14ac:dyDescent="0.35">
      <c r="A37" s="512" t="s">
        <v>41</v>
      </c>
      <c r="B37" s="513" t="s">
        <v>42</v>
      </c>
      <c r="C37" s="514">
        <f t="shared" si="4"/>
        <v>700</v>
      </c>
      <c r="D37" s="515">
        <v>0</v>
      </c>
      <c r="E37" s="516">
        <v>0</v>
      </c>
      <c r="F37" s="517">
        <v>0</v>
      </c>
      <c r="G37" s="518">
        <v>0</v>
      </c>
      <c r="H37" s="519">
        <v>0</v>
      </c>
      <c r="I37" s="520">
        <v>0</v>
      </c>
      <c r="J37" s="521">
        <v>0</v>
      </c>
      <c r="K37" s="522">
        <v>0</v>
      </c>
      <c r="L37" s="523">
        <v>0</v>
      </c>
      <c r="M37" s="524">
        <v>0</v>
      </c>
      <c r="N37" s="525">
        <f>700</f>
        <v>700</v>
      </c>
      <c r="O37" s="526">
        <v>0</v>
      </c>
      <c r="P37" s="527">
        <v>0</v>
      </c>
    </row>
    <row r="38" spans="1:16" x14ac:dyDescent="0.35">
      <c r="A38" s="528" t="s">
        <v>41</v>
      </c>
      <c r="B38" s="529" t="s">
        <v>23</v>
      </c>
      <c r="C38" s="530">
        <f t="shared" si="4"/>
        <v>400</v>
      </c>
      <c r="D38" s="531">
        <v>0</v>
      </c>
      <c r="E38" s="532">
        <v>0</v>
      </c>
      <c r="F38" s="533">
        <v>0</v>
      </c>
      <c r="G38" s="534">
        <v>0</v>
      </c>
      <c r="H38" s="535">
        <v>0</v>
      </c>
      <c r="I38" s="536">
        <v>0</v>
      </c>
      <c r="J38" s="537">
        <f>200</f>
        <v>200</v>
      </c>
      <c r="K38" s="538">
        <v>0</v>
      </c>
      <c r="L38" s="539">
        <v>0</v>
      </c>
      <c r="M38" s="540">
        <f>200</f>
        <v>200</v>
      </c>
      <c r="N38" s="541">
        <v>0</v>
      </c>
      <c r="O38" s="542">
        <v>0</v>
      </c>
      <c r="P38" s="543">
        <v>0</v>
      </c>
    </row>
    <row r="39" spans="1:16" x14ac:dyDescent="0.35">
      <c r="A39" s="544" t="s">
        <v>41</v>
      </c>
      <c r="B39" s="545" t="s">
        <v>24</v>
      </c>
      <c r="C39" s="546">
        <f t="shared" si="4"/>
        <v>350</v>
      </c>
      <c r="D39" s="547">
        <v>0</v>
      </c>
      <c r="E39" s="548">
        <v>0</v>
      </c>
      <c r="F39" s="549">
        <v>0</v>
      </c>
      <c r="G39" s="550">
        <v>0</v>
      </c>
      <c r="H39" s="551">
        <v>0</v>
      </c>
      <c r="I39" s="552">
        <f>350</f>
        <v>350</v>
      </c>
      <c r="J39" s="553">
        <v>0</v>
      </c>
      <c r="K39" s="554">
        <v>0</v>
      </c>
      <c r="L39" s="555">
        <v>0</v>
      </c>
      <c r="M39" s="556">
        <v>0</v>
      </c>
      <c r="N39" s="557">
        <v>0</v>
      </c>
      <c r="O39" s="558">
        <v>0</v>
      </c>
      <c r="P39" s="559">
        <v>0</v>
      </c>
    </row>
    <row r="40" spans="1:16" x14ac:dyDescent="0.35">
      <c r="A40" s="560" t="s">
        <v>41</v>
      </c>
      <c r="B40" s="561" t="s">
        <v>43</v>
      </c>
      <c r="C40" s="562">
        <f t="shared" si="4"/>
        <v>3400</v>
      </c>
      <c r="D40" s="563">
        <v>0</v>
      </c>
      <c r="E40" s="564">
        <v>0</v>
      </c>
      <c r="F40" s="565">
        <v>0</v>
      </c>
      <c r="G40" s="566">
        <f>400</f>
        <v>400</v>
      </c>
      <c r="H40" s="567">
        <v>0</v>
      </c>
      <c r="I40" s="568">
        <v>0</v>
      </c>
      <c r="J40" s="569">
        <v>0</v>
      </c>
      <c r="K40" s="570">
        <v>0</v>
      </c>
      <c r="L40" s="571">
        <v>0</v>
      </c>
      <c r="M40" s="572">
        <v>0</v>
      </c>
      <c r="N40" s="573">
        <v>0</v>
      </c>
      <c r="O40" s="574">
        <v>0</v>
      </c>
      <c r="P40" s="575">
        <f>3000</f>
        <v>3000</v>
      </c>
    </row>
    <row r="41" spans="1:16" x14ac:dyDescent="0.35">
      <c r="A41" s="576" t="s">
        <v>41</v>
      </c>
      <c r="B41" s="577" t="s">
        <v>44</v>
      </c>
      <c r="C41" s="578">
        <f t="shared" si="4"/>
        <v>6000</v>
      </c>
      <c r="D41" s="579">
        <v>0</v>
      </c>
      <c r="E41" s="580">
        <v>0</v>
      </c>
      <c r="F41" s="581">
        <v>0</v>
      </c>
      <c r="G41" s="582">
        <v>0</v>
      </c>
      <c r="H41" s="583">
        <v>0</v>
      </c>
      <c r="I41" s="584">
        <v>0</v>
      </c>
      <c r="J41" s="585">
        <v>0</v>
      </c>
      <c r="K41" s="586">
        <v>0</v>
      </c>
      <c r="L41" s="587">
        <v>0</v>
      </c>
      <c r="M41" s="588">
        <v>0</v>
      </c>
      <c r="N41" s="589">
        <v>0</v>
      </c>
      <c r="O41" s="590">
        <f>6000</f>
        <v>6000</v>
      </c>
      <c r="P41" s="591">
        <v>0</v>
      </c>
    </row>
    <row r="42" spans="1:16" x14ac:dyDescent="0.35">
      <c r="A42" s="592" t="s">
        <v>41</v>
      </c>
      <c r="B42" s="593" t="s">
        <v>37</v>
      </c>
      <c r="C42" s="594">
        <f t="shared" si="4"/>
        <v>200</v>
      </c>
      <c r="D42" s="595">
        <v>0</v>
      </c>
      <c r="E42" s="596">
        <v>0</v>
      </c>
      <c r="F42" s="597">
        <v>0</v>
      </c>
      <c r="G42" s="598">
        <v>0</v>
      </c>
      <c r="H42" s="599">
        <v>0</v>
      </c>
      <c r="I42" s="600">
        <v>0</v>
      </c>
      <c r="J42" s="601">
        <v>0</v>
      </c>
      <c r="K42" s="602">
        <v>0</v>
      </c>
      <c r="L42" s="603">
        <v>0</v>
      </c>
      <c r="M42" s="604">
        <f>200</f>
        <v>200</v>
      </c>
      <c r="N42" s="605">
        <v>0</v>
      </c>
      <c r="O42" s="606">
        <v>0</v>
      </c>
      <c r="P42" s="607">
        <v>0</v>
      </c>
    </row>
    <row r="43" spans="1:16" x14ac:dyDescent="0.35">
      <c r="A43" s="608" t="s">
        <v>41</v>
      </c>
      <c r="B43" s="609" t="s">
        <v>34</v>
      </c>
      <c r="C43" s="610">
        <f t="shared" si="4"/>
        <v>99</v>
      </c>
      <c r="D43" s="611">
        <v>0</v>
      </c>
      <c r="E43" s="612">
        <v>0</v>
      </c>
      <c r="F43" s="613">
        <v>0</v>
      </c>
      <c r="G43" s="614">
        <v>0</v>
      </c>
      <c r="H43" s="615">
        <v>0</v>
      </c>
      <c r="I43" s="616">
        <v>0</v>
      </c>
      <c r="J43" s="617">
        <v>0</v>
      </c>
      <c r="K43" s="618">
        <v>0</v>
      </c>
      <c r="L43" s="619">
        <v>0</v>
      </c>
      <c r="M43" s="620">
        <v>0</v>
      </c>
      <c r="N43" s="621">
        <v>0</v>
      </c>
      <c r="O43" s="622">
        <v>0</v>
      </c>
      <c r="P43" s="623">
        <f>99</f>
        <v>99</v>
      </c>
    </row>
    <row r="44" spans="1:16" x14ac:dyDescent="0.35">
      <c r="A44" s="624" t="s">
        <v>41</v>
      </c>
      <c r="B44" s="625" t="s">
        <v>45</v>
      </c>
      <c r="C44" s="626">
        <f t="shared" si="4"/>
        <v>11000</v>
      </c>
      <c r="D44" s="627">
        <v>0</v>
      </c>
      <c r="E44" s="628">
        <v>0</v>
      </c>
      <c r="F44" s="629">
        <f>1000</f>
        <v>1000</v>
      </c>
      <c r="G44" s="630">
        <f>1000</f>
        <v>1000</v>
      </c>
      <c r="H44" s="631">
        <f>1000</f>
        <v>1000</v>
      </c>
      <c r="I44" s="632">
        <f>1000</f>
        <v>1000</v>
      </c>
      <c r="J44" s="633">
        <f>1000</f>
        <v>1000</v>
      </c>
      <c r="K44" s="634">
        <f>1000</f>
        <v>1000</v>
      </c>
      <c r="L44" s="635">
        <f>1000</f>
        <v>1000</v>
      </c>
      <c r="M44" s="636">
        <f>1000</f>
        <v>1000</v>
      </c>
      <c r="N44" s="637">
        <f>1000</f>
        <v>1000</v>
      </c>
      <c r="O44" s="638">
        <f>1000</f>
        <v>1000</v>
      </c>
      <c r="P44" s="639">
        <f>1000</f>
        <v>1000</v>
      </c>
    </row>
    <row r="45" spans="1:16" x14ac:dyDescent="0.35">
      <c r="A45" s="608" t="s">
        <v>41</v>
      </c>
      <c r="B45" s="450" t="s">
        <v>57</v>
      </c>
      <c r="C45" s="610">
        <f t="shared" ref="C45" si="6">SUM(D45:P45)</f>
        <v>99</v>
      </c>
      <c r="D45" s="611">
        <v>0</v>
      </c>
      <c r="E45" s="612">
        <v>0</v>
      </c>
      <c r="F45" s="613">
        <v>0</v>
      </c>
      <c r="G45" s="614">
        <v>0</v>
      </c>
      <c r="H45" s="615">
        <v>0</v>
      </c>
      <c r="I45" s="616">
        <v>0</v>
      </c>
      <c r="J45" s="617">
        <v>0</v>
      </c>
      <c r="K45" s="618">
        <v>0</v>
      </c>
      <c r="L45" s="619">
        <v>0</v>
      </c>
      <c r="M45" s="620">
        <v>0</v>
      </c>
      <c r="N45" s="621">
        <v>0</v>
      </c>
      <c r="O45" s="622">
        <v>0</v>
      </c>
      <c r="P45" s="623">
        <f>99</f>
        <v>99</v>
      </c>
    </row>
    <row r="47" spans="1:16" x14ac:dyDescent="0.35">
      <c r="A47" s="640" t="s">
        <v>18</v>
      </c>
      <c r="B47" s="641" t="s">
        <v>0</v>
      </c>
      <c r="C47" s="642">
        <f t="shared" ref="C47:C57" si="7">SUM(D47:P47)</f>
        <v>12267</v>
      </c>
      <c r="D47" s="643">
        <f t="shared" ref="D47:P47" si="8">SUM(D48:D57)</f>
        <v>119</v>
      </c>
      <c r="E47" s="644">
        <f t="shared" si="8"/>
        <v>0</v>
      </c>
      <c r="F47" s="645">
        <f t="shared" si="8"/>
        <v>0</v>
      </c>
      <c r="G47" s="646">
        <f t="shared" si="8"/>
        <v>2176</v>
      </c>
      <c r="H47" s="647">
        <f t="shared" si="8"/>
        <v>0</v>
      </c>
      <c r="I47" s="648">
        <f t="shared" si="8"/>
        <v>5137</v>
      </c>
      <c r="J47" s="649">
        <f t="shared" si="8"/>
        <v>357</v>
      </c>
      <c r="K47" s="650">
        <f t="shared" si="8"/>
        <v>0</v>
      </c>
      <c r="L47" s="651">
        <f t="shared" si="8"/>
        <v>128</v>
      </c>
      <c r="M47" s="652">
        <f t="shared" si="8"/>
        <v>3000</v>
      </c>
      <c r="N47" s="653">
        <f t="shared" si="8"/>
        <v>300</v>
      </c>
      <c r="O47" s="654">
        <f t="shared" si="8"/>
        <v>-4000</v>
      </c>
      <c r="P47" s="655">
        <f t="shared" si="8"/>
        <v>5050</v>
      </c>
    </row>
    <row r="48" spans="1:16" x14ac:dyDescent="0.35">
      <c r="A48" s="656" t="s">
        <v>18</v>
      </c>
      <c r="B48" s="657" t="s">
        <v>46</v>
      </c>
      <c r="C48" s="658">
        <f t="shared" si="7"/>
        <v>2176</v>
      </c>
      <c r="D48" s="659">
        <v>0</v>
      </c>
      <c r="E48" s="660">
        <v>0</v>
      </c>
      <c r="F48" s="661">
        <v>0</v>
      </c>
      <c r="G48" s="662">
        <f>1855+321</f>
        <v>2176</v>
      </c>
      <c r="H48" s="663">
        <v>0</v>
      </c>
      <c r="I48" s="664">
        <v>0</v>
      </c>
      <c r="J48" s="665">
        <v>0</v>
      </c>
      <c r="K48" s="666">
        <v>0</v>
      </c>
      <c r="L48" s="667">
        <v>0</v>
      </c>
      <c r="M48" s="668">
        <v>0</v>
      </c>
      <c r="N48" s="669">
        <v>0</v>
      </c>
      <c r="O48" s="670">
        <v>0</v>
      </c>
      <c r="P48" s="671">
        <v>0</v>
      </c>
    </row>
    <row r="49" spans="1:16" x14ac:dyDescent="0.35">
      <c r="A49" s="672" t="s">
        <v>18</v>
      </c>
      <c r="B49" s="673" t="s">
        <v>47</v>
      </c>
      <c r="C49" s="674">
        <f t="shared" si="7"/>
        <v>119</v>
      </c>
      <c r="D49" s="675">
        <f>119</f>
        <v>119</v>
      </c>
      <c r="E49" s="676">
        <v>0</v>
      </c>
      <c r="F49" s="677">
        <v>0</v>
      </c>
      <c r="G49" s="678">
        <v>0</v>
      </c>
      <c r="H49" s="679">
        <v>0</v>
      </c>
      <c r="I49" s="680">
        <v>0</v>
      </c>
      <c r="J49" s="681">
        <v>0</v>
      </c>
      <c r="K49" s="682">
        <v>0</v>
      </c>
      <c r="L49" s="683">
        <v>0</v>
      </c>
      <c r="M49" s="684">
        <v>0</v>
      </c>
      <c r="N49" s="685">
        <v>0</v>
      </c>
      <c r="O49" s="686">
        <v>0</v>
      </c>
      <c r="P49" s="687">
        <v>0</v>
      </c>
    </row>
    <row r="50" spans="1:16" x14ac:dyDescent="0.35">
      <c r="A50" s="688" t="s">
        <v>18</v>
      </c>
      <c r="B50" s="689" t="s">
        <v>48</v>
      </c>
      <c r="C50" s="690">
        <f t="shared" si="7"/>
        <v>-1000</v>
      </c>
      <c r="D50" s="691">
        <v>0</v>
      </c>
      <c r="E50" s="692">
        <v>0</v>
      </c>
      <c r="F50" s="693">
        <v>0</v>
      </c>
      <c r="G50" s="694">
        <v>0</v>
      </c>
      <c r="H50" s="695">
        <v>0</v>
      </c>
      <c r="I50" s="696">
        <v>0</v>
      </c>
      <c r="J50" s="697">
        <v>0</v>
      </c>
      <c r="K50" s="698">
        <v>0</v>
      </c>
      <c r="L50" s="699">
        <v>0</v>
      </c>
      <c r="M50" s="700">
        <f>3000</f>
        <v>3000</v>
      </c>
      <c r="N50" s="701">
        <v>0</v>
      </c>
      <c r="O50" s="702">
        <f>-4000</f>
        <v>-4000</v>
      </c>
      <c r="P50" s="703">
        <v>0</v>
      </c>
    </row>
    <row r="51" spans="1:16" x14ac:dyDescent="0.35">
      <c r="A51" s="704" t="s">
        <v>18</v>
      </c>
      <c r="B51" s="641" t="s">
        <v>58</v>
      </c>
      <c r="C51" s="705">
        <f t="shared" si="7"/>
        <v>5000</v>
      </c>
      <c r="D51" s="706">
        <v>0</v>
      </c>
      <c r="E51" s="707">
        <v>0</v>
      </c>
      <c r="F51" s="708">
        <v>0</v>
      </c>
      <c r="G51" s="709">
        <v>0</v>
      </c>
      <c r="H51" s="710">
        <v>0</v>
      </c>
      <c r="I51" s="711">
        <f>5000</f>
        <v>5000</v>
      </c>
      <c r="J51" s="712">
        <v>0</v>
      </c>
      <c r="K51" s="713">
        <v>0</v>
      </c>
      <c r="L51" s="714">
        <v>0</v>
      </c>
      <c r="M51" s="715">
        <v>0</v>
      </c>
      <c r="N51" s="716">
        <v>0</v>
      </c>
      <c r="O51" s="717">
        <v>0</v>
      </c>
      <c r="P51" s="718">
        <v>0</v>
      </c>
    </row>
    <row r="52" spans="1:16" x14ac:dyDescent="0.35">
      <c r="A52" s="719" t="s">
        <v>18</v>
      </c>
      <c r="B52" s="720" t="s">
        <v>27</v>
      </c>
      <c r="C52" s="721">
        <f t="shared" si="7"/>
        <v>357</v>
      </c>
      <c r="D52" s="722">
        <v>0</v>
      </c>
      <c r="E52" s="723">
        <v>0</v>
      </c>
      <c r="F52" s="724">
        <v>0</v>
      </c>
      <c r="G52" s="725">
        <v>0</v>
      </c>
      <c r="H52" s="726">
        <v>0</v>
      </c>
      <c r="I52" s="727">
        <v>0</v>
      </c>
      <c r="J52" s="728">
        <f>357</f>
        <v>357</v>
      </c>
      <c r="K52" s="729">
        <v>0</v>
      </c>
      <c r="L52" s="730">
        <v>0</v>
      </c>
      <c r="M52" s="731">
        <v>0</v>
      </c>
      <c r="N52" s="732">
        <v>0</v>
      </c>
      <c r="O52" s="733">
        <v>0</v>
      </c>
      <c r="P52" s="734">
        <v>0</v>
      </c>
    </row>
    <row r="53" spans="1:16" x14ac:dyDescent="0.35">
      <c r="A53" s="735" t="s">
        <v>18</v>
      </c>
      <c r="B53" s="736" t="s">
        <v>49</v>
      </c>
      <c r="C53" s="737">
        <f t="shared" si="7"/>
        <v>128</v>
      </c>
      <c r="D53" s="738">
        <v>0</v>
      </c>
      <c r="E53" s="739">
        <v>0</v>
      </c>
      <c r="F53" s="740">
        <v>0</v>
      </c>
      <c r="G53" s="741">
        <v>0</v>
      </c>
      <c r="H53" s="742">
        <v>0</v>
      </c>
      <c r="I53" s="743">
        <v>0</v>
      </c>
      <c r="J53" s="744">
        <v>0</v>
      </c>
      <c r="K53" s="745">
        <v>0</v>
      </c>
      <c r="L53" s="746">
        <f>128</f>
        <v>128</v>
      </c>
      <c r="M53" s="747">
        <v>0</v>
      </c>
      <c r="N53" s="748">
        <v>0</v>
      </c>
      <c r="O53" s="749">
        <v>0</v>
      </c>
      <c r="P53" s="750">
        <v>0</v>
      </c>
    </row>
    <row r="54" spans="1:16" x14ac:dyDescent="0.35">
      <c r="A54" s="751" t="s">
        <v>18</v>
      </c>
      <c r="B54" s="752" t="s">
        <v>50</v>
      </c>
      <c r="C54" s="753">
        <f t="shared" si="7"/>
        <v>137</v>
      </c>
      <c r="D54" s="754">
        <v>0</v>
      </c>
      <c r="E54" s="755">
        <v>0</v>
      </c>
      <c r="F54" s="756">
        <v>0</v>
      </c>
      <c r="G54" s="757">
        <v>0</v>
      </c>
      <c r="H54" s="758">
        <v>0</v>
      </c>
      <c r="I54" s="759">
        <f>137</f>
        <v>137</v>
      </c>
      <c r="J54" s="760">
        <v>0</v>
      </c>
      <c r="K54" s="761">
        <v>0</v>
      </c>
      <c r="L54" s="762">
        <v>0</v>
      </c>
      <c r="M54" s="763">
        <v>0</v>
      </c>
      <c r="N54" s="764">
        <v>0</v>
      </c>
      <c r="O54" s="765">
        <v>0</v>
      </c>
      <c r="P54" s="766">
        <v>0</v>
      </c>
    </row>
    <row r="55" spans="1:16" x14ac:dyDescent="0.35">
      <c r="A55" s="767" t="s">
        <v>18</v>
      </c>
      <c r="B55" s="768" t="s">
        <v>36</v>
      </c>
      <c r="C55" s="769">
        <f t="shared" si="7"/>
        <v>5100</v>
      </c>
      <c r="D55" s="770">
        <v>0</v>
      </c>
      <c r="E55" s="771">
        <v>0</v>
      </c>
      <c r="F55" s="772">
        <v>0</v>
      </c>
      <c r="G55" s="773">
        <v>0</v>
      </c>
      <c r="H55" s="774">
        <v>0</v>
      </c>
      <c r="I55" s="775">
        <v>0</v>
      </c>
      <c r="J55" s="776">
        <v>0</v>
      </c>
      <c r="K55" s="777">
        <v>0</v>
      </c>
      <c r="L55" s="778">
        <v>0</v>
      </c>
      <c r="M55" s="779">
        <v>0</v>
      </c>
      <c r="N55" s="780">
        <v>0</v>
      </c>
      <c r="O55" s="781">
        <v>0</v>
      </c>
      <c r="P55" s="782">
        <f>300+500+1000+3000+300</f>
        <v>5100</v>
      </c>
    </row>
    <row r="56" spans="1:16" x14ac:dyDescent="0.35">
      <c r="A56" s="783" t="s">
        <v>18</v>
      </c>
      <c r="B56" s="784" t="s">
        <v>37</v>
      </c>
      <c r="C56" s="785">
        <f t="shared" si="7"/>
        <v>300</v>
      </c>
      <c r="D56" s="786">
        <v>0</v>
      </c>
      <c r="E56" s="787">
        <v>0</v>
      </c>
      <c r="F56" s="788">
        <v>0</v>
      </c>
      <c r="G56" s="789">
        <v>0</v>
      </c>
      <c r="H56" s="790">
        <v>0</v>
      </c>
      <c r="I56" s="791">
        <v>0</v>
      </c>
      <c r="J56" s="792">
        <v>0</v>
      </c>
      <c r="K56" s="793">
        <v>0</v>
      </c>
      <c r="L56" s="794">
        <v>0</v>
      </c>
      <c r="M56" s="795">
        <v>0</v>
      </c>
      <c r="N56" s="796">
        <f>300</f>
        <v>300</v>
      </c>
      <c r="O56" s="797">
        <v>0</v>
      </c>
      <c r="P56" s="798">
        <v>0</v>
      </c>
    </row>
    <row r="57" spans="1:16" x14ac:dyDescent="0.35">
      <c r="A57" s="799" t="s">
        <v>18</v>
      </c>
      <c r="B57" s="800" t="s">
        <v>34</v>
      </c>
      <c r="C57" s="801">
        <f t="shared" si="7"/>
        <v>-50</v>
      </c>
      <c r="D57" s="802">
        <v>0</v>
      </c>
      <c r="E57" s="803">
        <v>0</v>
      </c>
      <c r="F57" s="804">
        <v>0</v>
      </c>
      <c r="G57" s="805">
        <v>0</v>
      </c>
      <c r="H57" s="806">
        <v>0</v>
      </c>
      <c r="I57" s="807">
        <v>0</v>
      </c>
      <c r="J57" s="808">
        <v>0</v>
      </c>
      <c r="K57" s="809">
        <v>0</v>
      </c>
      <c r="L57" s="810">
        <v>0</v>
      </c>
      <c r="M57" s="811">
        <v>0</v>
      </c>
      <c r="N57" s="812">
        <v>0</v>
      </c>
      <c r="O57" s="813">
        <v>0</v>
      </c>
      <c r="P57" s="814">
        <f>-50</f>
        <v>-50</v>
      </c>
    </row>
    <row r="59" spans="1:16" x14ac:dyDescent="0.35">
      <c r="A59" s="815" t="s">
        <v>51</v>
      </c>
      <c r="B59" s="816" t="s">
        <v>0</v>
      </c>
      <c r="C59" s="817">
        <f>SUM(D59:P59)</f>
        <v>-600</v>
      </c>
      <c r="D59" s="818">
        <f t="shared" ref="D59:P59" si="9">SUM(D60:D61)</f>
        <v>0</v>
      </c>
      <c r="E59" s="819">
        <f t="shared" si="9"/>
        <v>0</v>
      </c>
      <c r="F59" s="820">
        <f t="shared" si="9"/>
        <v>0</v>
      </c>
      <c r="G59" s="821">
        <f t="shared" si="9"/>
        <v>0</v>
      </c>
      <c r="H59" s="822">
        <f t="shared" si="9"/>
        <v>-2010</v>
      </c>
      <c r="I59" s="823">
        <f t="shared" si="9"/>
        <v>2010</v>
      </c>
      <c r="J59" s="824">
        <f t="shared" si="9"/>
        <v>0</v>
      </c>
      <c r="K59" s="825">
        <f t="shared" si="9"/>
        <v>0</v>
      </c>
      <c r="L59" s="826">
        <f t="shared" si="9"/>
        <v>0</v>
      </c>
      <c r="M59" s="827">
        <f t="shared" si="9"/>
        <v>0</v>
      </c>
      <c r="N59" s="828">
        <f t="shared" si="9"/>
        <v>0</v>
      </c>
      <c r="O59" s="829">
        <f t="shared" si="9"/>
        <v>-600</v>
      </c>
      <c r="P59" s="830">
        <f t="shared" si="9"/>
        <v>0</v>
      </c>
    </row>
    <row r="60" spans="1:16" x14ac:dyDescent="0.35">
      <c r="A60" s="831" t="s">
        <v>51</v>
      </c>
      <c r="B60" s="832" t="s">
        <v>39</v>
      </c>
      <c r="C60" s="833">
        <f>SUM(D60:P60)</f>
        <v>0</v>
      </c>
      <c r="D60" s="834">
        <v>0</v>
      </c>
      <c r="E60" s="835">
        <v>0</v>
      </c>
      <c r="F60" s="836">
        <v>0</v>
      </c>
      <c r="G60" s="837">
        <v>0</v>
      </c>
      <c r="H60" s="838">
        <f>-2010</f>
        <v>-2010</v>
      </c>
      <c r="I60" s="839">
        <f>2010</f>
        <v>2010</v>
      </c>
      <c r="J60" s="840">
        <v>0</v>
      </c>
      <c r="K60" s="841">
        <v>0</v>
      </c>
      <c r="L60" s="842">
        <v>0</v>
      </c>
      <c r="M60" s="843">
        <v>0</v>
      </c>
      <c r="N60" s="844">
        <v>0</v>
      </c>
      <c r="O60" s="845">
        <v>0</v>
      </c>
      <c r="P60" s="846">
        <v>0</v>
      </c>
    </row>
    <row r="61" spans="1:16" x14ac:dyDescent="0.35">
      <c r="A61" s="847" t="s">
        <v>51</v>
      </c>
      <c r="B61" s="848" t="s">
        <v>52</v>
      </c>
      <c r="C61" s="849">
        <f>SUM(D61:P61)</f>
        <v>-600</v>
      </c>
      <c r="D61" s="850">
        <v>0</v>
      </c>
      <c r="E61" s="851">
        <v>0</v>
      </c>
      <c r="F61" s="852">
        <v>0</v>
      </c>
      <c r="G61" s="853">
        <v>0</v>
      </c>
      <c r="H61" s="854">
        <v>0</v>
      </c>
      <c r="I61" s="855">
        <v>0</v>
      </c>
      <c r="J61" s="856">
        <v>0</v>
      </c>
      <c r="K61" s="857">
        <v>0</v>
      </c>
      <c r="L61" s="858">
        <v>0</v>
      </c>
      <c r="M61" s="859">
        <v>0</v>
      </c>
      <c r="N61" s="860">
        <v>0</v>
      </c>
      <c r="O61" s="861">
        <f>-600</f>
        <v>-600</v>
      </c>
      <c r="P61" s="862">
        <v>0</v>
      </c>
    </row>
    <row r="63" spans="1:16" x14ac:dyDescent="0.35">
      <c r="A63" s="863" t="s">
        <v>53</v>
      </c>
      <c r="B63" s="864" t="s">
        <v>0</v>
      </c>
      <c r="C63" s="865">
        <f>SUM(D63:P63)</f>
        <v>-20150</v>
      </c>
      <c r="D63" s="866">
        <f t="shared" ref="D63:P63" si="10">SUM(D64:D66)</f>
        <v>0</v>
      </c>
      <c r="E63" s="867">
        <f t="shared" si="10"/>
        <v>0</v>
      </c>
      <c r="F63" s="868">
        <f t="shared" si="10"/>
        <v>0</v>
      </c>
      <c r="G63" s="869">
        <f t="shared" si="10"/>
        <v>-5000</v>
      </c>
      <c r="H63" s="870">
        <f t="shared" si="10"/>
        <v>0</v>
      </c>
      <c r="I63" s="871">
        <f t="shared" si="10"/>
        <v>-10000</v>
      </c>
      <c r="J63" s="872">
        <f t="shared" si="10"/>
        <v>0</v>
      </c>
      <c r="K63" s="873">
        <f t="shared" si="10"/>
        <v>0</v>
      </c>
      <c r="L63" s="874">
        <f t="shared" si="10"/>
        <v>0</v>
      </c>
      <c r="M63" s="875">
        <f t="shared" si="10"/>
        <v>0</v>
      </c>
      <c r="N63" s="876">
        <f t="shared" si="10"/>
        <v>850</v>
      </c>
      <c r="O63" s="877">
        <f t="shared" si="10"/>
        <v>-6000</v>
      </c>
      <c r="P63" s="878">
        <f t="shared" si="10"/>
        <v>0</v>
      </c>
    </row>
    <row r="64" spans="1:16" x14ac:dyDescent="0.35">
      <c r="A64" s="879" t="s">
        <v>53</v>
      </c>
      <c r="B64" s="880" t="s">
        <v>54</v>
      </c>
      <c r="C64" s="881">
        <f>SUM(D64:P64)</f>
        <v>-6000</v>
      </c>
      <c r="D64" s="882">
        <v>0</v>
      </c>
      <c r="E64" s="883">
        <v>0</v>
      </c>
      <c r="F64" s="884">
        <v>0</v>
      </c>
      <c r="G64" s="885">
        <v>0</v>
      </c>
      <c r="H64" s="886">
        <v>0</v>
      </c>
      <c r="I64" s="887">
        <v>0</v>
      </c>
      <c r="J64" s="888">
        <v>0</v>
      </c>
      <c r="K64" s="889">
        <v>0</v>
      </c>
      <c r="L64" s="890">
        <v>0</v>
      </c>
      <c r="M64" s="891">
        <v>0</v>
      </c>
      <c r="N64" s="892">
        <v>0</v>
      </c>
      <c r="O64" s="893">
        <f>-5000-1000</f>
        <v>-6000</v>
      </c>
      <c r="P64" s="894">
        <v>0</v>
      </c>
    </row>
    <row r="65" spans="1:16" x14ac:dyDescent="0.35">
      <c r="A65" s="895" t="s">
        <v>53</v>
      </c>
      <c r="B65" s="896" t="s">
        <v>55</v>
      </c>
      <c r="C65" s="897">
        <f>SUM(D65:P65)</f>
        <v>-15000</v>
      </c>
      <c r="D65" s="898">
        <v>0</v>
      </c>
      <c r="E65" s="899">
        <v>0</v>
      </c>
      <c r="F65" s="900">
        <v>0</v>
      </c>
      <c r="G65" s="901">
        <f>-5000</f>
        <v>-5000</v>
      </c>
      <c r="H65" s="902">
        <v>0</v>
      </c>
      <c r="I65" s="903">
        <f>-10000</f>
        <v>-10000</v>
      </c>
      <c r="J65" s="904">
        <v>0</v>
      </c>
      <c r="K65" s="905">
        <v>0</v>
      </c>
      <c r="L65" s="906">
        <v>0</v>
      </c>
      <c r="M65" s="907">
        <v>0</v>
      </c>
      <c r="N65" s="908">
        <v>0</v>
      </c>
      <c r="O65" s="909">
        <v>0</v>
      </c>
      <c r="P65" s="910">
        <v>0</v>
      </c>
    </row>
    <row r="66" spans="1:16" x14ac:dyDescent="0.35">
      <c r="A66" s="911" t="s">
        <v>53</v>
      </c>
      <c r="B66" s="912" t="s">
        <v>56</v>
      </c>
      <c r="C66" s="913">
        <f>SUM(D66:P66)</f>
        <v>850</v>
      </c>
      <c r="D66" s="914">
        <v>0</v>
      </c>
      <c r="E66" s="915">
        <v>0</v>
      </c>
      <c r="F66" s="916">
        <v>0</v>
      </c>
      <c r="G66" s="917">
        <v>0</v>
      </c>
      <c r="H66" s="918">
        <v>0</v>
      </c>
      <c r="I66" s="919">
        <v>0</v>
      </c>
      <c r="J66" s="920">
        <v>0</v>
      </c>
      <c r="K66" s="921">
        <v>0</v>
      </c>
      <c r="L66" s="922">
        <v>0</v>
      </c>
      <c r="M66" s="923">
        <v>0</v>
      </c>
      <c r="N66" s="924">
        <f>850</f>
        <v>850</v>
      </c>
      <c r="O66" s="925">
        <v>0</v>
      </c>
      <c r="P66" s="9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Tabatsky Evgeny</cp:lastModifiedBy>
  <dcterms:created xsi:type="dcterms:W3CDTF">2025-09-05T20:54:41Z</dcterms:created>
  <dcterms:modified xsi:type="dcterms:W3CDTF">2025-09-06T20:34:18Z</dcterms:modified>
</cp:coreProperties>
</file>