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work\youtube\"/>
    </mc:Choice>
  </mc:AlternateContent>
  <xr:revisionPtr revIDLastSave="0" documentId="13_ncr:1_{2BB35E37-3257-4F95-BB0E-618ABBBF2CAB}" xr6:coauthVersionLast="47" xr6:coauthVersionMax="47" xr10:uidLastSave="{00000000-0000-0000-0000-000000000000}"/>
  <bookViews>
    <workbookView xWindow="-57720" yWindow="12345" windowWidth="29040" windowHeight="15720" firstSheet="1" activeTab="1" xr2:uid="{433A2429-5BD7-4902-9844-1A2234E1F163}"/>
  </bookViews>
  <sheets>
    <sheet name="&gt;&gt;財務三表sheet" sheetId="8" r:id="rId1"/>
    <sheet name="PL" sheetId="3" r:id="rId2"/>
    <sheet name="BS" sheetId="5" r:id="rId3"/>
    <sheet name="CF" sheetId="6" r:id="rId4"/>
    <sheet name="&gt;&gt;勘定科目sheet" sheetId="7" r:id="rId5"/>
    <sheet name="売掛金" sheetId="9" r:id="rId6"/>
    <sheet name="棚卸資産" sheetId="10" r:id="rId7"/>
    <sheet name="買掛金" sheetId="11" r:id="rId8"/>
    <sheet name="借入金" sheetId="12" r:id="rId9"/>
    <sheet name="&gt;&gt;マスタ&amp;パラメーターsheet" sheetId="13" r:id="rId10"/>
    <sheet name="商品マスタ" sheetId="1" r:id="rId11"/>
    <sheet name="得意先マスタ" sheetId="14" r:id="rId12"/>
    <sheet name="月別予想販売数量" sheetId="2" r:id="rId13"/>
    <sheet name="月別仕入数量" sheetId="15" r:id="rId14"/>
    <sheet name="予想損益 (2)" sheetId="4" r:id="rId15"/>
  </sheets>
  <definedNames>
    <definedName name="_xlchart.v1.0" hidden="1">PL!$A$28:$B$28</definedName>
    <definedName name="_xlchart.v1.1" hidden="1">PL!$C$28:$Q$28</definedName>
    <definedName name="_xlchart.v1.2" hidden="1">PL!$C$3:$Q$3</definedName>
    <definedName name="_xlchart.v1.3" hidden="1">'予想損益 (2)'!$A$28:$B$28</definedName>
    <definedName name="_xlchart.v1.4" hidden="1">'予想損益 (2)'!$C$28:$O$28</definedName>
    <definedName name="_xlchart.v1.5" hidden="1">'予想損益 (2)'!$C$3:$O$3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" l="1"/>
  <c r="P19" i="6"/>
  <c r="P18" i="6"/>
  <c r="P17" i="6"/>
  <c r="P16" i="6"/>
  <c r="P13" i="6"/>
  <c r="P12" i="6"/>
  <c r="P11" i="6"/>
  <c r="P8" i="6"/>
  <c r="P7" i="6"/>
  <c r="P13" i="3" a="1"/>
  <c r="P13" i="3" s="1"/>
  <c r="O13" i="3" a="1"/>
  <c r="O13" i="3" s="1"/>
  <c r="N13" i="3" a="1"/>
  <c r="N13" i="3" s="1"/>
  <c r="M13" i="3" a="1"/>
  <c r="M13" i="3" s="1"/>
  <c r="L13" i="3" a="1"/>
  <c r="L13" i="3" s="1"/>
  <c r="K13" i="3" a="1"/>
  <c r="K13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P12" i="3" a="1"/>
  <c r="P12" i="3" s="1"/>
  <c r="O12" i="3" a="1"/>
  <c r="O12" i="3" s="1"/>
  <c r="N12" i="3" a="1"/>
  <c r="N12" i="3" s="1"/>
  <c r="M12" i="3" a="1"/>
  <c r="M12" i="3" s="1"/>
  <c r="L12" i="3" a="1"/>
  <c r="L12" i="3" s="1"/>
  <c r="K12" i="3" a="1"/>
  <c r="K12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D11" i="3" a="1"/>
  <c r="D11" i="3" s="1"/>
  <c r="P10" i="3" a="1"/>
  <c r="P10" i="3" s="1"/>
  <c r="O10" i="3" a="1"/>
  <c r="O10" i="3" s="1"/>
  <c r="N10" i="3" a="1"/>
  <c r="N10" i="3" s="1"/>
  <c r="M10" i="3" a="1"/>
  <c r="M10" i="3" s="1"/>
  <c r="L10" i="3" a="1"/>
  <c r="L10" i="3" s="1"/>
  <c r="K10" i="3" a="1"/>
  <c r="K10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 a="1"/>
  <c r="E10" i="3" s="1"/>
  <c r="D10" i="3" a="1"/>
  <c r="D10" i="3" s="1"/>
  <c r="C11" i="3" a="1"/>
  <c r="C11" i="3" s="1"/>
  <c r="C12" i="3" a="1"/>
  <c r="C12" i="3" s="1"/>
  <c r="C13" i="3" a="1"/>
  <c r="C13" i="3" s="1"/>
  <c r="C10" i="3" a="1"/>
  <c r="C10" i="3" s="1"/>
  <c r="O15" i="6"/>
  <c r="N15" i="6"/>
  <c r="M15" i="6"/>
  <c r="L15" i="6"/>
  <c r="K15" i="6"/>
  <c r="J15" i="6"/>
  <c r="I15" i="6"/>
  <c r="H15" i="6"/>
  <c r="P15" i="6" s="1"/>
  <c r="G15" i="6"/>
  <c r="F15" i="6"/>
  <c r="E15" i="6"/>
  <c r="D15" i="6"/>
  <c r="C15" i="6"/>
  <c r="O5" i="6"/>
  <c r="N5" i="6"/>
  <c r="M5" i="6"/>
  <c r="L5" i="6"/>
  <c r="K5" i="6"/>
  <c r="J5" i="6"/>
  <c r="I5" i="6"/>
  <c r="H5" i="6"/>
  <c r="G5" i="6"/>
  <c r="F5" i="6"/>
  <c r="E5" i="6"/>
  <c r="D5" i="6"/>
  <c r="P5" i="6" s="1"/>
  <c r="C5" i="6"/>
  <c r="D10" i="6"/>
  <c r="C10" i="6"/>
  <c r="D23" i="5"/>
  <c r="E23" i="5" s="1"/>
  <c r="F23" i="5" s="1"/>
  <c r="C15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D5" i="5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Q12" i="10"/>
  <c r="P12" i="10"/>
  <c r="P10" i="10" s="1"/>
  <c r="O12" i="10"/>
  <c r="N12" i="10"/>
  <c r="M12" i="10"/>
  <c r="L12" i="10"/>
  <c r="K12" i="10"/>
  <c r="J12" i="10"/>
  <c r="I12" i="10"/>
  <c r="H12" i="10"/>
  <c r="H10" i="10" s="1"/>
  <c r="G12" i="10"/>
  <c r="F12" i="10"/>
  <c r="E12" i="10"/>
  <c r="D12" i="10"/>
  <c r="Q11" i="10"/>
  <c r="P11" i="10"/>
  <c r="O11" i="10"/>
  <c r="N11" i="10"/>
  <c r="M11" i="10"/>
  <c r="L11" i="10"/>
  <c r="K11" i="10"/>
  <c r="J11" i="10"/>
  <c r="J10" i="10" s="1"/>
  <c r="I11" i="10"/>
  <c r="I10" i="10" s="1"/>
  <c r="H11" i="10"/>
  <c r="G11" i="10"/>
  <c r="F11" i="10"/>
  <c r="E11" i="10"/>
  <c r="D11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M10" i="10"/>
  <c r="Q10" i="10"/>
  <c r="E10" i="10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F14" i="11"/>
  <c r="P3" i="15"/>
  <c r="P4" i="15"/>
  <c r="P5" i="15"/>
  <c r="P6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7" i="15"/>
  <c r="E15" i="11"/>
  <c r="C9" i="5"/>
  <c r="D12" i="5"/>
  <c r="E12" i="5" s="1"/>
  <c r="F12" i="5" s="1"/>
  <c r="G12" i="5" s="1"/>
  <c r="H12" i="5" s="1"/>
  <c r="I12" i="5" s="1"/>
  <c r="J12" i="5" s="1"/>
  <c r="K12" i="5" s="1"/>
  <c r="L12" i="5" s="1"/>
  <c r="M12" i="5" s="1"/>
  <c r="N12" i="5" s="1"/>
  <c r="O12" i="5" s="1"/>
  <c r="D11" i="5"/>
  <c r="E11" i="5" s="1"/>
  <c r="F11" i="5" s="1"/>
  <c r="G11" i="5" s="1"/>
  <c r="H11" i="5" s="1"/>
  <c r="I11" i="5" s="1"/>
  <c r="J11" i="5" s="1"/>
  <c r="K11" i="5" s="1"/>
  <c r="L11" i="5" s="1"/>
  <c r="M11" i="5" s="1"/>
  <c r="N11" i="5" s="1"/>
  <c r="O11" i="5" s="1"/>
  <c r="D10" i="5"/>
  <c r="E10" i="5" s="1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E12" i="9"/>
  <c r="D27" i="3"/>
  <c r="C27" i="3"/>
  <c r="D26" i="3"/>
  <c r="C26" i="3"/>
  <c r="D25" i="3"/>
  <c r="C25" i="3"/>
  <c r="D24" i="3"/>
  <c r="C24" i="3"/>
  <c r="D23" i="3"/>
  <c r="C23" i="3"/>
  <c r="D21" i="3"/>
  <c r="C21" i="3"/>
  <c r="D20" i="3"/>
  <c r="C20" i="3"/>
  <c r="D8" i="3"/>
  <c r="C8" i="3"/>
  <c r="D7" i="3"/>
  <c r="C7" i="3"/>
  <c r="D6" i="3"/>
  <c r="E5" i="9" s="1"/>
  <c r="G12" i="9" s="1"/>
  <c r="C6" i="3"/>
  <c r="D5" i="9" s="1"/>
  <c r="F12" i="9" s="1"/>
  <c r="D5" i="3"/>
  <c r="E4" i="9" s="1"/>
  <c r="F11" i="9" s="1"/>
  <c r="C5" i="3"/>
  <c r="D4" i="9" s="1"/>
  <c r="E11" i="9" s="1"/>
  <c r="C7" i="2"/>
  <c r="B7" i="2"/>
  <c r="C17" i="3" l="1"/>
  <c r="E10" i="6"/>
  <c r="G23" i="5"/>
  <c r="D10" i="10"/>
  <c r="F3" i="10"/>
  <c r="G3" i="10"/>
  <c r="E3" i="10"/>
  <c r="K10" i="10"/>
  <c r="F10" i="10"/>
  <c r="L10" i="10"/>
  <c r="N10" i="10"/>
  <c r="G10" i="10"/>
  <c r="O10" i="10"/>
  <c r="D3" i="10"/>
  <c r="P7" i="15"/>
  <c r="E14" i="11"/>
  <c r="F13" i="11"/>
  <c r="F15" i="11"/>
  <c r="E16" i="11"/>
  <c r="F16" i="11"/>
  <c r="E5" i="11"/>
  <c r="E6" i="9"/>
  <c r="F13" i="9" s="1"/>
  <c r="E7" i="9"/>
  <c r="F14" i="9" s="1"/>
  <c r="D6" i="9"/>
  <c r="E13" i="9" s="1"/>
  <c r="D7" i="9"/>
  <c r="E14" i="9" s="1"/>
  <c r="E10" i="9"/>
  <c r="D4" i="3"/>
  <c r="D22" i="3" s="1"/>
  <c r="D19" i="3" s="1"/>
  <c r="C4" i="3"/>
  <c r="C22" i="3" s="1"/>
  <c r="C19" i="3" s="1"/>
  <c r="D18" i="3"/>
  <c r="C18" i="3"/>
  <c r="D17" i="3"/>
  <c r="C16" i="3"/>
  <c r="D16" i="3"/>
  <c r="N27" i="4"/>
  <c r="M27" i="4"/>
  <c r="L27" i="4"/>
  <c r="K27" i="4"/>
  <c r="J27" i="4"/>
  <c r="I27" i="4"/>
  <c r="H27" i="4"/>
  <c r="G27" i="4"/>
  <c r="F27" i="4"/>
  <c r="E27" i="4"/>
  <c r="D27" i="4"/>
  <c r="C27" i="4"/>
  <c r="O27" i="4" s="1"/>
  <c r="N26" i="4"/>
  <c r="M26" i="4"/>
  <c r="L26" i="4"/>
  <c r="K26" i="4"/>
  <c r="J26" i="4"/>
  <c r="I26" i="4"/>
  <c r="H26" i="4"/>
  <c r="G26" i="4"/>
  <c r="O26" i="4" s="1"/>
  <c r="F26" i="4"/>
  <c r="E26" i="4"/>
  <c r="D26" i="4"/>
  <c r="C26" i="4"/>
  <c r="N25" i="4"/>
  <c r="M25" i="4"/>
  <c r="L25" i="4"/>
  <c r="K25" i="4"/>
  <c r="J25" i="4"/>
  <c r="I25" i="4"/>
  <c r="H25" i="4"/>
  <c r="G25" i="4"/>
  <c r="F25" i="4"/>
  <c r="E25" i="4"/>
  <c r="D25" i="4"/>
  <c r="C25" i="4"/>
  <c r="O25" i="4" s="1"/>
  <c r="N24" i="4"/>
  <c r="M24" i="4"/>
  <c r="L24" i="4"/>
  <c r="K24" i="4"/>
  <c r="J24" i="4"/>
  <c r="I24" i="4"/>
  <c r="H24" i="4"/>
  <c r="G24" i="4"/>
  <c r="F24" i="4"/>
  <c r="E24" i="4"/>
  <c r="D24" i="4"/>
  <c r="C24" i="4"/>
  <c r="O24" i="4" s="1"/>
  <c r="N23" i="4"/>
  <c r="M23" i="4"/>
  <c r="L23" i="4"/>
  <c r="K23" i="4"/>
  <c r="J23" i="4"/>
  <c r="I23" i="4"/>
  <c r="H23" i="4"/>
  <c r="G23" i="4"/>
  <c r="F23" i="4"/>
  <c r="E23" i="4"/>
  <c r="D23" i="4"/>
  <c r="C23" i="4"/>
  <c r="O23" i="4" s="1"/>
  <c r="N21" i="4"/>
  <c r="M21" i="4"/>
  <c r="L21" i="4"/>
  <c r="K21" i="4"/>
  <c r="J21" i="4"/>
  <c r="I21" i="4"/>
  <c r="H21" i="4"/>
  <c r="G21" i="4"/>
  <c r="F21" i="4"/>
  <c r="E21" i="4"/>
  <c r="D21" i="4"/>
  <c r="C21" i="4"/>
  <c r="N20" i="4"/>
  <c r="M20" i="4"/>
  <c r="L20" i="4"/>
  <c r="K20" i="4"/>
  <c r="J20" i="4"/>
  <c r="I20" i="4"/>
  <c r="H20" i="4"/>
  <c r="G20" i="4"/>
  <c r="F20" i="4"/>
  <c r="E20" i="4"/>
  <c r="D20" i="4"/>
  <c r="C20" i="4"/>
  <c r="O20" i="4" s="1"/>
  <c r="N8" i="4"/>
  <c r="M8" i="4"/>
  <c r="L8" i="4"/>
  <c r="K8" i="4"/>
  <c r="J8" i="4"/>
  <c r="J13" i="4" s="1"/>
  <c r="I8" i="4"/>
  <c r="H8" i="4"/>
  <c r="G8" i="4"/>
  <c r="F8" i="4"/>
  <c r="E8" i="4"/>
  <c r="D8" i="4"/>
  <c r="C8" i="4"/>
  <c r="N7" i="4"/>
  <c r="M7" i="4"/>
  <c r="L7" i="4"/>
  <c r="K7" i="4"/>
  <c r="J7" i="4"/>
  <c r="I7" i="4"/>
  <c r="H7" i="4"/>
  <c r="G7" i="4"/>
  <c r="G12" i="4" s="1"/>
  <c r="F7" i="4"/>
  <c r="E7" i="4"/>
  <c r="D7" i="4"/>
  <c r="C7" i="4"/>
  <c r="N6" i="4"/>
  <c r="M6" i="4"/>
  <c r="L6" i="4"/>
  <c r="L11" i="4" s="1"/>
  <c r="K6" i="4"/>
  <c r="J6" i="4"/>
  <c r="I6" i="4"/>
  <c r="H6" i="4"/>
  <c r="G6" i="4"/>
  <c r="F6" i="4"/>
  <c r="E6" i="4"/>
  <c r="D6" i="4"/>
  <c r="D11" i="4" s="1"/>
  <c r="C6" i="4"/>
  <c r="N5" i="4"/>
  <c r="M5" i="4"/>
  <c r="L5" i="4"/>
  <c r="K5" i="4"/>
  <c r="J5" i="4"/>
  <c r="I5" i="4"/>
  <c r="I10" i="4" s="1"/>
  <c r="H5" i="4"/>
  <c r="G5" i="4"/>
  <c r="F5" i="4"/>
  <c r="E5" i="4"/>
  <c r="E4" i="4" s="1"/>
  <c r="E22" i="4" s="1"/>
  <c r="D5" i="4"/>
  <c r="C5" i="4"/>
  <c r="P27" i="3"/>
  <c r="O27" i="3"/>
  <c r="N27" i="3"/>
  <c r="M27" i="3"/>
  <c r="L27" i="3"/>
  <c r="K27" i="3"/>
  <c r="J27" i="3"/>
  <c r="I27" i="3"/>
  <c r="H27" i="3"/>
  <c r="G27" i="3"/>
  <c r="F27" i="3"/>
  <c r="E27" i="3"/>
  <c r="P26" i="3"/>
  <c r="O26" i="3"/>
  <c r="N26" i="3"/>
  <c r="M26" i="3"/>
  <c r="L26" i="3"/>
  <c r="K26" i="3"/>
  <c r="J26" i="3"/>
  <c r="I26" i="3"/>
  <c r="H26" i="3"/>
  <c r="G26" i="3"/>
  <c r="F26" i="3"/>
  <c r="E26" i="3"/>
  <c r="P25" i="3"/>
  <c r="O25" i="3"/>
  <c r="N25" i="3"/>
  <c r="M25" i="3"/>
  <c r="L25" i="3"/>
  <c r="K25" i="3"/>
  <c r="J25" i="3"/>
  <c r="I25" i="3"/>
  <c r="H25" i="3"/>
  <c r="G25" i="3"/>
  <c r="F25" i="3"/>
  <c r="E25" i="3"/>
  <c r="P24" i="3"/>
  <c r="O24" i="3"/>
  <c r="N24" i="3"/>
  <c r="M24" i="3"/>
  <c r="L24" i="3"/>
  <c r="K24" i="3"/>
  <c r="J24" i="3"/>
  <c r="I24" i="3"/>
  <c r="H24" i="3"/>
  <c r="G24" i="3"/>
  <c r="F24" i="3"/>
  <c r="E24" i="3"/>
  <c r="P23" i="3"/>
  <c r="O23" i="3"/>
  <c r="N23" i="3"/>
  <c r="M23" i="3"/>
  <c r="L23" i="3"/>
  <c r="K23" i="3"/>
  <c r="J23" i="3"/>
  <c r="I23" i="3"/>
  <c r="H23" i="3"/>
  <c r="G23" i="3"/>
  <c r="F23" i="3"/>
  <c r="E23" i="3"/>
  <c r="P21" i="3"/>
  <c r="O21" i="3"/>
  <c r="N21" i="3"/>
  <c r="M21" i="3"/>
  <c r="L21" i="3"/>
  <c r="K21" i="3"/>
  <c r="J21" i="3"/>
  <c r="I21" i="3"/>
  <c r="H21" i="3"/>
  <c r="G21" i="3"/>
  <c r="F21" i="3"/>
  <c r="E21" i="3"/>
  <c r="P20" i="3"/>
  <c r="O20" i="3"/>
  <c r="N20" i="3"/>
  <c r="M20" i="3"/>
  <c r="L20" i="3"/>
  <c r="K20" i="3"/>
  <c r="J20" i="3"/>
  <c r="I20" i="3"/>
  <c r="H20" i="3"/>
  <c r="G20" i="3"/>
  <c r="F20" i="3"/>
  <c r="E20" i="3"/>
  <c r="P8" i="3"/>
  <c r="O8" i="3"/>
  <c r="Q16" i="11" s="1"/>
  <c r="N8" i="3"/>
  <c r="P16" i="11" s="1"/>
  <c r="M8" i="3"/>
  <c r="O16" i="11" s="1"/>
  <c r="L8" i="3"/>
  <c r="N16" i="11" s="1"/>
  <c r="K8" i="3"/>
  <c r="M16" i="11" s="1"/>
  <c r="J8" i="3"/>
  <c r="L16" i="11" s="1"/>
  <c r="I8" i="3"/>
  <c r="K16" i="11" s="1"/>
  <c r="H8" i="3"/>
  <c r="J16" i="11" s="1"/>
  <c r="G8" i="3"/>
  <c r="I16" i="11" s="1"/>
  <c r="F8" i="3"/>
  <c r="H16" i="11" s="1"/>
  <c r="E8" i="3"/>
  <c r="G16" i="11" s="1"/>
  <c r="P7" i="3"/>
  <c r="O7" i="3"/>
  <c r="Q15" i="11" s="1"/>
  <c r="N7" i="3"/>
  <c r="P15" i="11" s="1"/>
  <c r="M7" i="3"/>
  <c r="O15" i="11" s="1"/>
  <c r="L7" i="3"/>
  <c r="N15" i="11" s="1"/>
  <c r="K7" i="3"/>
  <c r="J7" i="3"/>
  <c r="L15" i="11" s="1"/>
  <c r="I7" i="3"/>
  <c r="K15" i="11" s="1"/>
  <c r="H7" i="3"/>
  <c r="J15" i="11" s="1"/>
  <c r="G7" i="3"/>
  <c r="I15" i="11" s="1"/>
  <c r="F7" i="3"/>
  <c r="H15" i="11" s="1"/>
  <c r="E7" i="3"/>
  <c r="G15" i="11" s="1"/>
  <c r="P6" i="3"/>
  <c r="O6" i="3"/>
  <c r="Q14" i="11" s="1"/>
  <c r="N6" i="3"/>
  <c r="P14" i="11" s="1"/>
  <c r="M6" i="3"/>
  <c r="O14" i="11" s="1"/>
  <c r="L6" i="3"/>
  <c r="N14" i="11" s="1"/>
  <c r="K6" i="3"/>
  <c r="M14" i="11" s="1"/>
  <c r="J6" i="3"/>
  <c r="L14" i="11" s="1"/>
  <c r="I6" i="3"/>
  <c r="K14" i="11" s="1"/>
  <c r="H6" i="3"/>
  <c r="J14" i="11" s="1"/>
  <c r="G6" i="3"/>
  <c r="I14" i="11" s="1"/>
  <c r="F6" i="3"/>
  <c r="H14" i="11" s="1"/>
  <c r="E6" i="3"/>
  <c r="G14" i="11" s="1"/>
  <c r="P5" i="3"/>
  <c r="O5" i="3"/>
  <c r="Q13" i="11" s="1"/>
  <c r="N5" i="3"/>
  <c r="M5" i="3"/>
  <c r="O13" i="11" s="1"/>
  <c r="L5" i="3"/>
  <c r="N13" i="11" s="1"/>
  <c r="K5" i="3"/>
  <c r="M13" i="11" s="1"/>
  <c r="J5" i="3"/>
  <c r="L13" i="11" s="1"/>
  <c r="I5" i="3"/>
  <c r="K13" i="11" s="1"/>
  <c r="H5" i="3"/>
  <c r="G5" i="3"/>
  <c r="F5" i="3"/>
  <c r="E5" i="3"/>
  <c r="G13" i="11" s="1"/>
  <c r="O7" i="2"/>
  <c r="N7" i="2"/>
  <c r="M7" i="2"/>
  <c r="L7" i="2"/>
  <c r="K7" i="2"/>
  <c r="J7" i="2"/>
  <c r="I7" i="2"/>
  <c r="H7" i="2"/>
  <c r="G7" i="2"/>
  <c r="F7" i="2"/>
  <c r="E7" i="2"/>
  <c r="D7" i="2"/>
  <c r="P4" i="2"/>
  <c r="P5" i="2"/>
  <c r="P6" i="2"/>
  <c r="P3" i="2"/>
  <c r="F10" i="6" l="1"/>
  <c r="Q26" i="3"/>
  <c r="Q27" i="3"/>
  <c r="E3" i="9"/>
  <c r="Q24" i="3"/>
  <c r="Q25" i="3"/>
  <c r="H23" i="5"/>
  <c r="L3" i="10"/>
  <c r="H3" i="10"/>
  <c r="K3" i="10"/>
  <c r="Q3" i="10"/>
  <c r="O3" i="10"/>
  <c r="J3" i="10"/>
  <c r="I3" i="10"/>
  <c r="M3" i="10"/>
  <c r="N12" i="11"/>
  <c r="F12" i="11"/>
  <c r="L12" i="11"/>
  <c r="O12" i="11"/>
  <c r="Q12" i="11"/>
  <c r="K12" i="11"/>
  <c r="G12" i="11"/>
  <c r="J5" i="11"/>
  <c r="F5" i="11"/>
  <c r="H13" i="11"/>
  <c r="H12" i="11" s="1"/>
  <c r="G5" i="11"/>
  <c r="P13" i="11"/>
  <c r="P12" i="11" s="1"/>
  <c r="O5" i="11"/>
  <c r="I13" i="11"/>
  <c r="I12" i="11" s="1"/>
  <c r="H5" i="11"/>
  <c r="Q5" i="11"/>
  <c r="I5" i="11"/>
  <c r="J13" i="11"/>
  <c r="J12" i="11" s="1"/>
  <c r="M5" i="11"/>
  <c r="N5" i="11"/>
  <c r="D5" i="11"/>
  <c r="E13" i="11"/>
  <c r="E12" i="11" s="1"/>
  <c r="E19" i="11" s="1"/>
  <c r="C6" i="6" s="1"/>
  <c r="L5" i="11"/>
  <c r="M15" i="11"/>
  <c r="M12" i="11" s="1"/>
  <c r="K5" i="11"/>
  <c r="P5" i="11"/>
  <c r="K4" i="4"/>
  <c r="K22" i="4" s="1"/>
  <c r="M4" i="4"/>
  <c r="M22" i="4" s="1"/>
  <c r="F10" i="9"/>
  <c r="D3" i="9"/>
  <c r="K4" i="9"/>
  <c r="L11" i="9" s="1"/>
  <c r="L4" i="9"/>
  <c r="M11" i="9" s="1"/>
  <c r="G16" i="3"/>
  <c r="H5" i="9"/>
  <c r="J12" i="9" s="1"/>
  <c r="P5" i="9"/>
  <c r="L6" i="9"/>
  <c r="M13" i="9" s="1"/>
  <c r="G18" i="3"/>
  <c r="H7" i="9"/>
  <c r="I14" i="9" s="1"/>
  <c r="O18" i="3"/>
  <c r="P7" i="9"/>
  <c r="Q14" i="9" s="1"/>
  <c r="O5" i="9"/>
  <c r="Q12" i="9" s="1"/>
  <c r="M4" i="9"/>
  <c r="N11" i="9" s="1"/>
  <c r="H16" i="3"/>
  <c r="I5" i="9"/>
  <c r="K12" i="9" s="1"/>
  <c r="Q5" i="9"/>
  <c r="L17" i="3"/>
  <c r="M6" i="9"/>
  <c r="N13" i="9" s="1"/>
  <c r="I7" i="9"/>
  <c r="J14" i="9" s="1"/>
  <c r="P18" i="3"/>
  <c r="Q7" i="9"/>
  <c r="D9" i="3"/>
  <c r="J17" i="3"/>
  <c r="K6" i="9"/>
  <c r="L13" i="9" s="1"/>
  <c r="E15" i="3"/>
  <c r="F4" i="9"/>
  <c r="G11" i="9" s="1"/>
  <c r="M15" i="3"/>
  <c r="N4" i="9"/>
  <c r="O11" i="9" s="1"/>
  <c r="I16" i="3"/>
  <c r="J5" i="9"/>
  <c r="L12" i="9" s="1"/>
  <c r="E17" i="3"/>
  <c r="F6" i="9"/>
  <c r="G13" i="9" s="1"/>
  <c r="M17" i="3"/>
  <c r="N6" i="9"/>
  <c r="O13" i="9" s="1"/>
  <c r="J7" i="9"/>
  <c r="K14" i="9" s="1"/>
  <c r="F15" i="3"/>
  <c r="G4" i="9"/>
  <c r="H11" i="9" s="1"/>
  <c r="O4" i="9"/>
  <c r="P11" i="9" s="1"/>
  <c r="J16" i="3"/>
  <c r="K5" i="9"/>
  <c r="M12" i="9" s="1"/>
  <c r="G6" i="9"/>
  <c r="H13" i="9" s="1"/>
  <c r="N17" i="3"/>
  <c r="O6" i="9"/>
  <c r="P13" i="9" s="1"/>
  <c r="K7" i="9"/>
  <c r="L14" i="9" s="1"/>
  <c r="F16" i="3"/>
  <c r="G5" i="9"/>
  <c r="I12" i="9" s="1"/>
  <c r="G15" i="3"/>
  <c r="H4" i="9"/>
  <c r="I11" i="9" s="1"/>
  <c r="O15" i="3"/>
  <c r="P4" i="9"/>
  <c r="Q11" i="9" s="1"/>
  <c r="L5" i="9"/>
  <c r="N12" i="9" s="1"/>
  <c r="G17" i="3"/>
  <c r="H6" i="9"/>
  <c r="I13" i="9" s="1"/>
  <c r="P6" i="9"/>
  <c r="Q13" i="9" s="1"/>
  <c r="K18" i="3"/>
  <c r="L7" i="9"/>
  <c r="M14" i="9" s="1"/>
  <c r="O7" i="9"/>
  <c r="P14" i="9" s="1"/>
  <c r="I4" i="9"/>
  <c r="J11" i="9" s="1"/>
  <c r="Q4" i="9"/>
  <c r="L16" i="3"/>
  <c r="M5" i="9"/>
  <c r="O12" i="9" s="1"/>
  <c r="I6" i="9"/>
  <c r="J13" i="9" s="1"/>
  <c r="P17" i="3"/>
  <c r="Q6" i="9"/>
  <c r="L18" i="3"/>
  <c r="M7" i="9"/>
  <c r="N14" i="9" s="1"/>
  <c r="F18" i="3"/>
  <c r="G7" i="9"/>
  <c r="H14" i="9" s="1"/>
  <c r="J4" i="9"/>
  <c r="K11" i="9" s="1"/>
  <c r="E16" i="3"/>
  <c r="F5" i="9"/>
  <c r="H12" i="9" s="1"/>
  <c r="M16" i="3"/>
  <c r="N5" i="9"/>
  <c r="P12" i="9" s="1"/>
  <c r="I17" i="3"/>
  <c r="J6" i="9"/>
  <c r="K13" i="9" s="1"/>
  <c r="E18" i="3"/>
  <c r="F7" i="9"/>
  <c r="G14" i="9" s="1"/>
  <c r="N7" i="9"/>
  <c r="O14" i="9" s="1"/>
  <c r="C9" i="3"/>
  <c r="D15" i="3"/>
  <c r="D14" i="3" s="1"/>
  <c r="D28" i="3" s="1"/>
  <c r="D30" i="3" s="1"/>
  <c r="D33" i="3" s="1"/>
  <c r="D35" i="3" s="1"/>
  <c r="C3" i="6" s="1"/>
  <c r="C15" i="3"/>
  <c r="C14" i="3" s="1"/>
  <c r="C28" i="3" s="1"/>
  <c r="C30" i="3" s="1"/>
  <c r="C33" i="3" s="1"/>
  <c r="C35" i="3" s="1"/>
  <c r="D24" i="5" s="1"/>
  <c r="D4" i="4"/>
  <c r="D22" i="4" s="1"/>
  <c r="D19" i="4" s="1"/>
  <c r="L4" i="4"/>
  <c r="L22" i="4" s="1"/>
  <c r="L19" i="4" s="1"/>
  <c r="O7" i="4"/>
  <c r="F4" i="4"/>
  <c r="F22" i="4" s="1"/>
  <c r="F19" i="4" s="1"/>
  <c r="N4" i="4"/>
  <c r="N22" i="4" s="1"/>
  <c r="N19" i="4" s="1"/>
  <c r="O5" i="4"/>
  <c r="C4" i="4"/>
  <c r="O8" i="4"/>
  <c r="K19" i="4"/>
  <c r="N9" i="5"/>
  <c r="G9" i="5"/>
  <c r="J9" i="5"/>
  <c r="E9" i="5"/>
  <c r="K9" i="5"/>
  <c r="I9" i="5"/>
  <c r="E19" i="4"/>
  <c r="M19" i="4"/>
  <c r="J10" i="4"/>
  <c r="J15" i="4" s="1"/>
  <c r="E11" i="4"/>
  <c r="E16" i="4" s="1"/>
  <c r="M11" i="4"/>
  <c r="M16" i="4" s="1"/>
  <c r="H12" i="4"/>
  <c r="H17" i="4" s="1"/>
  <c r="C13" i="4"/>
  <c r="C18" i="4" s="1"/>
  <c r="K13" i="4"/>
  <c r="K18" i="4" s="1"/>
  <c r="I15" i="4"/>
  <c r="D16" i="4"/>
  <c r="L16" i="4"/>
  <c r="G17" i="4"/>
  <c r="J18" i="4"/>
  <c r="I4" i="4"/>
  <c r="I22" i="4" s="1"/>
  <c r="I19" i="4" s="1"/>
  <c r="O6" i="4"/>
  <c r="C10" i="4"/>
  <c r="C15" i="4" s="1"/>
  <c r="K10" i="4"/>
  <c r="K15" i="4" s="1"/>
  <c r="F11" i="4"/>
  <c r="F16" i="4" s="1"/>
  <c r="N11" i="4"/>
  <c r="N16" i="4" s="1"/>
  <c r="I12" i="4"/>
  <c r="I17" i="4" s="1"/>
  <c r="D13" i="4"/>
  <c r="D18" i="4" s="1"/>
  <c r="L13" i="4"/>
  <c r="L18" i="4" s="1"/>
  <c r="H4" i="4"/>
  <c r="H22" i="4" s="1"/>
  <c r="H19" i="4" s="1"/>
  <c r="J4" i="4"/>
  <c r="J22" i="4" s="1"/>
  <c r="J19" i="4" s="1"/>
  <c r="D10" i="4"/>
  <c r="L10" i="4"/>
  <c r="L15" i="4" s="1"/>
  <c r="G11" i="4"/>
  <c r="G16" i="4" s="1"/>
  <c r="J12" i="4"/>
  <c r="J17" i="4" s="1"/>
  <c r="E13" i="4"/>
  <c r="E18" i="4" s="1"/>
  <c r="M13" i="4"/>
  <c r="M18" i="4" s="1"/>
  <c r="E10" i="4"/>
  <c r="M10" i="4"/>
  <c r="H11" i="4"/>
  <c r="H16" i="4" s="1"/>
  <c r="C12" i="4"/>
  <c r="K12" i="4"/>
  <c r="K17" i="4" s="1"/>
  <c r="F13" i="4"/>
  <c r="F18" i="4" s="1"/>
  <c r="N13" i="4"/>
  <c r="N18" i="4" s="1"/>
  <c r="F10" i="4"/>
  <c r="F15" i="4" s="1"/>
  <c r="N10" i="4"/>
  <c r="N15" i="4" s="1"/>
  <c r="I11" i="4"/>
  <c r="D12" i="4"/>
  <c r="D17" i="4" s="1"/>
  <c r="L12" i="4"/>
  <c r="L17" i="4" s="1"/>
  <c r="G13" i="4"/>
  <c r="G18" i="4" s="1"/>
  <c r="O21" i="4"/>
  <c r="G10" i="4"/>
  <c r="G15" i="4" s="1"/>
  <c r="J11" i="4"/>
  <c r="J16" i="4" s="1"/>
  <c r="E12" i="4"/>
  <c r="E17" i="4" s="1"/>
  <c r="M12" i="4"/>
  <c r="M17" i="4" s="1"/>
  <c r="H13" i="4"/>
  <c r="H18" i="4" s="1"/>
  <c r="C22" i="4"/>
  <c r="C19" i="4" s="1"/>
  <c r="H10" i="4"/>
  <c r="H15" i="4" s="1"/>
  <c r="C11" i="4"/>
  <c r="K11" i="4"/>
  <c r="K16" i="4" s="1"/>
  <c r="F12" i="4"/>
  <c r="F17" i="4" s="1"/>
  <c r="N12" i="4"/>
  <c r="N17" i="4" s="1"/>
  <c r="I13" i="4"/>
  <c r="I18" i="4" s="1"/>
  <c r="G4" i="4"/>
  <c r="G22" i="4" s="1"/>
  <c r="G19" i="4" s="1"/>
  <c r="Q23" i="3"/>
  <c r="Q20" i="3"/>
  <c r="Q21" i="3"/>
  <c r="Q5" i="3"/>
  <c r="Q6" i="3"/>
  <c r="Q7" i="3"/>
  <c r="Q8" i="3"/>
  <c r="O17" i="3"/>
  <c r="N15" i="3"/>
  <c r="K16" i="3"/>
  <c r="H17" i="3"/>
  <c r="N18" i="3"/>
  <c r="P15" i="3"/>
  <c r="I15" i="3"/>
  <c r="N16" i="3"/>
  <c r="K17" i="3"/>
  <c r="H18" i="3"/>
  <c r="J15" i="3"/>
  <c r="I18" i="3"/>
  <c r="K15" i="3"/>
  <c r="P16" i="3"/>
  <c r="J18" i="3"/>
  <c r="L15" i="3"/>
  <c r="F17" i="3"/>
  <c r="O4" i="3"/>
  <c r="H4" i="3"/>
  <c r="P4" i="3"/>
  <c r="I4" i="3"/>
  <c r="J4" i="3"/>
  <c r="K4" i="3"/>
  <c r="L4" i="3"/>
  <c r="G4" i="3"/>
  <c r="E4" i="3"/>
  <c r="M4" i="3"/>
  <c r="F4" i="3"/>
  <c r="N4" i="3"/>
  <c r="P7" i="2"/>
  <c r="E24" i="5" l="1"/>
  <c r="C2" i="6"/>
  <c r="C22" i="6" s="1"/>
  <c r="C23" i="6" s="1"/>
  <c r="C3" i="5" s="1"/>
  <c r="C2" i="5" s="1"/>
  <c r="C14" i="5" s="1"/>
  <c r="G10" i="6"/>
  <c r="I23" i="5"/>
  <c r="P3" i="10"/>
  <c r="N3" i="10"/>
  <c r="J19" i="11"/>
  <c r="H6" i="6" s="1"/>
  <c r="N19" i="11"/>
  <c r="L6" i="6" s="1"/>
  <c r="O19" i="11"/>
  <c r="M6" i="6" s="1"/>
  <c r="Q19" i="11"/>
  <c r="O6" i="6" s="1"/>
  <c r="L19" i="11"/>
  <c r="J6" i="6" s="1"/>
  <c r="F19" i="11"/>
  <c r="D6" i="6" s="1"/>
  <c r="G19" i="11"/>
  <c r="E6" i="6" s="1"/>
  <c r="K19" i="11"/>
  <c r="I6" i="6" s="1"/>
  <c r="H19" i="11"/>
  <c r="F6" i="6" s="1"/>
  <c r="M19" i="11"/>
  <c r="K6" i="6" s="1"/>
  <c r="H9" i="3"/>
  <c r="P19" i="11"/>
  <c r="N6" i="6" s="1"/>
  <c r="I19" i="11"/>
  <c r="G6" i="6" s="1"/>
  <c r="Q13" i="3"/>
  <c r="N9" i="3"/>
  <c r="O9" i="3"/>
  <c r="J9" i="3"/>
  <c r="O16" i="3"/>
  <c r="O14" i="3" s="1"/>
  <c r="M18" i="3"/>
  <c r="M14" i="3" s="1"/>
  <c r="E9" i="3"/>
  <c r="K9" i="3"/>
  <c r="H15" i="3"/>
  <c r="H14" i="3" s="1"/>
  <c r="Q12" i="3"/>
  <c r="I9" i="3"/>
  <c r="M9" i="3"/>
  <c r="P9" i="3"/>
  <c r="Q11" i="3"/>
  <c r="L9" i="3"/>
  <c r="F3" i="9"/>
  <c r="F17" i="9" s="1"/>
  <c r="F9" i="3"/>
  <c r="Q10" i="3"/>
  <c r="G9" i="3"/>
  <c r="E9" i="4"/>
  <c r="G14" i="4"/>
  <c r="G28" i="4" s="1"/>
  <c r="Q3" i="9"/>
  <c r="N10" i="9"/>
  <c r="K10" i="9"/>
  <c r="L10" i="9"/>
  <c r="H10" i="9"/>
  <c r="J10" i="9"/>
  <c r="H3" i="9"/>
  <c r="J3" i="9"/>
  <c r="O10" i="9"/>
  <c r="M10" i="9"/>
  <c r="Q10" i="9"/>
  <c r="P10" i="9"/>
  <c r="P3" i="9"/>
  <c r="N3" i="9"/>
  <c r="O3" i="9"/>
  <c r="M3" i="9"/>
  <c r="I9" i="4"/>
  <c r="K3" i="9"/>
  <c r="G3" i="9"/>
  <c r="L3" i="9"/>
  <c r="I3" i="9"/>
  <c r="O9" i="5"/>
  <c r="H9" i="5"/>
  <c r="F9" i="5"/>
  <c r="D9" i="5"/>
  <c r="L9" i="5"/>
  <c r="M9" i="5"/>
  <c r="K14" i="4"/>
  <c r="K28" i="4" s="1"/>
  <c r="O19" i="4"/>
  <c r="O11" i="4"/>
  <c r="N9" i="4"/>
  <c r="L9" i="4"/>
  <c r="J9" i="4"/>
  <c r="J14" i="4"/>
  <c r="J28" i="4" s="1"/>
  <c r="F9" i="4"/>
  <c r="M9" i="4"/>
  <c r="D9" i="4"/>
  <c r="I16" i="4"/>
  <c r="I14" i="4" s="1"/>
  <c r="I28" i="4" s="1"/>
  <c r="K9" i="4"/>
  <c r="M15" i="4"/>
  <c r="M14" i="4" s="1"/>
  <c r="M28" i="4" s="1"/>
  <c r="H14" i="4"/>
  <c r="H28" i="4" s="1"/>
  <c r="O12" i="4"/>
  <c r="H9" i="4"/>
  <c r="O22" i="4"/>
  <c r="G9" i="4"/>
  <c r="L14" i="4"/>
  <c r="L28" i="4" s="1"/>
  <c r="D15" i="4"/>
  <c r="D14" i="4" s="1"/>
  <c r="D28" i="4" s="1"/>
  <c r="O10" i="4"/>
  <c r="C9" i="4"/>
  <c r="E15" i="4"/>
  <c r="E14" i="4" s="1"/>
  <c r="E28" i="4" s="1"/>
  <c r="C16" i="4"/>
  <c r="F14" i="4"/>
  <c r="F28" i="4" s="1"/>
  <c r="N14" i="4"/>
  <c r="N28" i="4" s="1"/>
  <c r="O18" i="4"/>
  <c r="O13" i="4"/>
  <c r="C17" i="4"/>
  <c r="O17" i="4" s="1"/>
  <c r="O4" i="4"/>
  <c r="K14" i="3"/>
  <c r="E14" i="3"/>
  <c r="G14" i="3"/>
  <c r="P14" i="3"/>
  <c r="L14" i="3"/>
  <c r="I14" i="3"/>
  <c r="N14" i="3"/>
  <c r="J14" i="3"/>
  <c r="F14" i="3"/>
  <c r="J22" i="3"/>
  <c r="J19" i="3" s="1"/>
  <c r="K22" i="3"/>
  <c r="K19" i="3" s="1"/>
  <c r="I22" i="3"/>
  <c r="I19" i="3" s="1"/>
  <c r="F22" i="3"/>
  <c r="F19" i="3" s="1"/>
  <c r="Q17" i="3"/>
  <c r="G22" i="3"/>
  <c r="G19" i="3" s="1"/>
  <c r="N22" i="3"/>
  <c r="N19" i="3" s="1"/>
  <c r="P22" i="3"/>
  <c r="P19" i="3" s="1"/>
  <c r="M22" i="3"/>
  <c r="M19" i="3" s="1"/>
  <c r="L22" i="3"/>
  <c r="L19" i="3" s="1"/>
  <c r="H22" i="3"/>
  <c r="H19" i="3" s="1"/>
  <c r="E22" i="3"/>
  <c r="E19" i="3" s="1"/>
  <c r="Q4" i="3"/>
  <c r="O22" i="3"/>
  <c r="O19" i="3" s="1"/>
  <c r="D4" i="6" l="1"/>
  <c r="P6" i="6"/>
  <c r="Q16" i="3"/>
  <c r="Q15" i="3"/>
  <c r="D21" i="6"/>
  <c r="P21" i="6" s="1"/>
  <c r="H10" i="6"/>
  <c r="D16" i="5"/>
  <c r="D15" i="5" s="1"/>
  <c r="D4" i="5"/>
  <c r="J23" i="5"/>
  <c r="Q17" i="9"/>
  <c r="O4" i="6" s="1"/>
  <c r="Q18" i="3"/>
  <c r="H17" i="9"/>
  <c r="F4" i="6" s="1"/>
  <c r="Q9" i="3"/>
  <c r="L17" i="9"/>
  <c r="J4" i="6" s="1"/>
  <c r="P17" i="9"/>
  <c r="N4" i="6" s="1"/>
  <c r="J17" i="9"/>
  <c r="H4" i="6" s="1"/>
  <c r="O17" i="9"/>
  <c r="M4" i="6" s="1"/>
  <c r="N17" i="9"/>
  <c r="L4" i="6" s="1"/>
  <c r="M17" i="9"/>
  <c r="K4" i="6" s="1"/>
  <c r="K17" i="9"/>
  <c r="I4" i="6" s="1"/>
  <c r="G10" i="9"/>
  <c r="G17" i="9" s="1"/>
  <c r="E4" i="6" s="1"/>
  <c r="I10" i="9"/>
  <c r="I17" i="9" s="1"/>
  <c r="G4" i="6" s="1"/>
  <c r="O15" i="4"/>
  <c r="O16" i="4"/>
  <c r="C14" i="4"/>
  <c r="O9" i="4"/>
  <c r="Q19" i="3"/>
  <c r="Q22" i="3"/>
  <c r="Q14" i="3"/>
  <c r="N28" i="3"/>
  <c r="N30" i="3" s="1"/>
  <c r="N33" i="3" s="1"/>
  <c r="N35" i="3" s="1"/>
  <c r="M3" i="6" s="1"/>
  <c r="J28" i="3"/>
  <c r="J30" i="3" s="1"/>
  <c r="J33" i="3" s="1"/>
  <c r="J35" i="3" s="1"/>
  <c r="I3" i="6" s="1"/>
  <c r="L28" i="3"/>
  <c r="L30" i="3" s="1"/>
  <c r="L33" i="3" s="1"/>
  <c r="L35" i="3" s="1"/>
  <c r="K3" i="6" s="1"/>
  <c r="E28" i="3"/>
  <c r="E30" i="3" s="1"/>
  <c r="E33" i="3" s="1"/>
  <c r="E35" i="3" s="1"/>
  <c r="G28" i="3"/>
  <c r="G30" i="3" s="1"/>
  <c r="G33" i="3" s="1"/>
  <c r="G35" i="3" s="1"/>
  <c r="F3" i="6" s="1"/>
  <c r="O28" i="3"/>
  <c r="O30" i="3" s="1"/>
  <c r="O33" i="3" s="1"/>
  <c r="O35" i="3" s="1"/>
  <c r="N3" i="6" s="1"/>
  <c r="K28" i="3"/>
  <c r="K30" i="3" s="1"/>
  <c r="K33" i="3" s="1"/>
  <c r="K35" i="3" s="1"/>
  <c r="J3" i="6" s="1"/>
  <c r="H28" i="3"/>
  <c r="H30" i="3" s="1"/>
  <c r="H33" i="3" s="1"/>
  <c r="H35" i="3" s="1"/>
  <c r="G3" i="6" s="1"/>
  <c r="M28" i="3"/>
  <c r="M30" i="3" s="1"/>
  <c r="M33" i="3" s="1"/>
  <c r="M35" i="3" s="1"/>
  <c r="L3" i="6" s="1"/>
  <c r="P28" i="3"/>
  <c r="P30" i="3" s="1"/>
  <c r="P33" i="3" s="1"/>
  <c r="P35" i="3" s="1"/>
  <c r="O3" i="6" s="1"/>
  <c r="F28" i="3"/>
  <c r="F30" i="3" s="1"/>
  <c r="F33" i="3" s="1"/>
  <c r="F35" i="3" s="1"/>
  <c r="E3" i="6" s="1"/>
  <c r="I28" i="3"/>
  <c r="I30" i="3" s="1"/>
  <c r="I33" i="3" s="1"/>
  <c r="I35" i="3" s="1"/>
  <c r="H3" i="6" s="1"/>
  <c r="E2" i="6" l="1"/>
  <c r="E22" i="6" s="1"/>
  <c r="L2" i="6"/>
  <c r="M2" i="6"/>
  <c r="D3" i="6"/>
  <c r="F24" i="5"/>
  <c r="G24" i="5" s="1"/>
  <c r="H24" i="5" s="1"/>
  <c r="I24" i="5" s="1"/>
  <c r="J24" i="5" s="1"/>
  <c r="K24" i="5" s="1"/>
  <c r="L24" i="5" s="1"/>
  <c r="M24" i="5" s="1"/>
  <c r="N24" i="5" s="1"/>
  <c r="O24" i="5" s="1"/>
  <c r="N2" i="6"/>
  <c r="I2" i="6"/>
  <c r="I22" i="6" s="1"/>
  <c r="K2" i="6"/>
  <c r="H2" i="6"/>
  <c r="H22" i="6" s="1"/>
  <c r="O2" i="6"/>
  <c r="J2" i="6"/>
  <c r="G2" i="6"/>
  <c r="G22" i="6" s="1"/>
  <c r="E4" i="5"/>
  <c r="F4" i="5" s="1"/>
  <c r="I10" i="6"/>
  <c r="E16" i="5"/>
  <c r="F16" i="5" s="1"/>
  <c r="F15" i="5" s="1"/>
  <c r="D22" i="5"/>
  <c r="D28" i="5" s="1"/>
  <c r="K23" i="5"/>
  <c r="C28" i="4"/>
  <c r="O28" i="4" s="1"/>
  <c r="O14" i="4"/>
  <c r="Q28" i="3"/>
  <c r="Q30" i="3" s="1"/>
  <c r="Q33" i="3" s="1"/>
  <c r="Q35" i="3" s="1"/>
  <c r="D2" i="6" l="1"/>
  <c r="D22" i="6" s="1"/>
  <c r="D23" i="6" s="1"/>
  <c r="D3" i="5" s="1"/>
  <c r="D2" i="5" s="1"/>
  <c r="D14" i="5" s="1"/>
  <c r="D32" i="5" s="1"/>
  <c r="P3" i="6"/>
  <c r="F2" i="6"/>
  <c r="F22" i="6" s="1"/>
  <c r="P4" i="6"/>
  <c r="J10" i="6"/>
  <c r="J22" i="6" s="1"/>
  <c r="E15" i="5"/>
  <c r="E22" i="5"/>
  <c r="L23" i="5"/>
  <c r="G16" i="5"/>
  <c r="G15" i="5" s="1"/>
  <c r="G4" i="5"/>
  <c r="H4" i="5" s="1"/>
  <c r="I4" i="5" s="1"/>
  <c r="J4" i="5" s="1"/>
  <c r="K4" i="5" s="1"/>
  <c r="L4" i="5" s="1"/>
  <c r="M4" i="5" s="1"/>
  <c r="N4" i="5" s="1"/>
  <c r="O4" i="5" s="1"/>
  <c r="P2" i="6" l="1"/>
  <c r="E21" i="6"/>
  <c r="E23" i="6" s="1"/>
  <c r="F21" i="6" s="1"/>
  <c r="F23" i="6" s="1"/>
  <c r="G21" i="6" s="1"/>
  <c r="G23" i="6" s="1"/>
  <c r="D30" i="5"/>
  <c r="K10" i="6"/>
  <c r="K22" i="6" s="1"/>
  <c r="E28" i="5"/>
  <c r="F22" i="5"/>
  <c r="F28" i="5" s="1"/>
  <c r="M23" i="5"/>
  <c r="H16" i="5"/>
  <c r="H15" i="5" s="1"/>
  <c r="F3" i="5" l="1"/>
  <c r="F2" i="5" s="1"/>
  <c r="F14" i="5" s="1"/>
  <c r="F30" i="5" s="1"/>
  <c r="E3" i="5"/>
  <c r="E2" i="5" s="1"/>
  <c r="E14" i="5" s="1"/>
  <c r="E30" i="5" s="1"/>
  <c r="G3" i="5"/>
  <c r="G2" i="5" s="1"/>
  <c r="G14" i="5" s="1"/>
  <c r="H21" i="6"/>
  <c r="H23" i="6" s="1"/>
  <c r="L10" i="6"/>
  <c r="L22" i="6" s="1"/>
  <c r="G22" i="5"/>
  <c r="G28" i="5" s="1"/>
  <c r="N23" i="5"/>
  <c r="I16" i="5"/>
  <c r="I15" i="5" s="1"/>
  <c r="E32" i="5" l="1"/>
  <c r="G32" i="5"/>
  <c r="F32" i="5"/>
  <c r="G30" i="5"/>
  <c r="H3" i="5"/>
  <c r="H2" i="5" s="1"/>
  <c r="H14" i="5" s="1"/>
  <c r="I21" i="6"/>
  <c r="I23" i="6" s="1"/>
  <c r="M10" i="6"/>
  <c r="M22" i="6" s="1"/>
  <c r="H22" i="5"/>
  <c r="H28" i="5" s="1"/>
  <c r="O23" i="5"/>
  <c r="J16" i="5"/>
  <c r="J15" i="5" s="1"/>
  <c r="H32" i="5" l="1"/>
  <c r="H30" i="5"/>
  <c r="I3" i="5"/>
  <c r="I2" i="5" s="1"/>
  <c r="I14" i="5" s="1"/>
  <c r="J21" i="6"/>
  <c r="J23" i="6" s="1"/>
  <c r="O10" i="6"/>
  <c r="N10" i="6"/>
  <c r="N22" i="6" s="1"/>
  <c r="I22" i="5"/>
  <c r="I28" i="5" s="1"/>
  <c r="I32" i="5" s="1"/>
  <c r="K16" i="5"/>
  <c r="K15" i="5" s="1"/>
  <c r="P10" i="6" l="1"/>
  <c r="P22" i="6" s="1"/>
  <c r="O22" i="6"/>
  <c r="I30" i="5"/>
  <c r="J3" i="5"/>
  <c r="J2" i="5" s="1"/>
  <c r="J14" i="5" s="1"/>
  <c r="K21" i="6"/>
  <c r="K23" i="6" s="1"/>
  <c r="J22" i="5"/>
  <c r="J28" i="5" s="1"/>
  <c r="L16" i="5"/>
  <c r="L15" i="5" s="1"/>
  <c r="J32" i="5" l="1"/>
  <c r="J30" i="5"/>
  <c r="K3" i="5"/>
  <c r="K2" i="5" s="1"/>
  <c r="K14" i="5" s="1"/>
  <c r="L21" i="6"/>
  <c r="L23" i="6" s="1"/>
  <c r="K22" i="5"/>
  <c r="K28" i="5" s="1"/>
  <c r="M16" i="5"/>
  <c r="M15" i="5" s="1"/>
  <c r="K32" i="5" l="1"/>
  <c r="K30" i="5"/>
  <c r="L3" i="5"/>
  <c r="L2" i="5" s="1"/>
  <c r="L14" i="5" s="1"/>
  <c r="M21" i="6"/>
  <c r="M23" i="6" s="1"/>
  <c r="L22" i="5"/>
  <c r="L28" i="5" s="1"/>
  <c r="N16" i="5"/>
  <c r="N15" i="5" s="1"/>
  <c r="L32" i="5" l="1"/>
  <c r="M3" i="5"/>
  <c r="M2" i="5" s="1"/>
  <c r="M14" i="5" s="1"/>
  <c r="N21" i="6"/>
  <c r="N23" i="6" s="1"/>
  <c r="L30" i="5"/>
  <c r="M22" i="5"/>
  <c r="M28" i="5" s="1"/>
  <c r="O16" i="5"/>
  <c r="O15" i="5" s="1"/>
  <c r="C22" i="5"/>
  <c r="C28" i="5" s="1"/>
  <c r="C32" i="5" s="1"/>
  <c r="M32" i="5" l="1"/>
  <c r="N3" i="5"/>
  <c r="N2" i="5" s="1"/>
  <c r="N14" i="5" s="1"/>
  <c r="O21" i="6"/>
  <c r="O23" i="6" s="1"/>
  <c r="M30" i="5"/>
  <c r="C30" i="5"/>
  <c r="O22" i="5"/>
  <c r="O28" i="5" s="1"/>
  <c r="N22" i="5"/>
  <c r="N28" i="5" s="1"/>
  <c r="N32" i="5" l="1"/>
  <c r="O3" i="5"/>
  <c r="O2" i="5" s="1"/>
  <c r="O14" i="5" s="1"/>
  <c r="O30" i="5" s="1"/>
  <c r="P23" i="6"/>
  <c r="N30" i="5"/>
  <c r="O3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<sst xmlns="http://schemas.openxmlformats.org/spreadsheetml/2006/main" count="245" uniqueCount="100">
  <si>
    <t>A商品</t>
    <rPh sb="1" eb="3">
      <t>ショウヒン</t>
    </rPh>
    <phoneticPr fontId="1"/>
  </si>
  <si>
    <t>B商品</t>
    <rPh sb="1" eb="3">
      <t>ショウヒン</t>
    </rPh>
    <phoneticPr fontId="1"/>
  </si>
  <si>
    <t>C商品</t>
    <rPh sb="1" eb="3">
      <t>ショウヒン</t>
    </rPh>
    <phoneticPr fontId="1"/>
  </si>
  <si>
    <t>D商品</t>
    <rPh sb="1" eb="3">
      <t>ショウヒン</t>
    </rPh>
    <phoneticPr fontId="1"/>
  </si>
  <si>
    <t>商品名</t>
    <rPh sb="0" eb="2">
      <t>ショウヒン</t>
    </rPh>
    <rPh sb="2" eb="3">
      <t>メイ</t>
    </rPh>
    <phoneticPr fontId="1"/>
  </si>
  <si>
    <t>計</t>
    <rPh sb="0" eb="1">
      <t>ケイ</t>
    </rPh>
    <phoneticPr fontId="1"/>
  </si>
  <si>
    <t>売単価（円）</t>
    <rPh sb="0" eb="1">
      <t>ウ</t>
    </rPh>
    <rPh sb="1" eb="3">
      <t>タンカ</t>
    </rPh>
    <rPh sb="4" eb="5">
      <t>エン</t>
    </rPh>
    <phoneticPr fontId="1"/>
  </si>
  <si>
    <t>（単位：個）</t>
    <rPh sb="1" eb="3">
      <t>タンイ</t>
    </rPh>
    <rPh sb="4" eb="5">
      <t>コ</t>
    </rPh>
    <phoneticPr fontId="1"/>
  </si>
  <si>
    <t>売上総利益</t>
    <rPh sb="0" eb="2">
      <t>ウリアゲ</t>
    </rPh>
    <rPh sb="2" eb="3">
      <t>ソウ</t>
    </rPh>
    <rPh sb="3" eb="5">
      <t>リエキ</t>
    </rPh>
    <phoneticPr fontId="1"/>
  </si>
  <si>
    <t>原価率</t>
    <rPh sb="0" eb="2">
      <t>ゲンカ</t>
    </rPh>
    <rPh sb="2" eb="3">
      <t>リツ</t>
    </rPh>
    <phoneticPr fontId="1"/>
  </si>
  <si>
    <t>売上高計</t>
    <rPh sb="0" eb="2">
      <t>ウリアゲ</t>
    </rPh>
    <rPh sb="2" eb="3">
      <t>ダカ</t>
    </rPh>
    <rPh sb="3" eb="4">
      <t>ケイ</t>
    </rPh>
    <phoneticPr fontId="1"/>
  </si>
  <si>
    <t>売上原価計</t>
    <rPh sb="0" eb="2">
      <t>ウリアゲ</t>
    </rPh>
    <rPh sb="2" eb="4">
      <t>ゲンカ</t>
    </rPh>
    <rPh sb="4" eb="5">
      <t>ケイ</t>
    </rPh>
    <phoneticPr fontId="1"/>
  </si>
  <si>
    <t>賃借料</t>
    <rPh sb="0" eb="3">
      <t>チンシャクリョウ</t>
    </rPh>
    <phoneticPr fontId="1"/>
  </si>
  <si>
    <t>水道光熱費</t>
    <rPh sb="0" eb="2">
      <t>スイドウ</t>
    </rPh>
    <rPh sb="2" eb="5">
      <t>コウネツヒ</t>
    </rPh>
    <phoneticPr fontId="1"/>
  </si>
  <si>
    <t>通信費</t>
    <rPh sb="0" eb="3">
      <t>ツウシンヒ</t>
    </rPh>
    <phoneticPr fontId="1"/>
  </si>
  <si>
    <t>消耗品費</t>
    <rPh sb="0" eb="3">
      <t>ショウモウヒン</t>
    </rPh>
    <rPh sb="3" eb="4">
      <t>ヒ</t>
    </rPh>
    <phoneticPr fontId="1"/>
  </si>
  <si>
    <t>（単価：千円）</t>
    <rPh sb="1" eb="3">
      <t>タンカ</t>
    </rPh>
    <rPh sb="4" eb="5">
      <t>セン</t>
    </rPh>
    <rPh sb="5" eb="6">
      <t>エン</t>
    </rPh>
    <phoneticPr fontId="1"/>
  </si>
  <si>
    <t>販管費計</t>
    <rPh sb="0" eb="3">
      <t>ハンカンヒ</t>
    </rPh>
    <rPh sb="3" eb="4">
      <t>ケイ</t>
    </rPh>
    <phoneticPr fontId="1"/>
  </si>
  <si>
    <t>人件費（役員）</t>
    <rPh sb="0" eb="3">
      <t>ジンケンヒ</t>
    </rPh>
    <rPh sb="4" eb="6">
      <t>ヤクイン</t>
    </rPh>
    <phoneticPr fontId="1"/>
  </si>
  <si>
    <t>人件費（販売員）</t>
    <rPh sb="0" eb="3">
      <t>ジンケンヒ</t>
    </rPh>
    <rPh sb="4" eb="6">
      <t>ハンバイ</t>
    </rPh>
    <rPh sb="6" eb="7">
      <t>イン</t>
    </rPh>
    <phoneticPr fontId="1"/>
  </si>
  <si>
    <t>営業利益</t>
    <rPh sb="0" eb="2">
      <t>エイギョウ</t>
    </rPh>
    <rPh sb="2" eb="4">
      <t>リエキ</t>
    </rPh>
    <phoneticPr fontId="1"/>
  </si>
  <si>
    <t>販売数量</t>
    <rPh sb="0" eb="2">
      <t>ハンバイ</t>
    </rPh>
    <rPh sb="2" eb="4">
      <t>スウリョウ</t>
    </rPh>
    <phoneticPr fontId="1"/>
  </si>
  <si>
    <t>＜黒字化施策１＞</t>
    <rPh sb="1" eb="4">
      <t>クロジカ</t>
    </rPh>
    <rPh sb="4" eb="6">
      <t>シサク</t>
    </rPh>
    <phoneticPr fontId="1"/>
  </si>
  <si>
    <t>施策</t>
    <rPh sb="0" eb="2">
      <t>シサク</t>
    </rPh>
    <phoneticPr fontId="1"/>
  </si>
  <si>
    <t>損益計算書シミュレーションモデル</t>
    <rPh sb="0" eb="2">
      <t>ソンエキ</t>
    </rPh>
    <rPh sb="2" eb="5">
      <t>ケイサンショ</t>
    </rPh>
    <phoneticPr fontId="1"/>
  </si>
  <si>
    <t>売単価</t>
    <rPh sb="0" eb="1">
      <t>ウ</t>
    </rPh>
    <rPh sb="1" eb="3">
      <t>タンカ</t>
    </rPh>
    <phoneticPr fontId="1"/>
  </si>
  <si>
    <t>広告宣伝費・販売促進費</t>
    <rPh sb="0" eb="2">
      <t>コウコク</t>
    </rPh>
    <rPh sb="2" eb="5">
      <t>センデンヒ</t>
    </rPh>
    <rPh sb="6" eb="8">
      <t>ハンバイ</t>
    </rPh>
    <rPh sb="8" eb="10">
      <t>ソクシン</t>
    </rPh>
    <rPh sb="10" eb="11">
      <t>ヒ</t>
    </rPh>
    <phoneticPr fontId="1"/>
  </si>
  <si>
    <t>増減率</t>
    <rPh sb="0" eb="2">
      <t>ゾウゲン</t>
    </rPh>
    <rPh sb="2" eb="3">
      <t>リツ</t>
    </rPh>
    <phoneticPr fontId="1"/>
  </si>
  <si>
    <t>ベース金額</t>
    <rPh sb="3" eb="5">
      <t>キンガク</t>
    </rPh>
    <phoneticPr fontId="1"/>
  </si>
  <si>
    <t>月額</t>
    <rPh sb="0" eb="2">
      <t>ゲツガク</t>
    </rPh>
    <phoneticPr fontId="1"/>
  </si>
  <si>
    <t>ｲﾝｾﾝﾃｨﾌﾞ率</t>
    <rPh sb="8" eb="9">
      <t>リツ</t>
    </rPh>
    <phoneticPr fontId="1"/>
  </si>
  <si>
    <t>人件費（社員）</t>
    <rPh sb="0" eb="3">
      <t>ジンケンヒ</t>
    </rPh>
    <rPh sb="4" eb="6">
      <t>シャイン</t>
    </rPh>
    <phoneticPr fontId="1"/>
  </si>
  <si>
    <t>0：ベースケース</t>
    <phoneticPr fontId="1"/>
  </si>
  <si>
    <t>1：施策あり</t>
    <rPh sb="2" eb="4">
      <t>シサク</t>
    </rPh>
    <phoneticPr fontId="1"/>
  </si>
  <si>
    <t>流動資産</t>
    <rPh sb="0" eb="2">
      <t>リュウドウ</t>
    </rPh>
    <rPh sb="2" eb="4">
      <t>シサン</t>
    </rPh>
    <phoneticPr fontId="1"/>
  </si>
  <si>
    <t>現預金</t>
    <rPh sb="0" eb="3">
      <t>ゲンヨキン</t>
    </rPh>
    <phoneticPr fontId="1"/>
  </si>
  <si>
    <t>売掛金</t>
    <rPh sb="0" eb="2">
      <t>ウリカケ</t>
    </rPh>
    <rPh sb="2" eb="3">
      <t>キン</t>
    </rPh>
    <phoneticPr fontId="1"/>
  </si>
  <si>
    <t>固定資産</t>
    <rPh sb="0" eb="2">
      <t>コテイ</t>
    </rPh>
    <rPh sb="2" eb="4">
      <t>シサン</t>
    </rPh>
    <phoneticPr fontId="1"/>
  </si>
  <si>
    <t>建物附属設備</t>
    <rPh sb="0" eb="2">
      <t>タテモノ</t>
    </rPh>
    <rPh sb="2" eb="6">
      <t>フゾクセツビ</t>
    </rPh>
    <phoneticPr fontId="1"/>
  </si>
  <si>
    <t>備品</t>
    <rPh sb="0" eb="2">
      <t>ビヒン</t>
    </rPh>
    <phoneticPr fontId="1"/>
  </si>
  <si>
    <t>車両</t>
    <rPh sb="0" eb="2">
      <t>シャリョウ</t>
    </rPh>
    <phoneticPr fontId="1"/>
  </si>
  <si>
    <t>流動負債</t>
    <rPh sb="0" eb="2">
      <t>リュウドウ</t>
    </rPh>
    <rPh sb="2" eb="4">
      <t>フサイ</t>
    </rPh>
    <phoneticPr fontId="1"/>
  </si>
  <si>
    <t>買掛金</t>
    <rPh sb="0" eb="3">
      <t>カイカケキン</t>
    </rPh>
    <phoneticPr fontId="1"/>
  </si>
  <si>
    <t>固定負債</t>
    <rPh sb="0" eb="2">
      <t>コテイ</t>
    </rPh>
    <rPh sb="2" eb="4">
      <t>フサイ</t>
    </rPh>
    <phoneticPr fontId="1"/>
  </si>
  <si>
    <t>短期借入金</t>
    <rPh sb="0" eb="2">
      <t>タンキ</t>
    </rPh>
    <rPh sb="2" eb="4">
      <t>カリイレ</t>
    </rPh>
    <rPh sb="4" eb="5">
      <t>キン</t>
    </rPh>
    <phoneticPr fontId="1"/>
  </si>
  <si>
    <t>長期借入金</t>
    <rPh sb="0" eb="2">
      <t>チョウキ</t>
    </rPh>
    <rPh sb="2" eb="4">
      <t>カリイレ</t>
    </rPh>
    <rPh sb="4" eb="5">
      <t>キン</t>
    </rPh>
    <phoneticPr fontId="1"/>
  </si>
  <si>
    <t>P/L</t>
    <phoneticPr fontId="1"/>
  </si>
  <si>
    <t>純資産</t>
    <rPh sb="0" eb="3">
      <t>ジュンシサン</t>
    </rPh>
    <phoneticPr fontId="1"/>
  </si>
  <si>
    <t>資本金</t>
    <rPh sb="0" eb="3">
      <t>シホンキン</t>
    </rPh>
    <phoneticPr fontId="1"/>
  </si>
  <si>
    <t>利益剰余金</t>
    <rPh sb="0" eb="2">
      <t>リエキ</t>
    </rPh>
    <rPh sb="2" eb="5">
      <t>ジョウヨキン</t>
    </rPh>
    <phoneticPr fontId="1"/>
  </si>
  <si>
    <t>負債純資産合計</t>
    <rPh sb="0" eb="2">
      <t>フサイ</t>
    </rPh>
    <rPh sb="2" eb="5">
      <t>ジュンシサン</t>
    </rPh>
    <rPh sb="5" eb="7">
      <t>ゴウケイ</t>
    </rPh>
    <phoneticPr fontId="1"/>
  </si>
  <si>
    <t>資産合計</t>
    <rPh sb="0" eb="2">
      <t>シサン</t>
    </rPh>
    <rPh sb="2" eb="4">
      <t>ゴウケイ</t>
    </rPh>
    <phoneticPr fontId="1"/>
  </si>
  <si>
    <t>（単位：千円）</t>
    <rPh sb="1" eb="3">
      <t>タンイ</t>
    </rPh>
    <rPh sb="4" eb="5">
      <t>セン</t>
    </rPh>
    <rPh sb="5" eb="6">
      <t>エン</t>
    </rPh>
    <phoneticPr fontId="1"/>
  </si>
  <si>
    <t>発生</t>
    <rPh sb="0" eb="2">
      <t>ハッセイ</t>
    </rPh>
    <phoneticPr fontId="1"/>
  </si>
  <si>
    <t>回収</t>
    <rPh sb="0" eb="2">
      <t>カイシュウ</t>
    </rPh>
    <phoneticPr fontId="1"/>
  </si>
  <si>
    <t>増減</t>
    <rPh sb="0" eb="2">
      <t>ゾウゲン</t>
    </rPh>
    <phoneticPr fontId="1"/>
  </si>
  <si>
    <t>得意先</t>
    <rPh sb="0" eb="3">
      <t>トクイサキ</t>
    </rPh>
    <phoneticPr fontId="1"/>
  </si>
  <si>
    <t>入金サイト（月）</t>
    <rPh sb="0" eb="2">
      <t>ニュウキン</t>
    </rPh>
    <rPh sb="6" eb="7">
      <t>ツキ</t>
    </rPh>
    <phoneticPr fontId="1"/>
  </si>
  <si>
    <t>X社</t>
    <rPh sb="1" eb="2">
      <t>シャ</t>
    </rPh>
    <phoneticPr fontId="1"/>
  </si>
  <si>
    <t>Z社</t>
    <rPh sb="1" eb="2">
      <t>シャ</t>
    </rPh>
    <phoneticPr fontId="1"/>
  </si>
  <si>
    <t>Y社</t>
    <rPh sb="1" eb="2">
      <t>シャ</t>
    </rPh>
    <phoneticPr fontId="1"/>
  </si>
  <si>
    <t>（得意先）</t>
    <rPh sb="1" eb="4">
      <t>トクイサキ</t>
    </rPh>
    <phoneticPr fontId="1"/>
  </si>
  <si>
    <t>2024通期計</t>
    <rPh sb="4" eb="6">
      <t>ツウキ</t>
    </rPh>
    <rPh sb="6" eb="7">
      <t>ケイ</t>
    </rPh>
    <phoneticPr fontId="1"/>
  </si>
  <si>
    <t>棚卸資産</t>
    <rPh sb="0" eb="4">
      <t>タナオロシシサン</t>
    </rPh>
    <phoneticPr fontId="1"/>
  </si>
  <si>
    <t>（仕入先）</t>
    <rPh sb="1" eb="3">
      <t>シイレ</t>
    </rPh>
    <rPh sb="3" eb="4">
      <t>サキ</t>
    </rPh>
    <phoneticPr fontId="1"/>
  </si>
  <si>
    <t>A社</t>
    <rPh sb="1" eb="2">
      <t>シャ</t>
    </rPh>
    <phoneticPr fontId="1"/>
  </si>
  <si>
    <t>B社</t>
    <rPh sb="1" eb="2">
      <t>シャ</t>
    </rPh>
    <phoneticPr fontId="1"/>
  </si>
  <si>
    <t>C社</t>
    <rPh sb="1" eb="2">
      <t>シャ</t>
    </rPh>
    <phoneticPr fontId="1"/>
  </si>
  <si>
    <t>D社</t>
    <rPh sb="1" eb="2">
      <t>シャ</t>
    </rPh>
    <phoneticPr fontId="1"/>
  </si>
  <si>
    <t>支払サイト（月）</t>
    <rPh sb="0" eb="2">
      <t>シハラ</t>
    </rPh>
    <rPh sb="6" eb="7">
      <t>ツキ</t>
    </rPh>
    <phoneticPr fontId="1"/>
  </si>
  <si>
    <t>仕入単価（円）</t>
    <rPh sb="0" eb="2">
      <t>シイレ</t>
    </rPh>
    <rPh sb="2" eb="4">
      <t>タンカ</t>
    </rPh>
    <rPh sb="5" eb="6">
      <t>エン</t>
    </rPh>
    <phoneticPr fontId="1"/>
  </si>
  <si>
    <t>（商品）</t>
    <rPh sb="1" eb="3">
      <t>ショウヒン</t>
    </rPh>
    <phoneticPr fontId="1"/>
  </si>
  <si>
    <t>支払</t>
    <rPh sb="0" eb="2">
      <t>シハラ</t>
    </rPh>
    <phoneticPr fontId="1"/>
  </si>
  <si>
    <t>増加</t>
    <rPh sb="0" eb="2">
      <t>ゾウカ</t>
    </rPh>
    <phoneticPr fontId="1"/>
  </si>
  <si>
    <t>減少</t>
    <rPh sb="0" eb="2">
      <t>ゲンショウ</t>
    </rPh>
    <phoneticPr fontId="1"/>
  </si>
  <si>
    <t>支払利息</t>
    <rPh sb="0" eb="2">
      <t>シハラ</t>
    </rPh>
    <rPh sb="2" eb="4">
      <t>リソク</t>
    </rPh>
    <phoneticPr fontId="1"/>
  </si>
  <si>
    <t>経常利益</t>
    <rPh sb="0" eb="2">
      <t>ケイジョウ</t>
    </rPh>
    <rPh sb="2" eb="4">
      <t>リエキ</t>
    </rPh>
    <phoneticPr fontId="1"/>
  </si>
  <si>
    <t>特別利益</t>
    <rPh sb="0" eb="2">
      <t>トクベツ</t>
    </rPh>
    <rPh sb="2" eb="4">
      <t>リエキ</t>
    </rPh>
    <phoneticPr fontId="1"/>
  </si>
  <si>
    <t>特別損失</t>
    <rPh sb="0" eb="2">
      <t>トクベツ</t>
    </rPh>
    <rPh sb="2" eb="4">
      <t>ソンシツ</t>
    </rPh>
    <phoneticPr fontId="1"/>
  </si>
  <si>
    <t>税引前当期利益</t>
    <rPh sb="0" eb="3">
      <t>ゼイビキマエ</t>
    </rPh>
    <rPh sb="3" eb="5">
      <t>トウキ</t>
    </rPh>
    <rPh sb="5" eb="7">
      <t>リエキ</t>
    </rPh>
    <phoneticPr fontId="1"/>
  </si>
  <si>
    <t>法人税等</t>
    <rPh sb="0" eb="3">
      <t>ホウジンゼイ</t>
    </rPh>
    <rPh sb="3" eb="4">
      <t>トウ</t>
    </rPh>
    <phoneticPr fontId="1"/>
  </si>
  <si>
    <t>当期純利益</t>
    <rPh sb="0" eb="2">
      <t>トウキ</t>
    </rPh>
    <rPh sb="2" eb="3">
      <t>ジュン</t>
    </rPh>
    <rPh sb="3" eb="5">
      <t>リエキ</t>
    </rPh>
    <phoneticPr fontId="1"/>
  </si>
  <si>
    <t>(貸借チェック）</t>
    <rPh sb="1" eb="3">
      <t>タイシャク</t>
    </rPh>
    <phoneticPr fontId="1"/>
  </si>
  <si>
    <t>CF</t>
    <phoneticPr fontId="1"/>
  </si>
  <si>
    <t>税引前当期利益</t>
    <rPh sb="0" eb="2">
      <t>ゼイビ</t>
    </rPh>
    <rPh sb="2" eb="3">
      <t>マエ</t>
    </rPh>
    <rPh sb="3" eb="5">
      <t>トウキ</t>
    </rPh>
    <rPh sb="5" eb="7">
      <t>リエキ</t>
    </rPh>
    <phoneticPr fontId="1"/>
  </si>
  <si>
    <t>売掛金増減（△）</t>
    <rPh sb="0" eb="2">
      <t>ウリカケ</t>
    </rPh>
    <rPh sb="2" eb="3">
      <t>キン</t>
    </rPh>
    <rPh sb="3" eb="5">
      <t>ゾウゲン</t>
    </rPh>
    <phoneticPr fontId="1"/>
  </si>
  <si>
    <t>棚卸資産増減（△）</t>
    <rPh sb="0" eb="4">
      <t>タナオロシシサン</t>
    </rPh>
    <rPh sb="4" eb="6">
      <t>ゾウゲン</t>
    </rPh>
    <phoneticPr fontId="1"/>
  </si>
  <si>
    <t>買掛金増減（＋）</t>
    <rPh sb="0" eb="3">
      <t>カイカケキン</t>
    </rPh>
    <rPh sb="3" eb="5">
      <t>ゾウゲン</t>
    </rPh>
    <phoneticPr fontId="1"/>
  </si>
  <si>
    <t>その他資産増減（△）</t>
    <rPh sb="2" eb="3">
      <t>タ</t>
    </rPh>
    <rPh sb="3" eb="5">
      <t>シサン</t>
    </rPh>
    <rPh sb="5" eb="7">
      <t>ゾウゲン</t>
    </rPh>
    <phoneticPr fontId="1"/>
  </si>
  <si>
    <t>投資CF</t>
    <rPh sb="0" eb="2">
      <t>トウシ</t>
    </rPh>
    <phoneticPr fontId="1"/>
  </si>
  <si>
    <t>営業CF</t>
    <rPh sb="0" eb="2">
      <t>エイギョウ</t>
    </rPh>
    <phoneticPr fontId="1"/>
  </si>
  <si>
    <t>財務CF</t>
    <rPh sb="0" eb="2">
      <t>ザイム</t>
    </rPh>
    <phoneticPr fontId="1"/>
  </si>
  <si>
    <t>短期借入金　借入</t>
    <rPh sb="0" eb="2">
      <t>タンキ</t>
    </rPh>
    <rPh sb="2" eb="4">
      <t>カリイレ</t>
    </rPh>
    <rPh sb="4" eb="5">
      <t>キン</t>
    </rPh>
    <rPh sb="6" eb="8">
      <t>カリイレ</t>
    </rPh>
    <phoneticPr fontId="1"/>
  </si>
  <si>
    <t>短期借入金　返済</t>
    <rPh sb="0" eb="2">
      <t>タンキ</t>
    </rPh>
    <rPh sb="2" eb="4">
      <t>カリイレ</t>
    </rPh>
    <rPh sb="4" eb="5">
      <t>キン</t>
    </rPh>
    <rPh sb="6" eb="8">
      <t>ヘンサイ</t>
    </rPh>
    <phoneticPr fontId="1"/>
  </si>
  <si>
    <t>長期借入金　借入</t>
    <rPh sb="0" eb="5">
      <t>チョウキカリイレキン</t>
    </rPh>
    <rPh sb="6" eb="8">
      <t>カリイレ</t>
    </rPh>
    <phoneticPr fontId="1"/>
  </si>
  <si>
    <t>長期借入金　返済</t>
    <rPh sb="0" eb="5">
      <t>チョウキカリイレキン</t>
    </rPh>
    <rPh sb="6" eb="8">
      <t>ヘンサイ</t>
    </rPh>
    <phoneticPr fontId="1"/>
  </si>
  <si>
    <t>月初現預金残高</t>
    <rPh sb="0" eb="2">
      <t>ゲッショ</t>
    </rPh>
    <rPh sb="2" eb="5">
      <t>ゲンヨキン</t>
    </rPh>
    <rPh sb="5" eb="7">
      <t>ザンダカ</t>
    </rPh>
    <phoneticPr fontId="1"/>
  </si>
  <si>
    <t>月末現預金残高</t>
    <rPh sb="0" eb="2">
      <t>ゲツマツ</t>
    </rPh>
    <rPh sb="2" eb="5">
      <t>ゲンヨキン</t>
    </rPh>
    <rPh sb="5" eb="7">
      <t>ザンダカ</t>
    </rPh>
    <phoneticPr fontId="1"/>
  </si>
  <si>
    <t>その他負債増減（＋）</t>
    <rPh sb="2" eb="3">
      <t>タ</t>
    </rPh>
    <rPh sb="3" eb="5">
      <t>フサイ</t>
    </rPh>
    <rPh sb="5" eb="7">
      <t>ゾウゲン</t>
    </rPh>
    <phoneticPr fontId="1"/>
  </si>
  <si>
    <t>2024通期計</t>
    <rPh sb="4" eb="6">
      <t>ツウキ</t>
    </rPh>
    <rPh sb="6" eb="7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</si>
</sst>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"/>
    <numFmt numFmtId="177" formatCode="#&quot;月&quot;"/>
    <numFmt numFmtId="178" formatCode="0.0%"/>
    <numFmt numFmtId="179" formatCode="#,##0,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/>
      <top style="thin">
        <color theme="4" tint="0.39997558519241921"/>
      </top>
      <bottom/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178" fontId="0" fillId="0" borderId="0" xfId="2" applyNumberFormat="1" applyFon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Continuous" vertical="center"/>
    </xf>
    <xf numFmtId="0" fontId="3" fillId="7" borderId="1" xfId="0" applyFont="1" applyFill="1" applyBorder="1">
      <alignment vertical="center"/>
    </xf>
    <xf numFmtId="179" fontId="3" fillId="7" borderId="1" xfId="1" applyNumberFormat="1" applyFont="1" applyFill="1" applyBorder="1">
      <alignment vertical="center"/>
    </xf>
    <xf numFmtId="0" fontId="3" fillId="7" borderId="0" xfId="0" applyFont="1" applyFill="1">
      <alignment vertical="center"/>
    </xf>
    <xf numFmtId="38" fontId="0" fillId="0" borderId="0" xfId="1" applyFont="1">
      <alignment vertical="center"/>
    </xf>
    <xf numFmtId="179" fontId="0" fillId="2" borderId="1" xfId="1" applyNumberFormat="1" applyFont="1" applyFill="1" applyBorder="1">
      <alignment vertical="center"/>
    </xf>
    <xf numFmtId="179" fontId="0" fillId="0" borderId="1" xfId="1" applyNumberFormat="1" applyFont="1" applyBorder="1">
      <alignment vertical="center"/>
    </xf>
    <xf numFmtId="179" fontId="3" fillId="7" borderId="0" xfId="1" applyNumberFormat="1" applyFont="1" applyFill="1">
      <alignment vertical="center"/>
    </xf>
    <xf numFmtId="179" fontId="0" fillId="0" borderId="0" xfId="1" applyNumberFormat="1" applyFont="1">
      <alignment vertical="center"/>
    </xf>
    <xf numFmtId="0" fontId="0" fillId="7" borderId="1" xfId="0" applyFill="1" applyBorder="1">
      <alignment vertical="center"/>
    </xf>
    <xf numFmtId="0" fontId="5" fillId="8" borderId="1" xfId="0" applyFont="1" applyFill="1" applyBorder="1">
      <alignment vertical="center"/>
    </xf>
    <xf numFmtId="177" fontId="5" fillId="8" borderId="1" xfId="0" applyNumberFormat="1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9" fontId="0" fillId="0" borderId="1" xfId="2" applyFont="1" applyBorder="1">
      <alignment vertical="center"/>
    </xf>
    <xf numFmtId="178" fontId="0" fillId="0" borderId="1" xfId="2" applyNumberFormat="1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9" borderId="8" xfId="0" applyFill="1" applyBorder="1">
      <alignment vertical="center"/>
    </xf>
    <xf numFmtId="178" fontId="0" fillId="0" borderId="1" xfId="2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179" fontId="6" fillId="7" borderId="0" xfId="1" applyNumberFormat="1" applyFont="1" applyFill="1">
      <alignment vertical="center"/>
    </xf>
    <xf numFmtId="3" fontId="0" fillId="5" borderId="5" xfId="0" applyNumberFormat="1" applyFill="1" applyBorder="1">
      <alignment vertical="center"/>
    </xf>
    <xf numFmtId="3" fontId="0" fillId="4" borderId="6" xfId="0" applyNumberFormat="1" applyFill="1" applyBorder="1">
      <alignment vertical="center"/>
    </xf>
    <xf numFmtId="3" fontId="0" fillId="6" borderId="5" xfId="0" applyNumberFormat="1" applyFill="1" applyBorder="1">
      <alignment vertical="center"/>
    </xf>
    <xf numFmtId="3" fontId="0" fillId="2" borderId="6" xfId="0" applyNumberFormat="1" applyFill="1" applyBorder="1">
      <alignment vertical="center"/>
    </xf>
    <xf numFmtId="3" fontId="0" fillId="2" borderId="7" xfId="0" applyNumberFormat="1" applyFill="1" applyBorder="1">
      <alignment vertical="center"/>
    </xf>
    <xf numFmtId="3" fontId="0" fillId="2" borderId="4" xfId="0" applyNumberFormat="1" applyFill="1" applyBorder="1">
      <alignment vertical="center"/>
    </xf>
    <xf numFmtId="3" fontId="0" fillId="0" borderId="0" xfId="0" applyNumberFormat="1">
      <alignment vertical="center"/>
    </xf>
    <xf numFmtId="3" fontId="0" fillId="0" borderId="0" xfId="1" applyNumberFormat="1" applyFont="1">
      <alignment vertical="center"/>
    </xf>
    <xf numFmtId="179" fontId="3" fillId="7" borderId="1" xfId="0" applyNumberFormat="1" applyFont="1" applyFill="1" applyBorder="1">
      <alignment vertical="center"/>
    </xf>
    <xf numFmtId="179" fontId="0" fillId="0" borderId="1" xfId="0" applyNumberFormat="1" applyBorder="1">
      <alignment vertical="center"/>
    </xf>
    <xf numFmtId="179" fontId="3" fillId="7" borderId="0" xfId="0" applyNumberFormat="1" applyFont="1" applyFill="1">
      <alignment vertical="center"/>
    </xf>
    <xf numFmtId="179" fontId="0" fillId="2" borderId="1" xfId="0" applyNumberFormat="1" applyFill="1" applyBorder="1">
      <alignment vertical="center"/>
    </xf>
    <xf numFmtId="0" fontId="0" fillId="9" borderId="9" xfId="0" applyFill="1" applyBorder="1" applyAlignment="1">
      <alignment horizontal="center" vertical="center"/>
    </xf>
    <xf numFmtId="176" fontId="5" fillId="8" borderId="1" xfId="0" applyNumberFormat="1" applyFont="1" applyFill="1" applyBorder="1">
      <alignment vertical="center"/>
    </xf>
    <xf numFmtId="176" fontId="3" fillId="3" borderId="5" xfId="0" applyNumberFormat="1" applyFont="1" applyFill="1" applyBorder="1" applyAlignment="1">
      <alignment horizontal="center"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right" vertical="center"/>
    </xf>
    <xf numFmtId="0" fontId="0" fillId="0" borderId="9" xfId="0" applyBorder="1">
      <alignment vertical="center"/>
    </xf>
    <xf numFmtId="38" fontId="0" fillId="0" borderId="0" xfId="1" applyFont="1" applyAlignment="1">
      <alignment horizontal="right" vertical="center"/>
    </xf>
    <xf numFmtId="0" fontId="3" fillId="0" borderId="1" xfId="0" applyFont="1" applyBorder="1">
      <alignment vertical="center"/>
    </xf>
    <xf numFmtId="179" fontId="3" fillId="0" borderId="1" xfId="1" applyNumberFormat="1" applyFont="1" applyFill="1" applyBorder="1">
      <alignment vertical="center"/>
    </xf>
    <xf numFmtId="179" fontId="0" fillId="0" borderId="0" xfId="0" applyNumberFormat="1" applyAlignment="1">
      <alignment horizontal="center" vertical="center"/>
    </xf>
    <xf numFmtId="0" fontId="8" fillId="7" borderId="1" xfId="0" applyFont="1" applyFill="1" applyBorder="1">
      <alignment vertical="center"/>
    </xf>
    <xf numFmtId="0" fontId="4" fillId="0" borderId="1" xfId="0" applyFont="1" applyBorder="1">
      <alignment vertical="center"/>
    </xf>
    <xf numFmtId="179" fontId="0" fillId="0" borderId="0" xfId="1" applyNumberFormat="1" applyFont="1" applyBorder="1">
      <alignment vertical="center"/>
    </xf>
    <xf numFmtId="0" fontId="7" fillId="0" borderId="0" xfId="0" applyFont="1" applyAlignment="1">
      <alignment horizontal="center" vertical="center"/>
    </xf>
    <xf numFmtId="179" fontId="8" fillId="7" borderId="1" xfId="0" applyNumberFormat="1" applyFont="1" applyFill="1" applyBorder="1" applyAlignment="1">
      <alignment horizontal="right" vertical="center"/>
    </xf>
  </cellXfs>
  <cellStyles count="3">
    <cellStyle name="パーセント" xfId="2" builtinId="5"/>
    <cellStyle name="桁区切り" xfId="1" builtinId="6"/>
    <cellStyle name="標準" xfId="0" builtinId="0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8" formatCode="0.0%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6DA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000"/>
              <a:t>商品別粗利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PL!$B$15</c:f>
              <c:strCache>
                <c:ptCount val="1"/>
                <c:pt idx="0">
                  <c:v>A商品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937408259695025"/>
                      <c:h val="9.41329394492231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94C-4694-8F3A-A4A712E5C0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PL!$Q$15</c:f>
              <c:numCache>
                <c:formatCode>#,##0,</c:formatCode>
                <c:ptCount val="1"/>
                <c:pt idx="0">
                  <c:v>23664000.000000004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C-4694-8F3A-A4A712E5C07A}"/>
            </c:ext>
          </c:extLst>
        </c:ser>
        <c:ser>
          <c:idx val="1"/>
          <c:order val="1"/>
          <c:tx>
            <c:strRef>
              <c:f>PL!$B$16</c:f>
              <c:strCache>
                <c:ptCount val="1"/>
                <c:pt idx="0">
                  <c:v>B商品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04086409278722"/>
                      <c:h val="9.41329394492231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94C-4694-8F3A-A4A712E5C0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PL!$Q$16</c:f>
              <c:numCache>
                <c:formatCode>#,##0,</c:formatCode>
                <c:ptCount val="1"/>
                <c:pt idx="0">
                  <c:v>7182000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4C-4694-8F3A-A4A712E5C07A}"/>
            </c:ext>
          </c:extLst>
        </c:ser>
        <c:ser>
          <c:idx val="2"/>
          <c:order val="2"/>
          <c:tx>
            <c:strRef>
              <c:f>PL!$B$17</c:f>
              <c:strCache>
                <c:ptCount val="1"/>
                <c:pt idx="0">
                  <c:v>C商品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604081488028564"/>
                      <c:h val="9.41329394492231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494C-4694-8F3A-A4A712E5C0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PL!$Q$17</c:f>
              <c:numCache>
                <c:formatCode>#,##0,</c:formatCode>
                <c:ptCount val="1"/>
                <c:pt idx="0">
                  <c:v>5119800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4C-4694-8F3A-A4A712E5C07A}"/>
            </c:ext>
          </c:extLst>
        </c:ser>
        <c:ser>
          <c:idx val="3"/>
          <c:order val="3"/>
          <c:tx>
            <c:strRef>
              <c:f>PL!$B$18</c:f>
              <c:strCache>
                <c:ptCount val="1"/>
                <c:pt idx="0">
                  <c:v>D商品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43741318094518"/>
                      <c:h val="9.41329394492231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94C-4694-8F3A-A4A712E5C0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PL!$Q$18</c:f>
              <c:numCache>
                <c:formatCode>#,##0,</c:formatCode>
                <c:ptCount val="1"/>
                <c:pt idx="0">
                  <c:v>15728700.000000002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4C-4694-8F3A-A4A712E5C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650809967"/>
        <c:axId val="1650808527"/>
      </c:barChart>
      <c:catAx>
        <c:axId val="16508099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50808527"/>
        <c:crosses val="autoZero"/>
        <c:auto val="1"/>
        <c:lblAlgn val="ctr"/>
        <c:lblOffset val="100"/>
        <c:noMultiLvlLbl val="0"/>
      </c:catAx>
      <c:valAx>
        <c:axId val="1650808527"/>
        <c:scaling>
          <c:orientation val="minMax"/>
        </c:scaling>
        <c:delete val="1"/>
        <c:axPos val="l"/>
        <c:numFmt formatCode="#,##0," sourceLinked="1"/>
        <c:majorTickMark val="none"/>
        <c:minorTickMark val="none"/>
        <c:tickLblPos val="nextTo"/>
        <c:crossAx val="165080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000"/>
              <a:t>商品別粗利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'予想損益 (2)'!$B$15</c:f>
              <c:strCache>
                <c:ptCount val="1"/>
                <c:pt idx="0">
                  <c:v>A商品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937408259695025"/>
                      <c:h val="9.41329394492231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7F8E-447E-8B31-7B3506DEA6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'予想損益 (2)'!$O$15</c:f>
              <c:numCache>
                <c:formatCode>#,##0,</c:formatCode>
                <c:ptCount val="1"/>
                <c:pt idx="0">
                  <c:v>14280000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8E-447E-8B31-7B3506DEA676}"/>
            </c:ext>
          </c:extLst>
        </c:ser>
        <c:ser>
          <c:idx val="1"/>
          <c:order val="1"/>
          <c:tx>
            <c:strRef>
              <c:f>'予想損益 (2)'!$B$16</c:f>
              <c:strCache>
                <c:ptCount val="1"/>
                <c:pt idx="0">
                  <c:v>B商品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04086409278722"/>
                      <c:h val="9.41329394492231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7F8E-447E-8B31-7B3506DEA6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'予想損益 (2)'!$O$16</c:f>
              <c:numCache>
                <c:formatCode>#,##0,</c:formatCode>
                <c:ptCount val="1"/>
                <c:pt idx="0">
                  <c:v>5670000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8E-447E-8B31-7B3506DEA676}"/>
            </c:ext>
          </c:extLst>
        </c:ser>
        <c:ser>
          <c:idx val="2"/>
          <c:order val="2"/>
          <c:tx>
            <c:strRef>
              <c:f>'予想損益 (2)'!$B$17</c:f>
              <c:strCache>
                <c:ptCount val="1"/>
                <c:pt idx="0">
                  <c:v>C商品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604081488028564"/>
                      <c:h val="9.41329394492231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F8E-447E-8B31-7B3506DEA6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'予想損益 (2)'!$O$17</c:f>
              <c:numCache>
                <c:formatCode>#,##0,</c:formatCode>
                <c:ptCount val="1"/>
                <c:pt idx="0">
                  <c:v>3542000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8E-447E-8B31-7B3506DEA676}"/>
            </c:ext>
          </c:extLst>
        </c:ser>
        <c:ser>
          <c:idx val="3"/>
          <c:order val="3"/>
          <c:tx>
            <c:strRef>
              <c:f>'予想損益 (2)'!$B$18</c:f>
              <c:strCache>
                <c:ptCount val="1"/>
                <c:pt idx="0">
                  <c:v>D商品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43741318094518"/>
                      <c:h val="9.413293944922319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7F8E-447E-8B31-7B3506DEA6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'予想損益 (2)'!$O$18</c:f>
              <c:numCache>
                <c:formatCode>#,##0,</c:formatCode>
                <c:ptCount val="1"/>
                <c:pt idx="0">
                  <c:v>8658000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8E-447E-8B31-7B3506DEA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650809967"/>
        <c:axId val="1650808527"/>
      </c:barChart>
      <c:catAx>
        <c:axId val="16508099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50808527"/>
        <c:crosses val="autoZero"/>
        <c:auto val="1"/>
        <c:lblAlgn val="ctr"/>
        <c:lblOffset val="100"/>
        <c:noMultiLvlLbl val="0"/>
      </c:catAx>
      <c:valAx>
        <c:axId val="1650808527"/>
        <c:scaling>
          <c:orientation val="minMax"/>
        </c:scaling>
        <c:delete val="1"/>
        <c:axPos val="l"/>
        <c:numFmt formatCode="#,##0," sourceLinked="1"/>
        <c:majorTickMark val="none"/>
        <c:minorTickMark val="none"/>
        <c:tickLblPos val="nextTo"/>
        <c:crossAx val="165080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_xlchart.v1.1</cx:f>
      </cx:numDim>
    </cx:data>
  </cx:chartData>
  <cx:chart>
    <cx:plotArea>
      <cx:plotAreaRegion>
        <cx:series layoutId="waterfall" uniqueId="{8C1C4ECD-13A7-4854-9E18-61F7375517D2}" formatIdx="1">
          <cx:tx>
            <cx:txData>
              <cx:f>_xlchart.v1.0</cx:f>
              <cx:v>営業利益</cx:v>
            </cx:txData>
          </cx:tx>
          <cx:dataLabels/>
          <cx:dataId val="0"/>
          <cx:layoutPr>
            <cx:subtotals>
              <cx:idx val="12"/>
            </cx:subtotals>
          </cx:layoutPr>
        </cx:series>
      </cx:plotAreaRegion>
      <cx:axis id="0">
        <cx:catScaling gapWidth="2.19000006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_xlchart.v1.5</cx:f>
      </cx:strDim>
      <cx:numDim type="val">
        <cx:f dir="row">_xlchart.v1.4</cx:f>
      </cx:numDim>
    </cx:data>
  </cx:chartData>
  <cx:chart>
    <cx:plotArea>
      <cx:plotAreaRegion>
        <cx:series layoutId="waterfall" uniqueId="{8C1C4ECD-13A7-4854-9E18-61F7375517D2}" formatIdx="1">
          <cx:tx>
            <cx:txData>
              <cx:f>_xlchart.v1.3</cx:f>
              <cx:v>営業利益</cx:v>
            </cx:txData>
          </cx:tx>
          <cx:dataLabels/>
          <cx:dataId val="0"/>
          <cx:layoutPr>
            <cx:subtotals>
              <cx:idx val="12"/>
            </cx:subtotals>
          </cx:layoutPr>
        </cx:series>
      </cx:plotAreaRegion>
      <cx:axis id="0">
        <cx:catScaling gapWidth="2.19000006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microsoft.com/office/2014/relationships/chartEx" Target="../charts/chartEx2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5389</xdr:colOff>
      <xdr:row>35</xdr:row>
      <xdr:rowOff>169473</xdr:rowOff>
    </xdr:from>
    <xdr:to>
      <xdr:col>16</xdr:col>
      <xdr:colOff>844669</xdr:colOff>
      <xdr:row>44</xdr:row>
      <xdr:rowOff>130343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A3D089CF-7487-C606-0AD0-6AAA11D03A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1" y="8170473"/>
              <a:ext cx="15145830" cy="20230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17</xdr:col>
      <xdr:colOff>100260</xdr:colOff>
      <xdr:row>1</xdr:row>
      <xdr:rowOff>200526</xdr:rowOff>
    </xdr:from>
    <xdr:to>
      <xdr:col>20</xdr:col>
      <xdr:colOff>140369</xdr:colOff>
      <xdr:row>15</xdr:row>
      <xdr:rowOff>200526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C12566B-7499-742C-9701-9CA104A3D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5389</xdr:colOff>
      <xdr:row>28</xdr:row>
      <xdr:rowOff>169473</xdr:rowOff>
    </xdr:from>
    <xdr:to>
      <xdr:col>14</xdr:col>
      <xdr:colOff>844669</xdr:colOff>
      <xdr:row>37</xdr:row>
      <xdr:rowOff>130343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3AE0C885-7FB0-4BE8-9423-64D1FB92FD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1" y="6570273"/>
              <a:ext cx="13412280" cy="20230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15</xdr:col>
      <xdr:colOff>100260</xdr:colOff>
      <xdr:row>1</xdr:row>
      <xdr:rowOff>200526</xdr:rowOff>
    </xdr:from>
    <xdr:to>
      <xdr:col>18</xdr:col>
      <xdr:colOff>140369</xdr:colOff>
      <xdr:row>15</xdr:row>
      <xdr:rowOff>200526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B8C71C2-AD47-414C-9E5D-56252559A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114300</xdr:colOff>
      <xdr:row>3</xdr:row>
      <xdr:rowOff>28575</xdr:rowOff>
    </xdr:from>
    <xdr:to>
      <xdr:col>13</xdr:col>
      <xdr:colOff>860201</xdr:colOff>
      <xdr:row>22</xdr:row>
      <xdr:rowOff>186334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DB344E4-DFC8-4612-BCBC-A6CAA3C2A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752475"/>
          <a:ext cx="12071126" cy="4682134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12</xdr:row>
      <xdr:rowOff>85725</xdr:rowOff>
    </xdr:from>
    <xdr:to>
      <xdr:col>11</xdr:col>
      <xdr:colOff>451485</xdr:colOff>
      <xdr:row>21</xdr:row>
      <xdr:rowOff>99060</xdr:rowOff>
    </xdr:to>
    <xdr:pic>
      <xdr:nvPicPr>
        <xdr:cNvPr id="5" name="図 4" descr="こんにちはパンダ">
          <a:extLst>
            <a:ext uri="{FF2B5EF4-FFF2-40B4-BE49-F238E27FC236}">
              <a16:creationId xmlns:a16="http://schemas.microsoft.com/office/drawing/2014/main" id="{1B3AA037-2BC9-4C9F-8422-8A66784D9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2952750"/>
          <a:ext cx="2156460" cy="21564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7F1E9-6046-41A4-B746-3B3DAD423001}" name="商品マスタ" displayName="商品マスタ" ref="A2:D6" totalsRowShown="0" headerRowDxfId="9">
  <autoFilter ref="A2:D6" xr:uid="{1737F1E9-6046-41A4-B746-3B3DAD423001}"/>
  <tableColumns count="4">
    <tableColumn id="1" xr3:uid="{E2B21C91-702E-4F98-BEBA-775C9F901787}" name="商品名" dataDxfId="8"/>
    <tableColumn id="4" xr3:uid="{3447EDF0-E505-4A42-8B77-599683278E2F}" name="仕入単価（円）" dataDxfId="7" dataCellStyle="桁区切り"/>
    <tableColumn id="2" xr3:uid="{24DC2CF8-26F7-46F1-A443-23A268F0C7FD}" name="売単価（円）" dataCellStyle="桁区切り"/>
    <tableColumn id="3" xr3:uid="{3C10EDA1-B361-4194-8294-49D00C47D9FE}" name="原価率" dataDxfId="6" dataCellStyle="パーセント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4485E7-643F-46FC-8660-7D7556AAE21D}" name="得意先マスタ" displayName="得意先マスタ" ref="A2:B5" totalsRowShown="0" headerRowDxfId="5">
  <autoFilter ref="A2:B5" xr:uid="{1737F1E9-6046-41A4-B746-3B3DAD423001}"/>
  <tableColumns count="2">
    <tableColumn id="1" xr3:uid="{7AEE2529-91B9-4552-BB2C-4DCC89F3F66B}" name="得意先" dataDxfId="4"/>
    <tableColumn id="2" xr3:uid="{09B80462-97A1-4E5E-9BE1-3AAC6F7E0CC1}" name="入金サイト（月）" dataDxfId="3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363A3E2-286E-4A2A-9C41-3741F51E4BF2}">
  <we:reference id="wa200005271" version="2.4.2.0" store="ja-JP" storeType="OMEX"/>
  <we:alternateReferences>
    <we:reference id="WA200005271" version="2.4.2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4FA8-8E9B-48D5-8BCD-69A4E192957F}">
  <dimension ref="A1"/>
  <sheetViews>
    <sheetView workbookViewId="0">
      <selection activeCell="E27" sqref="E27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55D1-F8A6-4678-AEC7-8A0812991932}">
  <sheetPr>
    <tabColor theme="7" tint="0.59999389629810485"/>
  </sheetPr>
  <dimension ref="A1:X47"/>
  <sheetViews>
    <sheetView showGridLines="0" tabSelected="1" zoomScaleNormal="100" workbookViewId="0">
      <selection activeCell="B8" sqref="B8"/>
    </sheetView>
  </sheetViews>
  <sheetFormatPr defaultRowHeight="17.649999999999999" x14ac:dyDescent="0.7"/>
  <cols>
    <col min="1" max="1" width="5" customWidth="1"/>
    <col min="2" max="2" width="23.5" bestFit="1" customWidth="1"/>
    <col min="3" max="17" width="11.375" customWidth="1"/>
    <col min="18" max="18" width="2" customWidth="1"/>
    <col min="19" max="19" width="10.5" customWidth="1"/>
    <col min="20" max="20" width="7" customWidth="1"/>
    <col min="21" max="21" width="5.375" customWidth="1"/>
  </cols>
  <sheetData>
    <row r="1" spans="1:24" ht="18" thickBot="1" x14ac:dyDescent="0.75">
      <c r="A1" s="2" t="s">
        <v>46</v>
      </c>
      <c r="B1" s="2"/>
      <c r="C1" s="2"/>
      <c r="D1" s="2"/>
      <c r="V1" s="27" t="s">
        <v>23</v>
      </c>
      <c r="W1" s="28">
        <v>1</v>
      </c>
      <c r="X1" t="s">
        <v>32</v>
      </c>
    </row>
    <row r="2" spans="1:24" x14ac:dyDescent="0.7">
      <c r="P2" s="12"/>
      <c r="Q2" s="12" t="s">
        <v>52</v>
      </c>
      <c r="X2" t="s">
        <v>33</v>
      </c>
    </row>
    <row r="3" spans="1:24" x14ac:dyDescent="0.7">
      <c r="A3" s="22"/>
      <c r="B3" s="22"/>
      <c r="C3" s="24">
        <v>45260</v>
      </c>
      <c r="D3" s="24">
        <v>45291</v>
      </c>
      <c r="E3" s="24">
        <v>45322</v>
      </c>
      <c r="F3" s="24">
        <v>45351</v>
      </c>
      <c r="G3" s="24">
        <v>45382</v>
      </c>
      <c r="H3" s="24">
        <v>45412</v>
      </c>
      <c r="I3" s="24">
        <v>45443</v>
      </c>
      <c r="J3" s="24">
        <v>45473</v>
      </c>
      <c r="K3" s="24">
        <v>45504</v>
      </c>
      <c r="L3" s="24">
        <v>45535</v>
      </c>
      <c r="M3" s="24">
        <v>45565</v>
      </c>
      <c r="N3" s="24">
        <v>45596</v>
      </c>
      <c r="O3" s="24">
        <v>45626</v>
      </c>
      <c r="P3" s="24">
        <v>45657</v>
      </c>
      <c r="Q3" s="24" t="s">
        <v>62</v>
      </c>
      <c r="V3" t="s">
        <v>22</v>
      </c>
    </row>
    <row r="4" spans="1:24" x14ac:dyDescent="0.7">
      <c r="A4" s="13" t="s">
        <v>10</v>
      </c>
      <c r="B4" s="13"/>
      <c r="C4" s="14">
        <f t="shared" ref="C4:D4" si="0">SUM(C5:C8)</f>
        <v>4956400</v>
      </c>
      <c r="D4" s="14">
        <f t="shared" si="0"/>
        <v>5156600</v>
      </c>
      <c r="E4" s="14">
        <f>SUM(E5:E8)</f>
        <v>4475200</v>
      </c>
      <c r="F4" s="14">
        <f t="shared" ref="F4:P4" si="1">SUM(F5:F8)</f>
        <v>4475200</v>
      </c>
      <c r="G4" s="14">
        <f t="shared" si="1"/>
        <v>4475200</v>
      </c>
      <c r="H4" s="14">
        <f t="shared" si="1"/>
        <v>4475200</v>
      </c>
      <c r="I4" s="14">
        <f t="shared" si="1"/>
        <v>4475200</v>
      </c>
      <c r="J4" s="14">
        <f t="shared" si="1"/>
        <v>5333200.0000000009</v>
      </c>
      <c r="K4" s="14">
        <f t="shared" si="1"/>
        <v>7210800</v>
      </c>
      <c r="L4" s="14">
        <f t="shared" si="1"/>
        <v>7210800</v>
      </c>
      <c r="M4" s="14">
        <f t="shared" si="1"/>
        <v>5333200.0000000009</v>
      </c>
      <c r="N4" s="14">
        <f t="shared" si="1"/>
        <v>4475200</v>
      </c>
      <c r="O4" s="14">
        <f t="shared" si="1"/>
        <v>4475200</v>
      </c>
      <c r="P4" s="14">
        <f t="shared" si="1"/>
        <v>10192500.000000002</v>
      </c>
      <c r="Q4" s="14">
        <f>SUM(E4:P4)</f>
        <v>66606900</v>
      </c>
      <c r="W4" s="1" t="s">
        <v>21</v>
      </c>
      <c r="X4" s="1" t="s">
        <v>25</v>
      </c>
    </row>
    <row r="5" spans="1:24" x14ac:dyDescent="0.7">
      <c r="A5" s="3"/>
      <c r="B5" s="3" t="s">
        <v>0</v>
      </c>
      <c r="C5" s="17">
        <f>_xlfn.XLOOKUP($B5,商品マスタ[商品名],商品マスタ[売単価（円）])*_xlfn.XLOOKUP($B5,月別予想販売数量!$A$3:$A$6,月別予想販売数量!B$3:B$6)*IF($W$1=0,1,$W5*$X5)</f>
        <v>2059200.0000000002</v>
      </c>
      <c r="D5" s="17">
        <f>_xlfn.XLOOKUP($B5,商品マスタ[商品名],商品マスタ[売単価（円）])*_xlfn.XLOOKUP($B5,月別予想販売数量!$A$3:$A$6,月別予想販売数量!C$3:C$6)*IF($W$1=0,1,$W5*$X5)</f>
        <v>1887600.0000000002</v>
      </c>
      <c r="E5" s="17">
        <f>_xlfn.XLOOKUP($B5,商品マスタ[商品名],商品マスタ[売単価（円）])*_xlfn.XLOOKUP($B5,月別予想販売数量!$A$3:$A$6,月別予想販売数量!D$3:D$6)*IF($W$1=0,1,$W5*$X5)</f>
        <v>1716000.0000000002</v>
      </c>
      <c r="F5" s="17">
        <f>_xlfn.XLOOKUP($B5,商品マスタ[商品名],商品マスタ[売単価（円）])*_xlfn.XLOOKUP($B5,月別予想販売数量!$A$3:$A$6,月別予想販売数量!E$3:E$6)*IF($W$1=0,1,$W5*$X5)</f>
        <v>1716000.0000000002</v>
      </c>
      <c r="G5" s="17">
        <f>_xlfn.XLOOKUP($B5,商品マスタ[商品名],商品マスタ[売単価（円）])*_xlfn.XLOOKUP($B5,月別予想販売数量!$A$3:$A$6,月別予想販売数量!F$3:F$6)*IF($W$1=0,1,$W5*$X5)</f>
        <v>1716000.0000000002</v>
      </c>
      <c r="H5" s="17">
        <f>_xlfn.XLOOKUP($B5,商品マスタ[商品名],商品マスタ[売単価（円）])*_xlfn.XLOOKUP($B5,月別予想販売数量!$A$3:$A$6,月別予想販売数量!G$3:G$6)*IF($W$1=0,1,$W5*$X5)</f>
        <v>1716000.0000000002</v>
      </c>
      <c r="I5" s="17">
        <f>_xlfn.XLOOKUP($B5,商品マスタ[商品名],商品マスタ[売単価（円）])*_xlfn.XLOOKUP($B5,月別予想販売数量!$A$3:$A$6,月別予想販売数量!H$3:H$6)*IF($W$1=0,1,$W5*$X5)</f>
        <v>1716000.0000000002</v>
      </c>
      <c r="J5" s="17">
        <f>_xlfn.XLOOKUP($B5,商品マスタ[商品名],商品マスタ[売単価（円）])*_xlfn.XLOOKUP($B5,月別予想販売数量!$A$3:$A$6,月別予想販売数量!I$3:I$6)*IF($W$1=0,1,$W5*$X5)</f>
        <v>2574000.0000000005</v>
      </c>
      <c r="K5" s="17">
        <f>_xlfn.XLOOKUP($B5,商品マスタ[商品名],商品マスタ[売単価（円）])*_xlfn.XLOOKUP($B5,月別予想販売数量!$A$3:$A$6,月別予想販売数量!J$3:J$6)*IF($W$1=0,1,$W5*$X5)</f>
        <v>3432000.0000000005</v>
      </c>
      <c r="L5" s="17">
        <f>_xlfn.XLOOKUP($B5,商品マスタ[商品名],商品マスタ[売単価（円）])*_xlfn.XLOOKUP($B5,月別予想販売数量!$A$3:$A$6,月別予想販売数量!K$3:K$6)*IF($W$1=0,1,$W5*$X5)</f>
        <v>3432000.0000000005</v>
      </c>
      <c r="M5" s="17">
        <f>_xlfn.XLOOKUP($B5,商品マスタ[商品名],商品マスタ[売単価（円）])*_xlfn.XLOOKUP($B5,月別予想販売数量!$A$3:$A$6,月別予想販売数量!L$3:L$6)*IF($W$1=0,1,$W5*$X5)</f>
        <v>2574000.0000000005</v>
      </c>
      <c r="N5" s="17">
        <f>_xlfn.XLOOKUP($B5,商品マスタ[商品名],商品マスタ[売単価（円）])*_xlfn.XLOOKUP($B5,月別予想販売数量!$A$3:$A$6,月別予想販売数量!M$3:M$6)*IF($W$1=0,1,$W5*$X5)</f>
        <v>1716000.0000000002</v>
      </c>
      <c r="O5" s="17">
        <f>_xlfn.XLOOKUP($B5,商品マスタ[商品名],商品マスタ[売単価（円）])*_xlfn.XLOOKUP($B5,月別予想販売数量!$A$3:$A$6,月別予想販売数量!N$3:N$6)*IF($W$1=0,1,$W5*$X5)</f>
        <v>1716000.0000000002</v>
      </c>
      <c r="P5" s="17">
        <f>_xlfn.XLOOKUP($B5,商品マスタ[商品名],商品マスタ[売単価（円）])*_xlfn.XLOOKUP($B5,月別予想販売数量!$A$3:$A$6,月別予想販売数量!O$3:O$6)*IF($W$1=0,1,$W5*$X5)</f>
        <v>5148000.0000000009</v>
      </c>
      <c r="Q5" s="18">
        <f t="shared" ref="Q5:Q28" si="2">SUM(E5:P5)</f>
        <v>29172000.000000004</v>
      </c>
      <c r="V5" s="3" t="s">
        <v>0</v>
      </c>
      <c r="W5" s="26">
        <v>1.3</v>
      </c>
      <c r="X5" s="26">
        <v>1.1000000000000001</v>
      </c>
    </row>
    <row r="6" spans="1:24" x14ac:dyDescent="0.7">
      <c r="A6" s="3"/>
      <c r="B6" s="3" t="s">
        <v>1</v>
      </c>
      <c r="C6" s="17">
        <f>_xlfn.XLOOKUP($B6,商品マスタ[商品名],商品マスタ[売単価（円）])*_xlfn.XLOOKUP($B6,月別予想販売数量!$A$3:$A$6,月別予想販売数量!B$3:B$6)*IF($W$1=0,1,$W6*$X6)</f>
        <v>720000</v>
      </c>
      <c r="D6" s="17">
        <f>_xlfn.XLOOKUP($B6,商品マスタ[商品名],商品マスタ[売単価（円）])*_xlfn.XLOOKUP($B6,月別予想販売数量!$A$3:$A$6,月別予想販売数量!C$3:C$6)*IF($W$1=0,1,$W6*$X6)</f>
        <v>720000</v>
      </c>
      <c r="E6" s="17">
        <f>_xlfn.XLOOKUP($B6,商品マスタ[商品名],商品マスタ[売単価（円）])*_xlfn.XLOOKUP($B6,月別予想販売数量!$A$3:$A$6,月別予想販売数量!D$3:D$6)*IF($W$1=0,1,$W6*$X6)</f>
        <v>720000</v>
      </c>
      <c r="F6" s="17">
        <f>_xlfn.XLOOKUP($B6,商品マスタ[商品名],商品マスタ[売単価（円）])*_xlfn.XLOOKUP($B6,月別予想販売数量!$A$3:$A$6,月別予想販売数量!E$3:E$6)*IF($W$1=0,1,$W6*$X6)</f>
        <v>720000</v>
      </c>
      <c r="G6" s="17">
        <f>_xlfn.XLOOKUP($B6,商品マスタ[商品名],商品マスタ[売単価（円）])*_xlfn.XLOOKUP($B6,月別予想販売数量!$A$3:$A$6,月別予想販売数量!F$3:F$6)*IF($W$1=0,1,$W6*$X6)</f>
        <v>720000</v>
      </c>
      <c r="H6" s="17">
        <f>_xlfn.XLOOKUP($B6,商品マスタ[商品名],商品マスタ[売単価（円）])*_xlfn.XLOOKUP($B6,月別予想販売数量!$A$3:$A$6,月別予想販売数量!G$3:G$6)*IF($W$1=0,1,$W6*$X6)</f>
        <v>720000</v>
      </c>
      <c r="I6" s="17">
        <f>_xlfn.XLOOKUP($B6,商品マスタ[商品名],商品マスタ[売単価（円）])*_xlfn.XLOOKUP($B6,月別予想販売数量!$A$3:$A$6,月別予想販売数量!H$3:H$6)*IF($W$1=0,1,$W6*$X6)</f>
        <v>720000</v>
      </c>
      <c r="J6" s="17">
        <f>_xlfn.XLOOKUP($B6,商品マスタ[商品名],商品マスタ[売単価（円）])*_xlfn.XLOOKUP($B6,月別予想販売数量!$A$3:$A$6,月別予想販売数量!I$3:I$6)*IF($W$1=0,1,$W6*$X6)</f>
        <v>720000</v>
      </c>
      <c r="K6" s="17">
        <f>_xlfn.XLOOKUP($B6,商品マスタ[商品名],商品マスタ[売単価（円）])*_xlfn.XLOOKUP($B6,月別予想販売数量!$A$3:$A$6,月別予想販売数量!J$3:J$6)*IF($W$1=0,1,$W6*$X6)</f>
        <v>720000</v>
      </c>
      <c r="L6" s="17">
        <f>_xlfn.XLOOKUP($B6,商品マスタ[商品名],商品マスタ[売単価（円）])*_xlfn.XLOOKUP($B6,月別予想販売数量!$A$3:$A$6,月別予想販売数量!K$3:K$6)*IF($W$1=0,1,$W6*$X6)</f>
        <v>720000</v>
      </c>
      <c r="M6" s="17">
        <f>_xlfn.XLOOKUP($B6,商品マスタ[商品名],商品マスタ[売単価（円）])*_xlfn.XLOOKUP($B6,月別予想販売数量!$A$3:$A$6,月別予想販売数量!L$3:L$6)*IF($W$1=0,1,$W6*$X6)</f>
        <v>720000</v>
      </c>
      <c r="N6" s="17">
        <f>_xlfn.XLOOKUP($B6,商品マスタ[商品名],商品マスタ[売単価（円）])*_xlfn.XLOOKUP($B6,月別予想販売数量!$A$3:$A$6,月別予想販売数量!M$3:M$6)*IF($W$1=0,1,$W6*$X6)</f>
        <v>720000</v>
      </c>
      <c r="O6" s="17">
        <f>_xlfn.XLOOKUP($B6,商品マスタ[商品名],商品マスタ[売単価（円）])*_xlfn.XLOOKUP($B6,月別予想販売数量!$A$3:$A$6,月別予想販売数量!N$3:N$6)*IF($W$1=0,1,$W6*$X6)</f>
        <v>720000</v>
      </c>
      <c r="P6" s="17">
        <f>_xlfn.XLOOKUP($B6,商品マスタ[商品名],商品マスタ[売単価（円）])*_xlfn.XLOOKUP($B6,月別予想販売数量!$A$3:$A$6,月別予想販売数量!O$3:O$6)*IF($W$1=0,1,$W6*$X6)</f>
        <v>1152000</v>
      </c>
      <c r="Q6" s="18">
        <f t="shared" si="2"/>
        <v>9072000</v>
      </c>
      <c r="V6" s="3" t="s">
        <v>1</v>
      </c>
      <c r="W6" s="26">
        <v>1.2</v>
      </c>
      <c r="X6" s="26">
        <v>1</v>
      </c>
    </row>
    <row r="7" spans="1:24" x14ac:dyDescent="0.7">
      <c r="A7" s="3"/>
      <c r="B7" s="3" t="s">
        <v>2</v>
      </c>
      <c r="C7" s="17">
        <f>_xlfn.XLOOKUP($B7,商品マスタ[商品名],商品マスタ[売単価（円）])*_xlfn.XLOOKUP($B7,月別予想販売数量!$A$3:$A$6,月別予想販売数量!B$3:B$6)*IF($W$1=0,1,$W7*$X7)</f>
        <v>690000</v>
      </c>
      <c r="D7" s="17">
        <f>_xlfn.XLOOKUP($B7,商品マスタ[商品名],商品マスタ[売単価（円）])*_xlfn.XLOOKUP($B7,月別予想販売数量!$A$3:$A$6,月別予想販売数量!C$3:C$6)*IF($W$1=0,1,$W7*$X7)</f>
        <v>690000</v>
      </c>
      <c r="E7" s="17">
        <f>_xlfn.XLOOKUP($B7,商品マスタ[商品名],商品マスタ[売単価（円）])*_xlfn.XLOOKUP($B7,月別予想販売数量!$A$3:$A$6,月別予想販売数量!D$3:D$6)*IF($W$1=0,1,$W7*$X7)</f>
        <v>552000</v>
      </c>
      <c r="F7" s="17">
        <f>_xlfn.XLOOKUP($B7,商品マスタ[商品名],商品マスタ[売単価（円）])*_xlfn.XLOOKUP($B7,月別予想販売数量!$A$3:$A$6,月別予想販売数量!E$3:E$6)*IF($W$1=0,1,$W7*$X7)</f>
        <v>552000</v>
      </c>
      <c r="G7" s="17">
        <f>_xlfn.XLOOKUP($B7,商品マスタ[商品名],商品マスタ[売単価（円）])*_xlfn.XLOOKUP($B7,月別予想販売数量!$A$3:$A$6,月別予想販売数量!F$3:F$6)*IF($W$1=0,1,$W7*$X7)</f>
        <v>552000</v>
      </c>
      <c r="H7" s="17">
        <f>_xlfn.XLOOKUP($B7,商品マスタ[商品名],商品マスタ[売単価（円）])*_xlfn.XLOOKUP($B7,月別予想販売数量!$A$3:$A$6,月別予想販売数量!G$3:G$6)*IF($W$1=0,1,$W7*$X7)</f>
        <v>552000</v>
      </c>
      <c r="I7" s="17">
        <f>_xlfn.XLOOKUP($B7,商品マスタ[商品名],商品マスタ[売単価（円）])*_xlfn.XLOOKUP($B7,月別予想販売数量!$A$3:$A$6,月別予想販売数量!H$3:H$6)*IF($W$1=0,1,$W7*$X7)</f>
        <v>552000</v>
      </c>
      <c r="J7" s="17">
        <f>_xlfn.XLOOKUP($B7,商品マスタ[商品名],商品マスタ[売単価（円）])*_xlfn.XLOOKUP($B7,月別予想販売数量!$A$3:$A$6,月別予想販売数量!I$3:I$6)*IF($W$1=0,1,$W7*$X7)</f>
        <v>552000</v>
      </c>
      <c r="K7" s="17">
        <f>_xlfn.XLOOKUP($B7,商品マスタ[商品名],商品マスタ[売単価（円）])*_xlfn.XLOOKUP($B7,月別予想販売数量!$A$3:$A$6,月別予想販売数量!J$3:J$6)*IF($W$1=0,1,$W7*$X7)</f>
        <v>828000</v>
      </c>
      <c r="L7" s="17">
        <f>_xlfn.XLOOKUP($B7,商品マスタ[商品名],商品マスタ[売単価（円）])*_xlfn.XLOOKUP($B7,月別予想販売数量!$A$3:$A$6,月別予想販売数量!K$3:K$6)*IF($W$1=0,1,$W7*$X7)</f>
        <v>828000</v>
      </c>
      <c r="M7" s="17">
        <f>_xlfn.XLOOKUP($B7,商品マスタ[商品名],商品マスタ[売単価（円）])*_xlfn.XLOOKUP($B7,月別予想販売数量!$A$3:$A$6,月別予想販売数量!L$3:L$6)*IF($W$1=0,1,$W7*$X7)</f>
        <v>552000</v>
      </c>
      <c r="N7" s="17">
        <f>_xlfn.XLOOKUP($B7,商品マスタ[商品名],商品マスタ[売単価（円）])*_xlfn.XLOOKUP($B7,月別予想販売数量!$A$3:$A$6,月別予想販売数量!M$3:M$6)*IF($W$1=0,1,$W7*$X7)</f>
        <v>552000</v>
      </c>
      <c r="O7" s="17">
        <f>_xlfn.XLOOKUP($B7,商品マスタ[商品名],商品マスタ[売単価（円）])*_xlfn.XLOOKUP($B7,月別予想販売数量!$A$3:$A$6,月別予想販売数量!N$3:N$6)*IF($W$1=0,1,$W7*$X7)</f>
        <v>552000</v>
      </c>
      <c r="P7" s="17">
        <f>_xlfn.XLOOKUP($B7,商品マスタ[商品名],商品マスタ[売単価（円）])*_xlfn.XLOOKUP($B7,月別予想販売数量!$A$3:$A$6,月別予想販売数量!O$3:O$6)*IF($W$1=0,1,$W7*$X7)</f>
        <v>1104000</v>
      </c>
      <c r="Q7" s="18">
        <f t="shared" si="2"/>
        <v>7728000</v>
      </c>
      <c r="V7" s="3" t="s">
        <v>2</v>
      </c>
      <c r="W7" s="26">
        <v>1.2</v>
      </c>
      <c r="X7" s="26">
        <v>1</v>
      </c>
    </row>
    <row r="8" spans="1:24" x14ac:dyDescent="0.7">
      <c r="A8" s="3"/>
      <c r="B8" s="3" t="s">
        <v>3</v>
      </c>
      <c r="C8" s="17">
        <f>_xlfn.XLOOKUP($B8,商品マスタ[商品名],商品マスタ[売単価（円）])*_xlfn.XLOOKUP($B8,月別予想販売数量!$A$3:$A$6,月別予想販売数量!B$3:B$6)*IF($W$1=0,1,$W8*$X8)</f>
        <v>1487200.0000000002</v>
      </c>
      <c r="D8" s="17">
        <f>_xlfn.XLOOKUP($B8,商品マスタ[商品名],商品マスタ[売単価（円）])*_xlfn.XLOOKUP($B8,月別予想販売数量!$A$3:$A$6,月別予想販売数量!C$3:C$6)*IF($W$1=0,1,$W8*$X8)</f>
        <v>1859000.0000000002</v>
      </c>
      <c r="E8" s="17">
        <f>_xlfn.XLOOKUP($B8,商品マスタ[商品名],商品マスタ[売単価（円）])*_xlfn.XLOOKUP($B8,月別予想販売数量!$A$3:$A$6,月別予想販売数量!D$3:D$6)*IF($W$1=0,1,$W8*$X8)</f>
        <v>1487200.0000000002</v>
      </c>
      <c r="F8" s="17">
        <f>_xlfn.XLOOKUP($B8,商品マスタ[商品名],商品マスタ[売単価（円）])*_xlfn.XLOOKUP($B8,月別予想販売数量!$A$3:$A$6,月別予想販売数量!E$3:E$6)*IF($W$1=0,1,$W8*$X8)</f>
        <v>1487200.0000000002</v>
      </c>
      <c r="G8" s="17">
        <f>_xlfn.XLOOKUP($B8,商品マスタ[商品名],商品マスタ[売単価（円）])*_xlfn.XLOOKUP($B8,月別予想販売数量!$A$3:$A$6,月別予想販売数量!F$3:F$6)*IF($W$1=0,1,$W8*$X8)</f>
        <v>1487200.0000000002</v>
      </c>
      <c r="H8" s="17">
        <f>_xlfn.XLOOKUP($B8,商品マスタ[商品名],商品マスタ[売単価（円）])*_xlfn.XLOOKUP($B8,月別予想販売数量!$A$3:$A$6,月別予想販売数量!G$3:G$6)*IF($W$1=0,1,$W8*$X8)</f>
        <v>1487200.0000000002</v>
      </c>
      <c r="I8" s="17">
        <f>_xlfn.XLOOKUP($B8,商品マスタ[商品名],商品マスタ[売単価（円）])*_xlfn.XLOOKUP($B8,月別予想販売数量!$A$3:$A$6,月別予想販売数量!H$3:H$6)*IF($W$1=0,1,$W8*$X8)</f>
        <v>1487200.0000000002</v>
      </c>
      <c r="J8" s="17">
        <f>_xlfn.XLOOKUP($B8,商品マスタ[商品名],商品マスタ[売単価（円）])*_xlfn.XLOOKUP($B8,月別予想販売数量!$A$3:$A$6,月別予想販売数量!I$3:I$6)*IF($W$1=0,1,$W8*$X8)</f>
        <v>1487200.0000000002</v>
      </c>
      <c r="K8" s="17">
        <f>_xlfn.XLOOKUP($B8,商品マスタ[商品名],商品マスタ[売単価（円）])*_xlfn.XLOOKUP($B8,月別予想販売数量!$A$3:$A$6,月別予想販売数量!J$3:J$6)*IF($W$1=0,1,$W8*$X8)</f>
        <v>2230800.0000000005</v>
      </c>
      <c r="L8" s="17">
        <f>_xlfn.XLOOKUP($B8,商品マスタ[商品名],商品マスタ[売単価（円）])*_xlfn.XLOOKUP($B8,月別予想販売数量!$A$3:$A$6,月別予想販売数量!K$3:K$6)*IF($W$1=0,1,$W8*$X8)</f>
        <v>2230800.0000000005</v>
      </c>
      <c r="M8" s="17">
        <f>_xlfn.XLOOKUP($B8,商品マスタ[商品名],商品マスタ[売単価（円）])*_xlfn.XLOOKUP($B8,月別予想販売数量!$A$3:$A$6,月別予想販売数量!L$3:L$6)*IF($W$1=0,1,$W8*$X8)</f>
        <v>1487200.0000000002</v>
      </c>
      <c r="N8" s="17">
        <f>_xlfn.XLOOKUP($B8,商品マスタ[商品名],商品マスタ[売単価（円）])*_xlfn.XLOOKUP($B8,月別予想販売数量!$A$3:$A$6,月別予想販売数量!M$3:M$6)*IF($W$1=0,1,$W8*$X8)</f>
        <v>1487200.0000000002</v>
      </c>
      <c r="O8" s="17">
        <f>_xlfn.XLOOKUP($B8,商品マスタ[商品名],商品マスタ[売単価（円）])*_xlfn.XLOOKUP($B8,月別予想販売数量!$A$3:$A$6,月別予想販売数量!N$3:N$6)*IF($W$1=0,1,$W8*$X8)</f>
        <v>1487200.0000000002</v>
      </c>
      <c r="P8" s="17">
        <f>_xlfn.XLOOKUP($B8,商品マスタ[商品名],商品マスタ[売単価（円）])*_xlfn.XLOOKUP($B8,月別予想販売数量!$A$3:$A$6,月別予想販売数量!O$3:O$6)*IF($W$1=0,1,$W8*$X8)</f>
        <v>2788500.0000000005</v>
      </c>
      <c r="Q8" s="18">
        <f t="shared" si="2"/>
        <v>20634900.000000004</v>
      </c>
      <c r="V8" s="3" t="s">
        <v>3</v>
      </c>
      <c r="W8" s="26">
        <v>1.3</v>
      </c>
      <c r="X8" s="26">
        <v>1.1000000000000001</v>
      </c>
    </row>
    <row r="9" spans="1:24" x14ac:dyDescent="0.7">
      <c r="A9" s="15" t="s">
        <v>11</v>
      </c>
      <c r="B9" s="15"/>
      <c r="C9" s="19">
        <f t="shared" ref="C9:D9" si="3">SUM(C10:C13)</f>
        <v>1125275</v>
      </c>
      <c r="D9" s="19">
        <f t="shared" si="3"/>
        <v>1181275</v>
      </c>
      <c r="E9" s="19">
        <f>SUM(E10:E13)</f>
        <v>1013900</v>
      </c>
      <c r="F9" s="19">
        <f t="shared" ref="F9:P9" si="4">SUM(F10:F13)</f>
        <v>1013900</v>
      </c>
      <c r="G9" s="19">
        <f t="shared" si="4"/>
        <v>1013900</v>
      </c>
      <c r="H9" s="19">
        <f t="shared" si="4"/>
        <v>1013900</v>
      </c>
      <c r="I9" s="19">
        <f t="shared" si="4"/>
        <v>1013900</v>
      </c>
      <c r="J9" s="19">
        <f t="shared" si="4"/>
        <v>1175900</v>
      </c>
      <c r="K9" s="19">
        <f t="shared" si="4"/>
        <v>1607850</v>
      </c>
      <c r="L9" s="19">
        <f t="shared" si="4"/>
        <v>1607850</v>
      </c>
      <c r="M9" s="19">
        <f t="shared" si="4"/>
        <v>1175900</v>
      </c>
      <c r="N9" s="19">
        <f t="shared" si="4"/>
        <v>1013900</v>
      </c>
      <c r="O9" s="19">
        <f t="shared" si="4"/>
        <v>1013900</v>
      </c>
      <c r="P9" s="19">
        <f t="shared" si="4"/>
        <v>2247600</v>
      </c>
      <c r="Q9" s="19">
        <f t="shared" si="2"/>
        <v>14912400</v>
      </c>
      <c r="W9" s="1" t="s">
        <v>9</v>
      </c>
    </row>
    <row r="10" spans="1:24" x14ac:dyDescent="0.7">
      <c r="A10" s="3"/>
      <c r="B10" s="3" t="s">
        <v>0</v>
      </c>
      <c r="C10" s="18" cm="1">
        <f t="array" ref="C10">_xlfn.XLOOKUP($B10,商品マスタ[商品名],商品マスタ[仕入単価（円）]*IF($W$1=0,1,$W10))*月別予想販売数量!B3</f>
        <v>388800</v>
      </c>
      <c r="D10" s="18" cm="1">
        <f t="array" ref="D10">_xlfn.XLOOKUP($B10,商品マスタ[商品名],商品マスタ[仕入単価（円）]*IF($W$1=0,1,$W10))*月別予想販売数量!C3</f>
        <v>356400</v>
      </c>
      <c r="E10" s="18" cm="1">
        <f t="array" ref="E10">_xlfn.XLOOKUP($B10,商品マスタ[商品名],商品マスタ[仕入単価（円）]*IF($W$1=0,1,$W10))*月別予想販売数量!D3</f>
        <v>324000</v>
      </c>
      <c r="F10" s="18" cm="1">
        <f t="array" ref="F10">_xlfn.XLOOKUP($B10,商品マスタ[商品名],商品マスタ[仕入単価（円）]*IF($W$1=0,1,$W10))*月別予想販売数量!E3</f>
        <v>324000</v>
      </c>
      <c r="G10" s="18" cm="1">
        <f t="array" ref="G10">_xlfn.XLOOKUP($B10,商品マスタ[商品名],商品マスタ[仕入単価（円）]*IF($W$1=0,1,$W10))*月別予想販売数量!F3</f>
        <v>324000</v>
      </c>
      <c r="H10" s="18" cm="1">
        <f t="array" ref="H10">_xlfn.XLOOKUP($B10,商品マスタ[商品名],商品マスタ[仕入単価（円）]*IF($W$1=0,1,$W10))*月別予想販売数量!G3</f>
        <v>324000</v>
      </c>
      <c r="I10" s="18" cm="1">
        <f t="array" ref="I10">_xlfn.XLOOKUP($B10,商品マスタ[商品名],商品マスタ[仕入単価（円）]*IF($W$1=0,1,$W10))*月別予想販売数量!H3</f>
        <v>324000</v>
      </c>
      <c r="J10" s="18" cm="1">
        <f t="array" ref="J10">_xlfn.XLOOKUP($B10,商品マスタ[商品名],商品マスタ[仕入単価（円）]*IF($W$1=0,1,$W10))*月別予想販売数量!I3</f>
        <v>486000</v>
      </c>
      <c r="K10" s="18" cm="1">
        <f t="array" ref="K10">_xlfn.XLOOKUP($B10,商品マスタ[商品名],商品マスタ[仕入単価（円）]*IF($W$1=0,1,$W10))*月別予想販売数量!J3</f>
        <v>648000</v>
      </c>
      <c r="L10" s="18" cm="1">
        <f t="array" ref="L10">_xlfn.XLOOKUP($B10,商品マスタ[商品名],商品マスタ[仕入単価（円）]*IF($W$1=0,1,$W10))*月別予想販売数量!K3</f>
        <v>648000</v>
      </c>
      <c r="M10" s="18" cm="1">
        <f t="array" ref="M10">_xlfn.XLOOKUP($B10,商品マスタ[商品名],商品マスタ[仕入単価（円）]*IF($W$1=0,1,$W10))*月別予想販売数量!L3</f>
        <v>486000</v>
      </c>
      <c r="N10" s="18" cm="1">
        <f t="array" ref="N10">_xlfn.XLOOKUP($B10,商品マスタ[商品名],商品マスタ[仕入単価（円）]*IF($W$1=0,1,$W10))*月別予想販売数量!M3</f>
        <v>324000</v>
      </c>
      <c r="O10" s="18" cm="1">
        <f t="array" ref="O10">_xlfn.XLOOKUP($B10,商品マスタ[商品名],商品マスタ[仕入単価（円）]*IF($W$1=0,1,$W10))*月別予想販売数量!N3</f>
        <v>324000</v>
      </c>
      <c r="P10" s="18" cm="1">
        <f t="array" ref="P10">_xlfn.XLOOKUP($B10,商品マスタ[商品名],商品マスタ[仕入単価（円）]*IF($W$1=0,1,$W10))*月別予想販売数量!O3</f>
        <v>972000</v>
      </c>
      <c r="Q10" s="18">
        <f t="shared" si="2"/>
        <v>5508000</v>
      </c>
      <c r="V10" s="3" t="s">
        <v>0</v>
      </c>
      <c r="W10" s="25">
        <v>0.9</v>
      </c>
    </row>
    <row r="11" spans="1:24" x14ac:dyDescent="0.7">
      <c r="A11" s="3"/>
      <c r="B11" s="3" t="s">
        <v>1</v>
      </c>
      <c r="C11" s="18" cm="1">
        <f t="array" ref="C11">_xlfn.XLOOKUP($B11,商品マスタ[商品名],商品マスタ[仕入単価（円）]*IF($W$1=0,1,$W11))*月別予想販売数量!B4</f>
        <v>150000</v>
      </c>
      <c r="D11" s="18" cm="1">
        <f t="array" ref="D11">_xlfn.XLOOKUP($B11,商品マスタ[商品名],商品マスタ[仕入単価（円）]*IF($W$1=0,1,$W11))*月別予想販売数量!C4</f>
        <v>150000</v>
      </c>
      <c r="E11" s="18" cm="1">
        <f t="array" ref="E11">_xlfn.XLOOKUP($B11,商品マスタ[商品名],商品マスタ[仕入単価（円）]*IF($W$1=0,1,$W11))*月別予想販売数量!D4</f>
        <v>150000</v>
      </c>
      <c r="F11" s="18" cm="1">
        <f t="array" ref="F11">_xlfn.XLOOKUP($B11,商品マスタ[商品名],商品マスタ[仕入単価（円）]*IF($W$1=0,1,$W11))*月別予想販売数量!E4</f>
        <v>150000</v>
      </c>
      <c r="G11" s="18" cm="1">
        <f t="array" ref="G11">_xlfn.XLOOKUP($B11,商品マスタ[商品名],商品マスタ[仕入単価（円）]*IF($W$1=0,1,$W11))*月別予想販売数量!F4</f>
        <v>150000</v>
      </c>
      <c r="H11" s="18" cm="1">
        <f t="array" ref="H11">_xlfn.XLOOKUP($B11,商品マスタ[商品名],商品マスタ[仕入単価（円）]*IF($W$1=0,1,$W11))*月別予想販売数量!G4</f>
        <v>150000</v>
      </c>
      <c r="I11" s="18" cm="1">
        <f t="array" ref="I11">_xlfn.XLOOKUP($B11,商品マスタ[商品名],商品マスタ[仕入単価（円）]*IF($W$1=0,1,$W11))*月別予想販売数量!H4</f>
        <v>150000</v>
      </c>
      <c r="J11" s="18" cm="1">
        <f t="array" ref="J11">_xlfn.XLOOKUP($B11,商品マスタ[商品名],商品マスタ[仕入単価（円）]*IF($W$1=0,1,$W11))*月別予想販売数量!I4</f>
        <v>150000</v>
      </c>
      <c r="K11" s="18" cm="1">
        <f t="array" ref="K11">_xlfn.XLOOKUP($B11,商品マスタ[商品名],商品マスタ[仕入単価（円）]*IF($W$1=0,1,$W11))*月別予想販売数量!J4</f>
        <v>150000</v>
      </c>
      <c r="L11" s="18" cm="1">
        <f t="array" ref="L11">_xlfn.XLOOKUP($B11,商品マスタ[商品名],商品マスタ[仕入単価（円）]*IF($W$1=0,1,$W11))*月別予想販売数量!K4</f>
        <v>150000</v>
      </c>
      <c r="M11" s="18" cm="1">
        <f t="array" ref="M11">_xlfn.XLOOKUP($B11,商品マスタ[商品名],商品マスタ[仕入単価（円）]*IF($W$1=0,1,$W11))*月別予想販売数量!L4</f>
        <v>150000</v>
      </c>
      <c r="N11" s="18" cm="1">
        <f t="array" ref="N11">_xlfn.XLOOKUP($B11,商品マスタ[商品名],商品マスタ[仕入単価（円）]*IF($W$1=0,1,$W11))*月別予想販売数量!M4</f>
        <v>150000</v>
      </c>
      <c r="O11" s="18" cm="1">
        <f t="array" ref="O11">_xlfn.XLOOKUP($B11,商品マスタ[商品名],商品マスタ[仕入単価（円）]*IF($W$1=0,1,$W11))*月別予想販売数量!N4</f>
        <v>150000</v>
      </c>
      <c r="P11" s="18" cm="1">
        <f t="array" ref="P11">_xlfn.XLOOKUP($B11,商品マスタ[商品名],商品マスタ[仕入単価（円）]*IF($W$1=0,1,$W11))*月別予想販売数量!O4</f>
        <v>240000</v>
      </c>
      <c r="Q11" s="18">
        <f t="shared" si="2"/>
        <v>1890000</v>
      </c>
      <c r="V11" s="3" t="s">
        <v>1</v>
      </c>
      <c r="W11" s="25">
        <v>1</v>
      </c>
    </row>
    <row r="12" spans="1:24" x14ac:dyDescent="0.7">
      <c r="A12" s="3"/>
      <c r="B12" s="3" t="s">
        <v>2</v>
      </c>
      <c r="C12" s="18" cm="1">
        <f t="array" ref="C12">_xlfn.XLOOKUP($B12,商品マスタ[商品名],商品マスタ[仕入単価（円）]*IF($W$1=0,1,$W12))*月別予想販売数量!B5</f>
        <v>232875</v>
      </c>
      <c r="D12" s="18" cm="1">
        <f t="array" ref="D12">_xlfn.XLOOKUP($B12,商品マスタ[商品名],商品マスタ[仕入単価（円）]*IF($W$1=0,1,$W12))*月別予想販売数量!C5</f>
        <v>232875</v>
      </c>
      <c r="E12" s="18" cm="1">
        <f t="array" ref="E12">_xlfn.XLOOKUP($B12,商品マスタ[商品名],商品マスタ[仕入単価（円）]*IF($W$1=0,1,$W12))*月別予想販売数量!D5</f>
        <v>186300</v>
      </c>
      <c r="F12" s="18" cm="1">
        <f t="array" ref="F12">_xlfn.XLOOKUP($B12,商品マスタ[商品名],商品マスタ[仕入単価（円）]*IF($W$1=0,1,$W12))*月別予想販売数量!E5</f>
        <v>186300</v>
      </c>
      <c r="G12" s="18" cm="1">
        <f t="array" ref="G12">_xlfn.XLOOKUP($B12,商品マスタ[商品名],商品マスタ[仕入単価（円）]*IF($W$1=0,1,$W12))*月別予想販売数量!F5</f>
        <v>186300</v>
      </c>
      <c r="H12" s="18" cm="1">
        <f t="array" ref="H12">_xlfn.XLOOKUP($B12,商品マスタ[商品名],商品マスタ[仕入単価（円）]*IF($W$1=0,1,$W12))*月別予想販売数量!G5</f>
        <v>186300</v>
      </c>
      <c r="I12" s="18" cm="1">
        <f t="array" ref="I12">_xlfn.XLOOKUP($B12,商品マスタ[商品名],商品マスタ[仕入単価（円）]*IF($W$1=0,1,$W12))*月別予想販売数量!H5</f>
        <v>186300</v>
      </c>
      <c r="J12" s="18" cm="1">
        <f t="array" ref="J12">_xlfn.XLOOKUP($B12,商品マスタ[商品名],商品マスタ[仕入単価（円）]*IF($W$1=0,1,$W12))*月別予想販売数量!I5</f>
        <v>186300</v>
      </c>
      <c r="K12" s="18" cm="1">
        <f t="array" ref="K12">_xlfn.XLOOKUP($B12,商品マスタ[商品名],商品マスタ[仕入単価（円）]*IF($W$1=0,1,$W12))*月別予想販売数量!J5</f>
        <v>279450</v>
      </c>
      <c r="L12" s="18" cm="1">
        <f t="array" ref="L12">_xlfn.XLOOKUP($B12,商品マスタ[商品名],商品マスタ[仕入単価（円）]*IF($W$1=0,1,$W12))*月別予想販売数量!K5</f>
        <v>279450</v>
      </c>
      <c r="M12" s="18" cm="1">
        <f t="array" ref="M12">_xlfn.XLOOKUP($B12,商品マスタ[商品名],商品マスタ[仕入単価（円）]*IF($W$1=0,1,$W12))*月別予想販売数量!L5</f>
        <v>186300</v>
      </c>
      <c r="N12" s="18" cm="1">
        <f t="array" ref="N12">_xlfn.XLOOKUP($B12,商品マスタ[商品名],商品マスタ[仕入単価（円）]*IF($W$1=0,1,$W12))*月別予想販売数量!M5</f>
        <v>186300</v>
      </c>
      <c r="O12" s="18" cm="1">
        <f t="array" ref="O12">_xlfn.XLOOKUP($B12,商品マスタ[商品名],商品マスタ[仕入単価（円）]*IF($W$1=0,1,$W12))*月別予想販売数量!N5</f>
        <v>186300</v>
      </c>
      <c r="P12" s="18" cm="1">
        <f t="array" ref="P12">_xlfn.XLOOKUP($B12,商品マスタ[商品名],商品マスタ[仕入単価（円）]*IF($W$1=0,1,$W12))*月別予想販売数量!O5</f>
        <v>372600</v>
      </c>
      <c r="Q12" s="18">
        <f t="shared" si="2"/>
        <v>2608200</v>
      </c>
      <c r="V12" s="3" t="s">
        <v>2</v>
      </c>
      <c r="W12" s="25">
        <v>0.9</v>
      </c>
    </row>
    <row r="13" spans="1:24" x14ac:dyDescent="0.7">
      <c r="A13" s="3"/>
      <c r="B13" s="3" t="s">
        <v>3</v>
      </c>
      <c r="C13" s="18" cm="1">
        <f t="array" ref="C13">_xlfn.XLOOKUP($B13,商品マスタ[商品名],商品マスタ[仕入単価（円）]*IF($W$1=0,1,$W13))*月別予想販売数量!B6</f>
        <v>353600</v>
      </c>
      <c r="D13" s="18" cm="1">
        <f t="array" ref="D13">_xlfn.XLOOKUP($B13,商品マスタ[商品名],商品マスタ[仕入単価（円）]*IF($W$1=0,1,$W13))*月別予想販売数量!C6</f>
        <v>442000</v>
      </c>
      <c r="E13" s="18" cm="1">
        <f t="array" ref="E13">_xlfn.XLOOKUP($B13,商品マスタ[商品名],商品マスタ[仕入単価（円）]*IF($W$1=0,1,$W13))*月別予想販売数量!D6</f>
        <v>353600</v>
      </c>
      <c r="F13" s="18" cm="1">
        <f t="array" ref="F13">_xlfn.XLOOKUP($B13,商品マスタ[商品名],商品マスタ[仕入単価（円）]*IF($W$1=0,1,$W13))*月別予想販売数量!E6</f>
        <v>353600</v>
      </c>
      <c r="G13" s="18" cm="1">
        <f t="array" ref="G13">_xlfn.XLOOKUP($B13,商品マスタ[商品名],商品マスタ[仕入単価（円）]*IF($W$1=0,1,$W13))*月別予想販売数量!F6</f>
        <v>353600</v>
      </c>
      <c r="H13" s="18" cm="1">
        <f t="array" ref="H13">_xlfn.XLOOKUP($B13,商品マスタ[商品名],商品マスタ[仕入単価（円）]*IF($W$1=0,1,$W13))*月別予想販売数量!G6</f>
        <v>353600</v>
      </c>
      <c r="I13" s="18" cm="1">
        <f t="array" ref="I13">_xlfn.XLOOKUP($B13,商品マスタ[商品名],商品マスタ[仕入単価（円）]*IF($W$1=0,1,$W13))*月別予想販売数量!H6</f>
        <v>353600</v>
      </c>
      <c r="J13" s="18" cm="1">
        <f t="array" ref="J13">_xlfn.XLOOKUP($B13,商品マスタ[商品名],商品マスタ[仕入単価（円）]*IF($W$1=0,1,$W13))*月別予想販売数量!I6</f>
        <v>353600</v>
      </c>
      <c r="K13" s="18" cm="1">
        <f t="array" ref="K13">_xlfn.XLOOKUP($B13,商品マスタ[商品名],商品マスタ[仕入単価（円）]*IF($W$1=0,1,$W13))*月別予想販売数量!J6</f>
        <v>530400</v>
      </c>
      <c r="L13" s="18" cm="1">
        <f t="array" ref="L13">_xlfn.XLOOKUP($B13,商品マスタ[商品名],商品マスタ[仕入単価（円）]*IF($W$1=0,1,$W13))*月別予想販売数量!K6</f>
        <v>530400</v>
      </c>
      <c r="M13" s="18" cm="1">
        <f t="array" ref="M13">_xlfn.XLOOKUP($B13,商品マスタ[商品名],商品マスタ[仕入単価（円）]*IF($W$1=0,1,$W13))*月別予想販売数量!L6</f>
        <v>353600</v>
      </c>
      <c r="N13" s="18" cm="1">
        <f t="array" ref="N13">_xlfn.XLOOKUP($B13,商品マスタ[商品名],商品マスタ[仕入単価（円）]*IF($W$1=0,1,$W13))*月別予想販売数量!M6</f>
        <v>353600</v>
      </c>
      <c r="O13" s="18" cm="1">
        <f t="array" ref="O13">_xlfn.XLOOKUP($B13,商品マスタ[商品名],商品マスタ[仕入単価（円）]*IF($W$1=0,1,$W13))*月別予想販売数量!N6</f>
        <v>353600</v>
      </c>
      <c r="P13" s="18" cm="1">
        <f t="array" ref="P13">_xlfn.XLOOKUP($B13,商品マスタ[商品名],商品マスタ[仕入単価（円）]*IF($W$1=0,1,$W13))*月別予想販売数量!O6</f>
        <v>663000</v>
      </c>
      <c r="Q13" s="18">
        <f t="shared" si="2"/>
        <v>4906200</v>
      </c>
      <c r="V13" s="3" t="s">
        <v>3</v>
      </c>
      <c r="W13" s="25">
        <v>0.85</v>
      </c>
    </row>
    <row r="14" spans="1:24" x14ac:dyDescent="0.7">
      <c r="A14" s="15" t="s">
        <v>8</v>
      </c>
      <c r="B14" s="15"/>
      <c r="C14" s="32">
        <f t="shared" ref="C14:D14" si="5">SUM(C15:C18)</f>
        <v>3831125</v>
      </c>
      <c r="D14" s="32">
        <f t="shared" si="5"/>
        <v>3975325</v>
      </c>
      <c r="E14" s="32">
        <f>SUM(E15:E18)</f>
        <v>3461300</v>
      </c>
      <c r="F14" s="32">
        <f t="shared" ref="F14:P14" si="6">SUM(F15:F18)</f>
        <v>3461300</v>
      </c>
      <c r="G14" s="32">
        <f t="shared" si="6"/>
        <v>3461300</v>
      </c>
      <c r="H14" s="32">
        <f t="shared" si="6"/>
        <v>3461300</v>
      </c>
      <c r="I14" s="32">
        <f t="shared" si="6"/>
        <v>3461300</v>
      </c>
      <c r="J14" s="32">
        <f t="shared" si="6"/>
        <v>4157300.0000000009</v>
      </c>
      <c r="K14" s="32">
        <f t="shared" si="6"/>
        <v>5602950.0000000009</v>
      </c>
      <c r="L14" s="32">
        <f t="shared" si="6"/>
        <v>5602950.0000000009</v>
      </c>
      <c r="M14" s="32">
        <f t="shared" si="6"/>
        <v>4157300.0000000009</v>
      </c>
      <c r="N14" s="32">
        <f t="shared" si="6"/>
        <v>3461300</v>
      </c>
      <c r="O14" s="32">
        <f t="shared" si="6"/>
        <v>3461300</v>
      </c>
      <c r="P14" s="32">
        <f t="shared" si="6"/>
        <v>7944900.0000000019</v>
      </c>
      <c r="Q14" s="32">
        <f t="shared" si="2"/>
        <v>51694500</v>
      </c>
    </row>
    <row r="15" spans="1:24" x14ac:dyDescent="0.7">
      <c r="A15" s="31"/>
      <c r="B15" s="30" t="s">
        <v>0</v>
      </c>
      <c r="C15" s="17">
        <f t="shared" ref="C15:D15" si="7">C5-C10</f>
        <v>1670400.0000000002</v>
      </c>
      <c r="D15" s="17">
        <f t="shared" si="7"/>
        <v>1531200.0000000002</v>
      </c>
      <c r="E15" s="17">
        <f>E5-E10</f>
        <v>1392000.0000000002</v>
      </c>
      <c r="F15" s="17">
        <f t="shared" ref="F15:P15" si="8">F5-F10</f>
        <v>1392000.0000000002</v>
      </c>
      <c r="G15" s="17">
        <f t="shared" si="8"/>
        <v>1392000.0000000002</v>
      </c>
      <c r="H15" s="17">
        <f t="shared" si="8"/>
        <v>1392000.0000000002</v>
      </c>
      <c r="I15" s="17">
        <f t="shared" si="8"/>
        <v>1392000.0000000002</v>
      </c>
      <c r="J15" s="17">
        <f t="shared" si="8"/>
        <v>2088000.0000000005</v>
      </c>
      <c r="K15" s="17">
        <f t="shared" si="8"/>
        <v>2784000.0000000005</v>
      </c>
      <c r="L15" s="17">
        <f t="shared" si="8"/>
        <v>2784000.0000000005</v>
      </c>
      <c r="M15" s="17">
        <f t="shared" si="8"/>
        <v>2088000.0000000005</v>
      </c>
      <c r="N15" s="17">
        <f t="shared" si="8"/>
        <v>1392000.0000000002</v>
      </c>
      <c r="O15" s="17">
        <f t="shared" si="8"/>
        <v>1392000.0000000002</v>
      </c>
      <c r="P15" s="17">
        <f t="shared" si="8"/>
        <v>4176000.0000000009</v>
      </c>
      <c r="Q15" s="17">
        <f t="shared" si="2"/>
        <v>23664000.000000004</v>
      </c>
    </row>
    <row r="16" spans="1:24" x14ac:dyDescent="0.7">
      <c r="A16" s="31"/>
      <c r="B16" s="30" t="s">
        <v>1</v>
      </c>
      <c r="C16" s="17">
        <f t="shared" ref="C16:D16" si="9">C6-C11</f>
        <v>570000</v>
      </c>
      <c r="D16" s="17">
        <f t="shared" si="9"/>
        <v>570000</v>
      </c>
      <c r="E16" s="17">
        <f t="shared" ref="E16:P18" si="10">E6-E11</f>
        <v>570000</v>
      </c>
      <c r="F16" s="17">
        <f t="shared" si="10"/>
        <v>570000</v>
      </c>
      <c r="G16" s="17">
        <f t="shared" si="10"/>
        <v>570000</v>
      </c>
      <c r="H16" s="17">
        <f t="shared" si="10"/>
        <v>570000</v>
      </c>
      <c r="I16" s="17">
        <f t="shared" si="10"/>
        <v>570000</v>
      </c>
      <c r="J16" s="17">
        <f t="shared" si="10"/>
        <v>570000</v>
      </c>
      <c r="K16" s="17">
        <f t="shared" si="10"/>
        <v>570000</v>
      </c>
      <c r="L16" s="17">
        <f t="shared" si="10"/>
        <v>570000</v>
      </c>
      <c r="M16" s="17">
        <f t="shared" si="10"/>
        <v>570000</v>
      </c>
      <c r="N16" s="17">
        <f t="shared" si="10"/>
        <v>570000</v>
      </c>
      <c r="O16" s="17">
        <f t="shared" si="10"/>
        <v>570000</v>
      </c>
      <c r="P16" s="17">
        <f t="shared" si="10"/>
        <v>912000</v>
      </c>
      <c r="Q16" s="17">
        <f t="shared" si="2"/>
        <v>7182000</v>
      </c>
    </row>
    <row r="17" spans="1:24" x14ac:dyDescent="0.7">
      <c r="A17" s="31"/>
      <c r="B17" s="30" t="s">
        <v>2</v>
      </c>
      <c r="C17" s="17">
        <f t="shared" ref="C17:D17" si="11">C7-C12</f>
        <v>457125</v>
      </c>
      <c r="D17" s="17">
        <f t="shared" si="11"/>
        <v>457125</v>
      </c>
      <c r="E17" s="17">
        <f t="shared" si="10"/>
        <v>365700</v>
      </c>
      <c r="F17" s="17">
        <f t="shared" si="10"/>
        <v>365700</v>
      </c>
      <c r="G17" s="17">
        <f t="shared" si="10"/>
        <v>365700</v>
      </c>
      <c r="H17" s="17">
        <f t="shared" si="10"/>
        <v>365700</v>
      </c>
      <c r="I17" s="17">
        <f t="shared" si="10"/>
        <v>365700</v>
      </c>
      <c r="J17" s="17">
        <f t="shared" si="10"/>
        <v>365700</v>
      </c>
      <c r="K17" s="17">
        <f t="shared" si="10"/>
        <v>548550</v>
      </c>
      <c r="L17" s="17">
        <f t="shared" si="10"/>
        <v>548550</v>
      </c>
      <c r="M17" s="17">
        <f t="shared" si="10"/>
        <v>365700</v>
      </c>
      <c r="N17" s="17">
        <f t="shared" si="10"/>
        <v>365700</v>
      </c>
      <c r="O17" s="17">
        <f t="shared" si="10"/>
        <v>365700</v>
      </c>
      <c r="P17" s="17">
        <f t="shared" si="10"/>
        <v>731400</v>
      </c>
      <c r="Q17" s="17">
        <f t="shared" si="2"/>
        <v>5119800</v>
      </c>
    </row>
    <row r="18" spans="1:24" x14ac:dyDescent="0.7">
      <c r="A18" s="31"/>
      <c r="B18" s="30" t="s">
        <v>3</v>
      </c>
      <c r="C18" s="17">
        <f t="shared" ref="C18:D18" si="12">C8-C13</f>
        <v>1133600.0000000002</v>
      </c>
      <c r="D18" s="17">
        <f t="shared" si="12"/>
        <v>1417000.0000000002</v>
      </c>
      <c r="E18" s="17">
        <f t="shared" si="10"/>
        <v>1133600.0000000002</v>
      </c>
      <c r="F18" s="17">
        <f t="shared" si="10"/>
        <v>1133600.0000000002</v>
      </c>
      <c r="G18" s="17">
        <f t="shared" si="10"/>
        <v>1133600.0000000002</v>
      </c>
      <c r="H18" s="17">
        <f t="shared" si="10"/>
        <v>1133600.0000000002</v>
      </c>
      <c r="I18" s="17">
        <f t="shared" si="10"/>
        <v>1133600.0000000002</v>
      </c>
      <c r="J18" s="17">
        <f t="shared" si="10"/>
        <v>1133600.0000000002</v>
      </c>
      <c r="K18" s="17">
        <f t="shared" si="10"/>
        <v>1700400.0000000005</v>
      </c>
      <c r="L18" s="17">
        <f t="shared" si="10"/>
        <v>1700400.0000000005</v>
      </c>
      <c r="M18" s="17">
        <f t="shared" si="10"/>
        <v>1133600.0000000002</v>
      </c>
      <c r="N18" s="17">
        <f t="shared" si="10"/>
        <v>1133600.0000000002</v>
      </c>
      <c r="O18" s="17">
        <f t="shared" si="10"/>
        <v>1133600.0000000002</v>
      </c>
      <c r="P18" s="17">
        <f t="shared" si="10"/>
        <v>2125500.0000000005</v>
      </c>
      <c r="Q18" s="17">
        <f t="shared" si="2"/>
        <v>15728700.000000002</v>
      </c>
    </row>
    <row r="19" spans="1:24" x14ac:dyDescent="0.7">
      <c r="A19" s="13" t="s">
        <v>17</v>
      </c>
      <c r="B19" s="13"/>
      <c r="C19" s="14">
        <f t="shared" ref="C19:D19" si="13">SUM(C20:C27)</f>
        <v>3579100</v>
      </c>
      <c r="D19" s="14">
        <f t="shared" si="13"/>
        <v>3629150</v>
      </c>
      <c r="E19" s="14">
        <f>SUM(E20:E27)</f>
        <v>3458800</v>
      </c>
      <c r="F19" s="14">
        <f t="shared" ref="F19:P19" si="14">SUM(F20:F27)</f>
        <v>3458800</v>
      </c>
      <c r="G19" s="14">
        <f t="shared" si="14"/>
        <v>3458800</v>
      </c>
      <c r="H19" s="14">
        <f t="shared" si="14"/>
        <v>3458800</v>
      </c>
      <c r="I19" s="14">
        <f t="shared" si="14"/>
        <v>3458800</v>
      </c>
      <c r="J19" s="14">
        <f t="shared" si="14"/>
        <v>3673300</v>
      </c>
      <c r="K19" s="14">
        <f t="shared" si="14"/>
        <v>4142700</v>
      </c>
      <c r="L19" s="14">
        <f t="shared" si="14"/>
        <v>4142700</v>
      </c>
      <c r="M19" s="14">
        <f t="shared" si="14"/>
        <v>3673300</v>
      </c>
      <c r="N19" s="14">
        <f t="shared" si="14"/>
        <v>3458800</v>
      </c>
      <c r="O19" s="14">
        <f t="shared" si="14"/>
        <v>3458800</v>
      </c>
      <c r="P19" s="14">
        <f t="shared" si="14"/>
        <v>4888125</v>
      </c>
      <c r="Q19" s="14">
        <f t="shared" si="2"/>
        <v>44731725</v>
      </c>
      <c r="S19" t="s">
        <v>28</v>
      </c>
    </row>
    <row r="20" spans="1:24" x14ac:dyDescent="0.7">
      <c r="A20" s="3"/>
      <c r="B20" s="3" t="s">
        <v>18</v>
      </c>
      <c r="C20" s="18">
        <f>IF($W$1=0,$T20,$T20+($T20*$X20))</f>
        <v>250000</v>
      </c>
      <c r="D20" s="18">
        <f>IF($W$1=0,$T20,$T20+($T20*$X20))</f>
        <v>250000</v>
      </c>
      <c r="E20" s="18">
        <f>IF($W$1=0,$T20,$T20+($T20*$X20))</f>
        <v>250000</v>
      </c>
      <c r="F20" s="18">
        <f>IF($W$1=0,$T20,$T20+($T20*$X20))</f>
        <v>250000</v>
      </c>
      <c r="G20" s="18">
        <f>IF($W$1=0,$T20,$T20+($T20*$X20))</f>
        <v>250000</v>
      </c>
      <c r="H20" s="18">
        <f>IF($W$1=0,$T20,$T20+($T20*$X20))</f>
        <v>250000</v>
      </c>
      <c r="I20" s="18">
        <f>IF($W$1=0,$T20,$T20+($T20*$X20))</f>
        <v>250000</v>
      </c>
      <c r="J20" s="18">
        <f>IF($W$1=0,$T20,$T20+($T20*$X20))</f>
        <v>250000</v>
      </c>
      <c r="K20" s="18">
        <f>IF($W$1=0,$T20,$T20+($T20*$X20))</f>
        <v>250000</v>
      </c>
      <c r="L20" s="18">
        <f>IF($W$1=0,$T20,$T20+($T20*$X20))</f>
        <v>250000</v>
      </c>
      <c r="M20" s="18">
        <f>IF($W$1=0,$T20,$T20+($T20*$X20))</f>
        <v>250000</v>
      </c>
      <c r="N20" s="18">
        <f>IF($W$1=0,$T20,$T20+($T20*$X20))</f>
        <v>250000</v>
      </c>
      <c r="O20" s="18">
        <f>IF($W$1=0,$T20,$T20+($T20*$X20))</f>
        <v>250000</v>
      </c>
      <c r="P20" s="18">
        <f>IF($W$1=0,$T20,$T20+($T20*$X20))</f>
        <v>250000</v>
      </c>
      <c r="Q20" s="18">
        <f t="shared" si="2"/>
        <v>3000000</v>
      </c>
      <c r="S20" t="s">
        <v>29</v>
      </c>
      <c r="T20" s="20">
        <v>500000</v>
      </c>
      <c r="V20" s="29" t="s">
        <v>27</v>
      </c>
      <c r="W20" s="29"/>
      <c r="X20" s="26">
        <v>-0.5</v>
      </c>
    </row>
    <row r="21" spans="1:24" x14ac:dyDescent="0.7">
      <c r="A21" s="3"/>
      <c r="B21" s="3" t="s">
        <v>31</v>
      </c>
      <c r="C21" s="18">
        <f>IF($W$1=0,$T21,$T21+($T21*$X21))</f>
        <v>640000</v>
      </c>
      <c r="D21" s="18">
        <f>IF($W$1=0,$T21,$T21+($T21*$X21))</f>
        <v>640000</v>
      </c>
      <c r="E21" s="18">
        <f>IF($W$1=0,$T21,$T21+($T21*$X21))</f>
        <v>640000</v>
      </c>
      <c r="F21" s="18">
        <f>IF($W$1=0,$T21,$T21+($T21*$X21))</f>
        <v>640000</v>
      </c>
      <c r="G21" s="18">
        <f>IF($W$1=0,$T21,$T21+($T21*$X21))</f>
        <v>640000</v>
      </c>
      <c r="H21" s="18">
        <f>IF($W$1=0,$T21,$T21+($T21*$X21))</f>
        <v>640000</v>
      </c>
      <c r="I21" s="18">
        <f>IF($W$1=0,$T21,$T21+($T21*$X21))</f>
        <v>640000</v>
      </c>
      <c r="J21" s="18">
        <f>IF($W$1=0,$T21,$T21+($T21*$X21))</f>
        <v>640000</v>
      </c>
      <c r="K21" s="18">
        <f>IF($W$1=0,$T21,$T21+($T21*$X21))</f>
        <v>640000</v>
      </c>
      <c r="L21" s="18">
        <f>IF($W$1=0,$T21,$T21+($T21*$X21))</f>
        <v>640000</v>
      </c>
      <c r="M21" s="18">
        <f>IF($W$1=0,$T21,$T21+($T21*$X21))</f>
        <v>640000</v>
      </c>
      <c r="N21" s="18">
        <f>IF($W$1=0,$T21,$T21+($T21*$X21))</f>
        <v>640000</v>
      </c>
      <c r="O21" s="18">
        <f>IF($W$1=0,$T21,$T21+($T21*$X21))</f>
        <v>640000</v>
      </c>
      <c r="P21" s="18">
        <f>IF($W$1=0,$T21,$T21+($T21*$X21))</f>
        <v>640000</v>
      </c>
      <c r="Q21" s="18">
        <f t="shared" si="2"/>
        <v>7680000</v>
      </c>
      <c r="S21" t="s">
        <v>29</v>
      </c>
      <c r="T21" s="20">
        <v>800000</v>
      </c>
      <c r="V21" s="29" t="s">
        <v>27</v>
      </c>
      <c r="W21" s="3"/>
      <c r="X21" s="26">
        <v>-0.2</v>
      </c>
    </row>
    <row r="22" spans="1:24" x14ac:dyDescent="0.7">
      <c r="A22" s="3"/>
      <c r="B22" s="3" t="s">
        <v>19</v>
      </c>
      <c r="C22" s="18">
        <f>IF($W$1=0,C$4*$T22,C$4*$X22)</f>
        <v>1239100</v>
      </c>
      <c r="D22" s="18">
        <f>IF($W$1=0,D$4*$T22,D$4*$X22)</f>
        <v>1289150</v>
      </c>
      <c r="E22" s="18">
        <f>IF($W$1=0,E$4*$T22,E$4*$X22)</f>
        <v>1118800</v>
      </c>
      <c r="F22" s="18">
        <f>IF($W$1=0,F$4*$T22,F$4*$X22)</f>
        <v>1118800</v>
      </c>
      <c r="G22" s="18">
        <f>IF($W$1=0,G$4*$T22,G$4*$X22)</f>
        <v>1118800</v>
      </c>
      <c r="H22" s="18">
        <f>IF($W$1=0,H$4*$T22,H$4*$X22)</f>
        <v>1118800</v>
      </c>
      <c r="I22" s="18">
        <f>IF($W$1=0,I$4*$T22,I$4*$X22)</f>
        <v>1118800</v>
      </c>
      <c r="J22" s="18">
        <f>IF($W$1=0,J$4*$T22,J$4*$X22)</f>
        <v>1333300.0000000002</v>
      </c>
      <c r="K22" s="18">
        <f>IF($W$1=0,K$4*$T22,K$4*$X22)</f>
        <v>1802700</v>
      </c>
      <c r="L22" s="18">
        <f>IF($W$1=0,L$4*$T22,L$4*$X22)</f>
        <v>1802700</v>
      </c>
      <c r="M22" s="18">
        <f>IF($W$1=0,M$4*$T22,M$4*$X22)</f>
        <v>1333300.0000000002</v>
      </c>
      <c r="N22" s="18">
        <f>IF($W$1=0,N$4*$T22,N$4*$X22)</f>
        <v>1118800</v>
      </c>
      <c r="O22" s="18">
        <f>IF($W$1=0,O$4*$T22,O$4*$X22)</f>
        <v>1118800</v>
      </c>
      <c r="P22" s="18">
        <f>IF($W$1=0,P$4*$T22,P$4*$X22)</f>
        <v>2548125.0000000005</v>
      </c>
      <c r="Q22" s="18">
        <f t="shared" si="2"/>
        <v>16651725</v>
      </c>
      <c r="S22" t="s">
        <v>30</v>
      </c>
      <c r="T22" s="10">
        <v>0.2</v>
      </c>
      <c r="V22" s="26" t="s">
        <v>30</v>
      </c>
      <c r="W22" s="3"/>
      <c r="X22" s="26">
        <v>0.25</v>
      </c>
    </row>
    <row r="23" spans="1:24" x14ac:dyDescent="0.7">
      <c r="A23" s="3"/>
      <c r="B23" s="3" t="s">
        <v>26</v>
      </c>
      <c r="C23" s="18">
        <f>IF($W$1=0,$T23,$T23+($T23*$X23))</f>
        <v>400000</v>
      </c>
      <c r="D23" s="18">
        <f>IF($W$1=0,$T23,$T23+($T23*$X23))</f>
        <v>400000</v>
      </c>
      <c r="E23" s="18">
        <f>IF($W$1=0,$T23,$T23+($T23*$X23))</f>
        <v>400000</v>
      </c>
      <c r="F23" s="18">
        <f>IF($W$1=0,$T23,$T23+($T23*$X23))</f>
        <v>400000</v>
      </c>
      <c r="G23" s="18">
        <f>IF($W$1=0,$T23,$T23+($T23*$X23))</f>
        <v>400000</v>
      </c>
      <c r="H23" s="18">
        <f>IF($W$1=0,$T23,$T23+($T23*$X23))</f>
        <v>400000</v>
      </c>
      <c r="I23" s="18">
        <f>IF($W$1=0,$T23,$T23+($T23*$X23))</f>
        <v>400000</v>
      </c>
      <c r="J23" s="18">
        <f>IF($W$1=0,$T23,$T23+($T23*$X23))</f>
        <v>400000</v>
      </c>
      <c r="K23" s="18">
        <f>IF($W$1=0,$T23,$T23+($T23*$X23))</f>
        <v>400000</v>
      </c>
      <c r="L23" s="18">
        <f>IF($W$1=0,$T23,$T23+($T23*$X23))</f>
        <v>400000</v>
      </c>
      <c r="M23" s="18">
        <f>IF($W$1=0,$T23,$T23+($T23*$X23))</f>
        <v>400000</v>
      </c>
      <c r="N23" s="18">
        <f>IF($W$1=0,$T23,$T23+($T23*$X23))</f>
        <v>400000</v>
      </c>
      <c r="O23" s="18">
        <f>IF($W$1=0,$T23,$T23+($T23*$X23))</f>
        <v>400000</v>
      </c>
      <c r="P23" s="18">
        <f>IF($W$1=0,$T23,$T23+($T23*$X23))</f>
        <v>400000</v>
      </c>
      <c r="Q23" s="18">
        <f t="shared" si="2"/>
        <v>4800000</v>
      </c>
      <c r="S23" t="s">
        <v>29</v>
      </c>
      <c r="T23" s="20">
        <v>200000</v>
      </c>
      <c r="V23" s="29" t="s">
        <v>27</v>
      </c>
      <c r="W23" s="3"/>
      <c r="X23" s="26">
        <v>1</v>
      </c>
    </row>
    <row r="24" spans="1:24" x14ac:dyDescent="0.7">
      <c r="A24" s="3"/>
      <c r="B24" s="3" t="s">
        <v>12</v>
      </c>
      <c r="C24" s="18">
        <f t="shared" ref="C24:D24" si="15">$T24</f>
        <v>750000</v>
      </c>
      <c r="D24" s="18">
        <f t="shared" si="15"/>
        <v>750000</v>
      </c>
      <c r="E24" s="18">
        <f>$T24</f>
        <v>750000</v>
      </c>
      <c r="F24" s="18">
        <f t="shared" ref="F24:P27" si="16">$T24</f>
        <v>750000</v>
      </c>
      <c r="G24" s="18">
        <f t="shared" si="16"/>
        <v>750000</v>
      </c>
      <c r="H24" s="18">
        <f t="shared" si="16"/>
        <v>750000</v>
      </c>
      <c r="I24" s="18">
        <f t="shared" si="16"/>
        <v>750000</v>
      </c>
      <c r="J24" s="18">
        <f t="shared" si="16"/>
        <v>750000</v>
      </c>
      <c r="K24" s="18">
        <f t="shared" si="16"/>
        <v>750000</v>
      </c>
      <c r="L24" s="18">
        <f t="shared" si="16"/>
        <v>750000</v>
      </c>
      <c r="M24" s="18">
        <f t="shared" si="16"/>
        <v>750000</v>
      </c>
      <c r="N24" s="18">
        <f t="shared" si="16"/>
        <v>750000</v>
      </c>
      <c r="O24" s="18">
        <f t="shared" si="16"/>
        <v>750000</v>
      </c>
      <c r="P24" s="18">
        <f t="shared" si="16"/>
        <v>750000</v>
      </c>
      <c r="Q24" s="18">
        <f t="shared" si="2"/>
        <v>9000000</v>
      </c>
      <c r="S24" t="s">
        <v>29</v>
      </c>
      <c r="T24" s="20">
        <v>750000</v>
      </c>
      <c r="V24" s="10"/>
    </row>
    <row r="25" spans="1:24" x14ac:dyDescent="0.7">
      <c r="A25" s="3"/>
      <c r="B25" s="3" t="s">
        <v>13</v>
      </c>
      <c r="C25" s="18">
        <f t="shared" ref="C25:E27" si="17">$T25</f>
        <v>100000</v>
      </c>
      <c r="D25" s="18">
        <f t="shared" si="17"/>
        <v>100000</v>
      </c>
      <c r="E25" s="18">
        <f t="shared" si="17"/>
        <v>100000</v>
      </c>
      <c r="F25" s="18">
        <f t="shared" si="16"/>
        <v>100000</v>
      </c>
      <c r="G25" s="18">
        <f t="shared" si="16"/>
        <v>100000</v>
      </c>
      <c r="H25" s="18">
        <f t="shared" si="16"/>
        <v>100000</v>
      </c>
      <c r="I25" s="18">
        <f t="shared" si="16"/>
        <v>100000</v>
      </c>
      <c r="J25" s="18">
        <f t="shared" si="16"/>
        <v>100000</v>
      </c>
      <c r="K25" s="18">
        <f t="shared" si="16"/>
        <v>100000</v>
      </c>
      <c r="L25" s="18">
        <f t="shared" si="16"/>
        <v>100000</v>
      </c>
      <c r="M25" s="18">
        <f t="shared" si="16"/>
        <v>100000</v>
      </c>
      <c r="N25" s="18">
        <f t="shared" si="16"/>
        <v>100000</v>
      </c>
      <c r="O25" s="18">
        <f t="shared" si="16"/>
        <v>100000</v>
      </c>
      <c r="P25" s="18">
        <f t="shared" si="16"/>
        <v>100000</v>
      </c>
      <c r="Q25" s="18">
        <f t="shared" si="2"/>
        <v>1200000</v>
      </c>
      <c r="S25" t="s">
        <v>29</v>
      </c>
      <c r="T25" s="20">
        <v>100000</v>
      </c>
      <c r="V25" s="10"/>
    </row>
    <row r="26" spans="1:24" x14ac:dyDescent="0.7">
      <c r="A26" s="3"/>
      <c r="B26" s="3" t="s">
        <v>14</v>
      </c>
      <c r="C26" s="18">
        <f t="shared" si="17"/>
        <v>100000</v>
      </c>
      <c r="D26" s="18">
        <f t="shared" si="17"/>
        <v>100000</v>
      </c>
      <c r="E26" s="18">
        <f t="shared" si="17"/>
        <v>100000</v>
      </c>
      <c r="F26" s="18">
        <f t="shared" si="16"/>
        <v>100000</v>
      </c>
      <c r="G26" s="18">
        <f t="shared" si="16"/>
        <v>100000</v>
      </c>
      <c r="H26" s="18">
        <f t="shared" si="16"/>
        <v>100000</v>
      </c>
      <c r="I26" s="18">
        <f t="shared" si="16"/>
        <v>100000</v>
      </c>
      <c r="J26" s="18">
        <f t="shared" si="16"/>
        <v>100000</v>
      </c>
      <c r="K26" s="18">
        <f t="shared" si="16"/>
        <v>100000</v>
      </c>
      <c r="L26" s="18">
        <f t="shared" si="16"/>
        <v>100000</v>
      </c>
      <c r="M26" s="18">
        <f t="shared" si="16"/>
        <v>100000</v>
      </c>
      <c r="N26" s="18">
        <f t="shared" si="16"/>
        <v>100000</v>
      </c>
      <c r="O26" s="18">
        <f t="shared" si="16"/>
        <v>100000</v>
      </c>
      <c r="P26" s="18">
        <f t="shared" si="16"/>
        <v>100000</v>
      </c>
      <c r="Q26" s="18">
        <f t="shared" si="2"/>
        <v>1200000</v>
      </c>
      <c r="S26" t="s">
        <v>29</v>
      </c>
      <c r="T26" s="20">
        <v>100000</v>
      </c>
      <c r="V26" s="10"/>
    </row>
    <row r="27" spans="1:24" x14ac:dyDescent="0.7">
      <c r="A27" s="3"/>
      <c r="B27" s="3" t="s">
        <v>15</v>
      </c>
      <c r="C27" s="18">
        <f t="shared" si="17"/>
        <v>100000</v>
      </c>
      <c r="D27" s="18">
        <f t="shared" si="17"/>
        <v>100000</v>
      </c>
      <c r="E27" s="18">
        <f t="shared" si="17"/>
        <v>100000</v>
      </c>
      <c r="F27" s="18">
        <f t="shared" si="16"/>
        <v>100000</v>
      </c>
      <c r="G27" s="18">
        <f t="shared" si="16"/>
        <v>100000</v>
      </c>
      <c r="H27" s="18">
        <f t="shared" si="16"/>
        <v>100000</v>
      </c>
      <c r="I27" s="18">
        <f t="shared" si="16"/>
        <v>100000</v>
      </c>
      <c r="J27" s="18">
        <f t="shared" si="16"/>
        <v>100000</v>
      </c>
      <c r="K27" s="18">
        <f t="shared" si="16"/>
        <v>100000</v>
      </c>
      <c r="L27" s="18">
        <f t="shared" si="16"/>
        <v>100000</v>
      </c>
      <c r="M27" s="18">
        <f t="shared" si="16"/>
        <v>100000</v>
      </c>
      <c r="N27" s="18">
        <f t="shared" si="16"/>
        <v>100000</v>
      </c>
      <c r="O27" s="18">
        <f t="shared" si="16"/>
        <v>100000</v>
      </c>
      <c r="P27" s="18">
        <f t="shared" si="16"/>
        <v>100000</v>
      </c>
      <c r="Q27" s="18">
        <f t="shared" si="2"/>
        <v>1200000</v>
      </c>
      <c r="S27" t="s">
        <v>29</v>
      </c>
      <c r="T27" s="20">
        <v>100000</v>
      </c>
      <c r="V27" s="10"/>
    </row>
    <row r="28" spans="1:24" x14ac:dyDescent="0.7">
      <c r="A28" s="13" t="s">
        <v>20</v>
      </c>
      <c r="B28" s="21"/>
      <c r="C28" s="14">
        <f t="shared" ref="C28:D28" si="18">C14-C19</f>
        <v>252025</v>
      </c>
      <c r="D28" s="14">
        <f t="shared" si="18"/>
        <v>346175</v>
      </c>
      <c r="E28" s="14">
        <f>E14-E19</f>
        <v>2500</v>
      </c>
      <c r="F28" s="14">
        <f t="shared" ref="F28:P28" si="19">F14-F19</f>
        <v>2500</v>
      </c>
      <c r="G28" s="14">
        <f t="shared" si="19"/>
        <v>2500</v>
      </c>
      <c r="H28" s="14">
        <f t="shared" si="19"/>
        <v>2500</v>
      </c>
      <c r="I28" s="14">
        <f t="shared" si="19"/>
        <v>2500</v>
      </c>
      <c r="J28" s="14">
        <f t="shared" si="19"/>
        <v>484000.00000000093</v>
      </c>
      <c r="K28" s="14">
        <f t="shared" si="19"/>
        <v>1460250.0000000009</v>
      </c>
      <c r="L28" s="14">
        <f t="shared" si="19"/>
        <v>1460250.0000000009</v>
      </c>
      <c r="M28" s="14">
        <f t="shared" si="19"/>
        <v>484000.00000000093</v>
      </c>
      <c r="N28" s="14">
        <f t="shared" si="19"/>
        <v>2500</v>
      </c>
      <c r="O28" s="14">
        <f t="shared" si="19"/>
        <v>2500</v>
      </c>
      <c r="P28" s="14">
        <f t="shared" si="19"/>
        <v>3056775.0000000019</v>
      </c>
      <c r="Q28" s="14">
        <f t="shared" si="2"/>
        <v>6962775.0000000056</v>
      </c>
      <c r="V28" s="10"/>
    </row>
    <row r="29" spans="1:24" x14ac:dyDescent="0.7">
      <c r="A29" s="52"/>
      <c r="B29" s="3" t="s">
        <v>75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V29" s="10"/>
    </row>
    <row r="30" spans="1:24" x14ac:dyDescent="0.7">
      <c r="A30" s="13" t="s">
        <v>76</v>
      </c>
      <c r="B30" s="21"/>
      <c r="C30" s="14">
        <f>C28-C29</f>
        <v>252025</v>
      </c>
      <c r="D30" s="14">
        <f t="shared" ref="D30:Q30" si="20">D28-D29</f>
        <v>346175</v>
      </c>
      <c r="E30" s="14">
        <f t="shared" si="20"/>
        <v>2500</v>
      </c>
      <c r="F30" s="14">
        <f t="shared" si="20"/>
        <v>2500</v>
      </c>
      <c r="G30" s="14">
        <f t="shared" si="20"/>
        <v>2500</v>
      </c>
      <c r="H30" s="14">
        <f t="shared" si="20"/>
        <v>2500</v>
      </c>
      <c r="I30" s="14">
        <f t="shared" si="20"/>
        <v>2500</v>
      </c>
      <c r="J30" s="14">
        <f t="shared" si="20"/>
        <v>484000.00000000093</v>
      </c>
      <c r="K30" s="14">
        <f t="shared" si="20"/>
        <v>1460250.0000000009</v>
      </c>
      <c r="L30" s="14">
        <f t="shared" si="20"/>
        <v>1460250.0000000009</v>
      </c>
      <c r="M30" s="14">
        <f t="shared" si="20"/>
        <v>484000.00000000093</v>
      </c>
      <c r="N30" s="14">
        <f t="shared" si="20"/>
        <v>2500</v>
      </c>
      <c r="O30" s="14">
        <f t="shared" si="20"/>
        <v>2500</v>
      </c>
      <c r="P30" s="14">
        <f t="shared" si="20"/>
        <v>3056775.0000000019</v>
      </c>
      <c r="Q30" s="14">
        <f t="shared" si="20"/>
        <v>6962775.0000000056</v>
      </c>
      <c r="V30" s="10"/>
    </row>
    <row r="31" spans="1:24" x14ac:dyDescent="0.7">
      <c r="A31" s="52"/>
      <c r="B31" s="3" t="s">
        <v>77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V31" s="10"/>
    </row>
    <row r="32" spans="1:24" x14ac:dyDescent="0.7">
      <c r="A32" s="52"/>
      <c r="B32" s="3" t="s">
        <v>78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  <c r="Q32" s="53">
        <v>0</v>
      </c>
      <c r="V32" s="10"/>
    </row>
    <row r="33" spans="1:22" x14ac:dyDescent="0.7">
      <c r="A33" s="13" t="s">
        <v>79</v>
      </c>
      <c r="B33" s="21"/>
      <c r="C33" s="14">
        <f>C30+C31-C32</f>
        <v>252025</v>
      </c>
      <c r="D33" s="14">
        <f t="shared" ref="D33:Q33" si="21">D30+D31-D32</f>
        <v>346175</v>
      </c>
      <c r="E33" s="14">
        <f t="shared" si="21"/>
        <v>2500</v>
      </c>
      <c r="F33" s="14">
        <f t="shared" si="21"/>
        <v>2500</v>
      </c>
      <c r="G33" s="14">
        <f t="shared" si="21"/>
        <v>2500</v>
      </c>
      <c r="H33" s="14">
        <f t="shared" si="21"/>
        <v>2500</v>
      </c>
      <c r="I33" s="14">
        <f t="shared" si="21"/>
        <v>2500</v>
      </c>
      <c r="J33" s="14">
        <f t="shared" si="21"/>
        <v>484000.00000000093</v>
      </c>
      <c r="K33" s="14">
        <f t="shared" si="21"/>
        <v>1460250.0000000009</v>
      </c>
      <c r="L33" s="14">
        <f t="shared" si="21"/>
        <v>1460250.0000000009</v>
      </c>
      <c r="M33" s="14">
        <f t="shared" si="21"/>
        <v>484000.00000000093</v>
      </c>
      <c r="N33" s="14">
        <f t="shared" si="21"/>
        <v>2500</v>
      </c>
      <c r="O33" s="14">
        <f t="shared" si="21"/>
        <v>2500</v>
      </c>
      <c r="P33" s="14">
        <f t="shared" si="21"/>
        <v>3056775.0000000019</v>
      </c>
      <c r="Q33" s="14">
        <f t="shared" si="21"/>
        <v>6962775.0000000056</v>
      </c>
      <c r="V33" s="10"/>
    </row>
    <row r="34" spans="1:22" x14ac:dyDescent="0.7">
      <c r="A34" s="52"/>
      <c r="B34" s="3" t="s">
        <v>80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V34" s="10"/>
    </row>
    <row r="35" spans="1:22" x14ac:dyDescent="0.7">
      <c r="A35" s="13" t="s">
        <v>81</v>
      </c>
      <c r="B35" s="21"/>
      <c r="C35" s="14">
        <f>C33-C34</f>
        <v>252025</v>
      </c>
      <c r="D35" s="14">
        <f t="shared" ref="D35:Q35" si="22">D33-D34</f>
        <v>346175</v>
      </c>
      <c r="E35" s="14">
        <f t="shared" si="22"/>
        <v>2500</v>
      </c>
      <c r="F35" s="14">
        <f t="shared" si="22"/>
        <v>2500</v>
      </c>
      <c r="G35" s="14">
        <f t="shared" si="22"/>
        <v>2500</v>
      </c>
      <c r="H35" s="14">
        <f t="shared" si="22"/>
        <v>2500</v>
      </c>
      <c r="I35" s="14">
        <f t="shared" si="22"/>
        <v>2500</v>
      </c>
      <c r="J35" s="14">
        <f t="shared" si="22"/>
        <v>484000.00000000093</v>
      </c>
      <c r="K35" s="14">
        <f t="shared" si="22"/>
        <v>1460250.0000000009</v>
      </c>
      <c r="L35" s="14">
        <f t="shared" si="22"/>
        <v>1460250.0000000009</v>
      </c>
      <c r="M35" s="14">
        <f t="shared" si="22"/>
        <v>484000.00000000093</v>
      </c>
      <c r="N35" s="14">
        <f t="shared" si="22"/>
        <v>2500</v>
      </c>
      <c r="O35" s="14">
        <f t="shared" si="22"/>
        <v>2500</v>
      </c>
      <c r="P35" s="14">
        <f t="shared" si="22"/>
        <v>3056775.0000000019</v>
      </c>
      <c r="Q35" s="14">
        <f t="shared" si="22"/>
        <v>6962775.0000000056</v>
      </c>
      <c r="V35" s="10"/>
    </row>
    <row r="36" spans="1:22" x14ac:dyDescent="0.7"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1:22" x14ac:dyDescent="0.7"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22" x14ac:dyDescent="0.7"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22" x14ac:dyDescent="0.7"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1:22" x14ac:dyDescent="0.7"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22" x14ac:dyDescent="0.7"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22" x14ac:dyDescent="0.7"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22" x14ac:dyDescent="0.7"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22" x14ac:dyDescent="0.7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22" x14ac:dyDescent="0.7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22" x14ac:dyDescent="0.7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22" x14ac:dyDescent="0.7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</sheetData>
  <phoneticPr fontId="1"/>
  <conditionalFormatting sqref="C28:Q35">
    <cfRule type="cellIs" dxfId="2" priority="1" operator="less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2A62-E240-4CE7-88F1-BF1AAE9742E9}">
  <sheetPr>
    <tabColor theme="7" tint="0.59999389629810485"/>
  </sheetPr>
  <dimension ref="A1:R35"/>
  <sheetViews>
    <sheetView showGridLines="0" zoomScaleNormal="100" workbookViewId="0"/>
  </sheetViews>
  <sheetFormatPr defaultRowHeight="17.649999999999999" x14ac:dyDescent="0.7"/>
  <cols>
    <col min="1" max="1" width="5" customWidth="1"/>
    <col min="2" max="2" width="23.5" bestFit="1" customWidth="1"/>
    <col min="3" max="3" width="13.875" style="11" customWidth="1"/>
    <col min="4" max="15" width="11.375" style="39" customWidth="1"/>
    <col min="16" max="16" width="2" customWidth="1"/>
    <col min="17" max="17" width="10.5" customWidth="1"/>
    <col min="18" max="18" width="7" customWidth="1"/>
  </cols>
  <sheetData>
    <row r="1" spans="1:15" x14ac:dyDescent="0.7">
      <c r="A1" s="22"/>
      <c r="B1" s="22"/>
      <c r="C1" s="24">
        <v>45291</v>
      </c>
      <c r="D1" s="24">
        <v>45322</v>
      </c>
      <c r="E1" s="24">
        <v>45351</v>
      </c>
      <c r="F1" s="24">
        <v>45382</v>
      </c>
      <c r="G1" s="24">
        <v>45412</v>
      </c>
      <c r="H1" s="24">
        <v>45443</v>
      </c>
      <c r="I1" s="24">
        <v>45473</v>
      </c>
      <c r="J1" s="24">
        <v>45504</v>
      </c>
      <c r="K1" s="24">
        <v>45535</v>
      </c>
      <c r="L1" s="24">
        <v>45565</v>
      </c>
      <c r="M1" s="24">
        <v>45596</v>
      </c>
      <c r="N1" s="24">
        <v>45626</v>
      </c>
      <c r="O1" s="24">
        <v>45657</v>
      </c>
    </row>
    <row r="2" spans="1:15" x14ac:dyDescent="0.7">
      <c r="A2" s="13" t="s">
        <v>34</v>
      </c>
      <c r="B2" s="13"/>
      <c r="C2" s="14">
        <f ca="1">SUM(C3:C8)</f>
        <v>62159925</v>
      </c>
      <c r="D2" s="14">
        <f ca="1">SUM(D3:D8)</f>
        <v>55348675</v>
      </c>
      <c r="E2" s="14">
        <f t="shared" ref="E2:O2" ca="1" si="0">SUM(E3:E8)</f>
        <v>55351175</v>
      </c>
      <c r="F2" s="14">
        <f t="shared" ca="1" si="0"/>
        <v>55353675</v>
      </c>
      <c r="G2" s="14">
        <f t="shared" ca="1" si="0"/>
        <v>55356175</v>
      </c>
      <c r="H2" s="14">
        <f t="shared" ca="1" si="0"/>
        <v>62172425</v>
      </c>
      <c r="I2" s="14">
        <f t="shared" ca="1" si="0"/>
        <v>55842675</v>
      </c>
      <c r="J2" s="14">
        <f t="shared" ca="1" si="0"/>
        <v>57302925</v>
      </c>
      <c r="K2" s="14">
        <f t="shared" ca="1" si="0"/>
        <v>58763175</v>
      </c>
      <c r="L2" s="14">
        <f t="shared" ca="1" si="0"/>
        <v>59247175</v>
      </c>
      <c r="M2" s="14">
        <f t="shared" ca="1" si="0"/>
        <v>59249675</v>
      </c>
      <c r="N2" s="14">
        <f t="shared" ca="1" si="0"/>
        <v>66065925</v>
      </c>
      <c r="O2" s="14">
        <f t="shared" ca="1" si="0"/>
        <v>62308950.000000007</v>
      </c>
    </row>
    <row r="3" spans="1:15" x14ac:dyDescent="0.7">
      <c r="A3" s="3"/>
      <c r="B3" s="3" t="s">
        <v>35</v>
      </c>
      <c r="C3" s="42">
        <f ca="1">CF!C23</f>
        <v>53670925</v>
      </c>
      <c r="D3" s="17">
        <f ca="1">CF!D23</f>
        <v>48742215</v>
      </c>
      <c r="E3" s="17">
        <f ca="1">CF!E23</f>
        <v>49877715</v>
      </c>
      <c r="F3" s="17">
        <f ca="1">CF!F23</f>
        <v>51013215</v>
      </c>
      <c r="G3" s="17">
        <f ca="1">CF!G23</f>
        <v>52148715</v>
      </c>
      <c r="H3" s="17">
        <f ca="1">CF!H23</f>
        <v>53284215</v>
      </c>
      <c r="I3" s="17">
        <f ca="1">CF!I23</f>
        <v>47323665</v>
      </c>
      <c r="J3" s="17">
        <f ca="1">CF!J23</f>
        <v>48523055</v>
      </c>
      <c r="K3" s="17">
        <f ca="1">CF!K23</f>
        <v>51787805</v>
      </c>
      <c r="L3" s="17">
        <f ca="1">CF!L23</f>
        <v>55650165</v>
      </c>
      <c r="M3" s="17">
        <f ca="1">CF!M23</f>
        <v>57729465</v>
      </c>
      <c r="N3" s="17">
        <f ca="1">CF!N23</f>
        <v>58864965</v>
      </c>
      <c r="O3" s="17">
        <f ca="1">CF!O23</f>
        <v>51332960</v>
      </c>
    </row>
    <row r="4" spans="1:15" x14ac:dyDescent="0.7">
      <c r="A4" s="3"/>
      <c r="B4" s="3" t="s">
        <v>36</v>
      </c>
      <c r="C4" s="42">
        <v>3000000</v>
      </c>
      <c r="D4" s="17">
        <f ca="1">C4+売掛金!F17</f>
        <v>2250460</v>
      </c>
      <c r="E4" s="17">
        <f ca="1">D4+売掛金!G17</f>
        <v>2250460</v>
      </c>
      <c r="F4" s="17">
        <f ca="1">E4+売掛金!H17</f>
        <v>2250460</v>
      </c>
      <c r="G4" s="17">
        <f ca="1">F4+売掛金!I17</f>
        <v>2250460</v>
      </c>
      <c r="H4" s="17">
        <f ca="1">G4+売掛金!J17</f>
        <v>2250460</v>
      </c>
      <c r="I4" s="17">
        <f ca="1">H4+売掛金!K17</f>
        <v>3194260.0000000009</v>
      </c>
      <c r="J4" s="17">
        <f ca="1">I4+売掛金!L17</f>
        <v>5259620.0000000019</v>
      </c>
      <c r="K4" s="17">
        <f ca="1">J4+売掛金!M17</f>
        <v>5259620.0000000019</v>
      </c>
      <c r="L4" s="17">
        <f ca="1">K4+売掛金!N17</f>
        <v>3194260.0000000019</v>
      </c>
      <c r="M4" s="17">
        <f ca="1">L4+売掛金!O17</f>
        <v>2250460.0000000014</v>
      </c>
      <c r="N4" s="17">
        <f ca="1">M4+売掛金!P17</f>
        <v>2250460.0000000014</v>
      </c>
      <c r="O4" s="17">
        <f ca="1">N4+売掛金!Q17</f>
        <v>8539490.0000000056</v>
      </c>
    </row>
    <row r="5" spans="1:15" x14ac:dyDescent="0.7">
      <c r="A5" s="3"/>
      <c r="B5" s="3" t="s">
        <v>63</v>
      </c>
      <c r="C5" s="42">
        <v>5489000</v>
      </c>
      <c r="D5" s="17">
        <f>C5+棚卸資産!F17</f>
        <v>4356000</v>
      </c>
      <c r="E5" s="17">
        <f>D5+棚卸資産!G17</f>
        <v>3223000</v>
      </c>
      <c r="F5" s="17">
        <f>E5+棚卸資産!H17</f>
        <v>2090000</v>
      </c>
      <c r="G5" s="17">
        <f>F5+棚卸資産!I17</f>
        <v>957000</v>
      </c>
      <c r="H5" s="17">
        <f>G5+棚卸資産!J17</f>
        <v>6637750</v>
      </c>
      <c r="I5" s="17">
        <f>H5+棚卸資産!K17</f>
        <v>5324750</v>
      </c>
      <c r="J5" s="17">
        <f>I5+棚卸資産!L17</f>
        <v>3520250</v>
      </c>
      <c r="K5" s="17">
        <f>J5+棚卸資産!M17</f>
        <v>1715750</v>
      </c>
      <c r="L5" s="17">
        <f>K5+棚卸資産!N17</f>
        <v>402750</v>
      </c>
      <c r="M5" s="17">
        <f>L5+棚卸資産!O17</f>
        <v>-730250</v>
      </c>
      <c r="N5" s="17">
        <f>M5+棚卸資産!P17</f>
        <v>4950500</v>
      </c>
      <c r="O5" s="17">
        <f>N5+棚卸資産!Q17</f>
        <v>2436500</v>
      </c>
    </row>
    <row r="6" spans="1:15" x14ac:dyDescent="0.7">
      <c r="A6" s="3"/>
      <c r="B6" s="3"/>
      <c r="C6" s="42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7">
      <c r="A7" s="3"/>
      <c r="B7" s="3"/>
      <c r="C7" s="42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7">
      <c r="A8" s="3"/>
      <c r="B8" s="3"/>
      <c r="C8" s="42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x14ac:dyDescent="0.7">
      <c r="A9" s="15" t="s">
        <v>37</v>
      </c>
      <c r="B9" s="15"/>
      <c r="C9" s="19">
        <f>SUM(C10:C13)</f>
        <v>25000000</v>
      </c>
      <c r="D9" s="19">
        <f>SUM(D10:D13)</f>
        <v>25000000</v>
      </c>
      <c r="E9" s="19">
        <f t="shared" ref="E9:O9" si="1">SUM(E10:E13)</f>
        <v>25000000</v>
      </c>
      <c r="F9" s="19">
        <f t="shared" si="1"/>
        <v>25000000</v>
      </c>
      <c r="G9" s="19">
        <f t="shared" si="1"/>
        <v>25000000</v>
      </c>
      <c r="H9" s="19">
        <f t="shared" si="1"/>
        <v>25000000</v>
      </c>
      <c r="I9" s="19">
        <f t="shared" si="1"/>
        <v>25000000</v>
      </c>
      <c r="J9" s="19">
        <f t="shared" si="1"/>
        <v>25000000</v>
      </c>
      <c r="K9" s="19">
        <f t="shared" si="1"/>
        <v>25000000</v>
      </c>
      <c r="L9" s="19">
        <f t="shared" si="1"/>
        <v>25000000</v>
      </c>
      <c r="M9" s="19">
        <f t="shared" si="1"/>
        <v>25000000</v>
      </c>
      <c r="N9" s="19">
        <f t="shared" si="1"/>
        <v>25000000</v>
      </c>
      <c r="O9" s="19">
        <f t="shared" si="1"/>
        <v>25000000</v>
      </c>
    </row>
    <row r="10" spans="1:15" x14ac:dyDescent="0.7">
      <c r="A10" s="3"/>
      <c r="B10" s="3" t="s">
        <v>38</v>
      </c>
      <c r="C10" s="42">
        <v>15000000</v>
      </c>
      <c r="D10" s="18">
        <f>C10</f>
        <v>15000000</v>
      </c>
      <c r="E10" s="18">
        <f t="shared" ref="E10:O10" si="2">D10</f>
        <v>15000000</v>
      </c>
      <c r="F10" s="18">
        <f t="shared" si="2"/>
        <v>15000000</v>
      </c>
      <c r="G10" s="18">
        <f t="shared" si="2"/>
        <v>15000000</v>
      </c>
      <c r="H10" s="18">
        <f t="shared" si="2"/>
        <v>15000000</v>
      </c>
      <c r="I10" s="18">
        <f t="shared" si="2"/>
        <v>15000000</v>
      </c>
      <c r="J10" s="18">
        <f t="shared" si="2"/>
        <v>15000000</v>
      </c>
      <c r="K10" s="18">
        <f t="shared" si="2"/>
        <v>15000000</v>
      </c>
      <c r="L10" s="18">
        <f t="shared" si="2"/>
        <v>15000000</v>
      </c>
      <c r="M10" s="18">
        <f t="shared" si="2"/>
        <v>15000000</v>
      </c>
      <c r="N10" s="18">
        <f t="shared" si="2"/>
        <v>15000000</v>
      </c>
      <c r="O10" s="18">
        <f t="shared" si="2"/>
        <v>15000000</v>
      </c>
    </row>
    <row r="11" spans="1:15" x14ac:dyDescent="0.7">
      <c r="A11" s="3"/>
      <c r="B11" s="3" t="s">
        <v>39</v>
      </c>
      <c r="C11" s="42">
        <v>8000000</v>
      </c>
      <c r="D11" s="18">
        <f t="shared" ref="D11:O11" si="3">C11</f>
        <v>8000000</v>
      </c>
      <c r="E11" s="18">
        <f t="shared" si="3"/>
        <v>8000000</v>
      </c>
      <c r="F11" s="18">
        <f t="shared" si="3"/>
        <v>8000000</v>
      </c>
      <c r="G11" s="18">
        <f t="shared" si="3"/>
        <v>8000000</v>
      </c>
      <c r="H11" s="18">
        <f t="shared" si="3"/>
        <v>8000000</v>
      </c>
      <c r="I11" s="18">
        <f t="shared" si="3"/>
        <v>8000000</v>
      </c>
      <c r="J11" s="18">
        <f t="shared" si="3"/>
        <v>8000000</v>
      </c>
      <c r="K11" s="18">
        <f t="shared" si="3"/>
        <v>8000000</v>
      </c>
      <c r="L11" s="18">
        <f t="shared" si="3"/>
        <v>8000000</v>
      </c>
      <c r="M11" s="18">
        <f t="shared" si="3"/>
        <v>8000000</v>
      </c>
      <c r="N11" s="18">
        <f t="shared" si="3"/>
        <v>8000000</v>
      </c>
      <c r="O11" s="18">
        <f t="shared" si="3"/>
        <v>8000000</v>
      </c>
    </row>
    <row r="12" spans="1:15" x14ac:dyDescent="0.7">
      <c r="A12" s="3"/>
      <c r="B12" s="3" t="s">
        <v>40</v>
      </c>
      <c r="C12" s="42">
        <v>2000000</v>
      </c>
      <c r="D12" s="18">
        <f t="shared" ref="D12:O12" si="4">C12</f>
        <v>2000000</v>
      </c>
      <c r="E12" s="18">
        <f t="shared" si="4"/>
        <v>2000000</v>
      </c>
      <c r="F12" s="18">
        <f t="shared" si="4"/>
        <v>2000000</v>
      </c>
      <c r="G12" s="18">
        <f t="shared" si="4"/>
        <v>2000000</v>
      </c>
      <c r="H12" s="18">
        <f t="shared" si="4"/>
        <v>2000000</v>
      </c>
      <c r="I12" s="18">
        <f t="shared" si="4"/>
        <v>2000000</v>
      </c>
      <c r="J12" s="18">
        <f t="shared" si="4"/>
        <v>2000000</v>
      </c>
      <c r="K12" s="18">
        <f t="shared" si="4"/>
        <v>2000000</v>
      </c>
      <c r="L12" s="18">
        <f t="shared" si="4"/>
        <v>2000000</v>
      </c>
      <c r="M12" s="18">
        <f t="shared" si="4"/>
        <v>2000000</v>
      </c>
      <c r="N12" s="18">
        <f t="shared" si="4"/>
        <v>2000000</v>
      </c>
      <c r="O12" s="18">
        <f t="shared" si="4"/>
        <v>2000000</v>
      </c>
    </row>
    <row r="13" spans="1:15" x14ac:dyDescent="0.7">
      <c r="A13" s="3"/>
      <c r="B13" s="3"/>
      <c r="C13" s="42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x14ac:dyDescent="0.7">
      <c r="A14" s="15" t="s">
        <v>51</v>
      </c>
      <c r="B14" s="15"/>
      <c r="C14" s="43">
        <f ca="1">C2+C9</f>
        <v>87159925</v>
      </c>
      <c r="D14" s="43">
        <f t="shared" ref="D14:O14" ca="1" si="5">D2+D9</f>
        <v>80348675</v>
      </c>
      <c r="E14" s="43">
        <f t="shared" ca="1" si="5"/>
        <v>80351175</v>
      </c>
      <c r="F14" s="43">
        <f t="shared" ca="1" si="5"/>
        <v>80353675</v>
      </c>
      <c r="G14" s="43">
        <f t="shared" ca="1" si="5"/>
        <v>80356175</v>
      </c>
      <c r="H14" s="43">
        <f t="shared" ca="1" si="5"/>
        <v>87172425</v>
      </c>
      <c r="I14" s="43">
        <f t="shared" ca="1" si="5"/>
        <v>80842675</v>
      </c>
      <c r="J14" s="43">
        <f t="shared" ca="1" si="5"/>
        <v>82302925</v>
      </c>
      <c r="K14" s="43">
        <f t="shared" ca="1" si="5"/>
        <v>83763175</v>
      </c>
      <c r="L14" s="43">
        <f t="shared" ca="1" si="5"/>
        <v>84247175</v>
      </c>
      <c r="M14" s="43">
        <f t="shared" ca="1" si="5"/>
        <v>84249675</v>
      </c>
      <c r="N14" s="43">
        <f t="shared" ca="1" si="5"/>
        <v>91065925</v>
      </c>
      <c r="O14" s="43">
        <f t="shared" ca="1" si="5"/>
        <v>87308950</v>
      </c>
    </row>
    <row r="15" spans="1:15" x14ac:dyDescent="0.7">
      <c r="A15" s="13" t="s">
        <v>41</v>
      </c>
      <c r="B15" s="13"/>
      <c r="C15" s="41">
        <f>SUM(C16:C18)</f>
        <v>16813750</v>
      </c>
      <c r="D15" s="41">
        <f t="shared" ref="D15:O15" ca="1" si="6">SUM(D16:D18)</f>
        <v>10000000</v>
      </c>
      <c r="E15" s="41">
        <f t="shared" ca="1" si="6"/>
        <v>10000000</v>
      </c>
      <c r="F15" s="41">
        <f t="shared" ca="1" si="6"/>
        <v>10000000</v>
      </c>
      <c r="G15" s="41">
        <f t="shared" ca="1" si="6"/>
        <v>10000000</v>
      </c>
      <c r="H15" s="41">
        <f t="shared" ca="1" si="6"/>
        <v>16813750</v>
      </c>
      <c r="I15" s="41">
        <f t="shared" ca="1" si="6"/>
        <v>10000000</v>
      </c>
      <c r="J15" s="41">
        <f t="shared" ca="1" si="6"/>
        <v>10000000</v>
      </c>
      <c r="K15" s="41">
        <f t="shared" ca="1" si="6"/>
        <v>10000000</v>
      </c>
      <c r="L15" s="41">
        <f t="shared" ca="1" si="6"/>
        <v>10000000</v>
      </c>
      <c r="M15" s="41">
        <f t="shared" ca="1" si="6"/>
        <v>10000000</v>
      </c>
      <c r="N15" s="41">
        <f t="shared" ca="1" si="6"/>
        <v>16813750</v>
      </c>
      <c r="O15" s="41">
        <f t="shared" ca="1" si="6"/>
        <v>10000000</v>
      </c>
    </row>
    <row r="16" spans="1:15" x14ac:dyDescent="0.7">
      <c r="A16" s="31"/>
      <c r="B16" s="30" t="s">
        <v>42</v>
      </c>
      <c r="C16" s="44">
        <v>6813750</v>
      </c>
      <c r="D16" s="17">
        <f ca="1">C16+買掛金!F19</f>
        <v>0</v>
      </c>
      <c r="E16" s="17">
        <f ca="1">D16+買掛金!G19</f>
        <v>0</v>
      </c>
      <c r="F16" s="17">
        <f ca="1">E16+買掛金!H19</f>
        <v>0</v>
      </c>
      <c r="G16" s="17">
        <f ca="1">F16+買掛金!I19</f>
        <v>0</v>
      </c>
      <c r="H16" s="17">
        <f ca="1">G16+買掛金!J19</f>
        <v>6813750</v>
      </c>
      <c r="I16" s="17">
        <f ca="1">H16+買掛金!K19</f>
        <v>0</v>
      </c>
      <c r="J16" s="17">
        <f ca="1">I16+買掛金!L19</f>
        <v>0</v>
      </c>
      <c r="K16" s="17">
        <f ca="1">J16+買掛金!M19</f>
        <v>0</v>
      </c>
      <c r="L16" s="17">
        <f ca="1">K16+買掛金!N19</f>
        <v>0</v>
      </c>
      <c r="M16" s="17">
        <f ca="1">L16+買掛金!O19</f>
        <v>0</v>
      </c>
      <c r="N16" s="17">
        <f ca="1">M16+買掛金!P19</f>
        <v>6813750</v>
      </c>
      <c r="O16" s="17">
        <f ca="1">N16+買掛金!Q19</f>
        <v>0</v>
      </c>
    </row>
    <row r="17" spans="1:18" x14ac:dyDescent="0.7">
      <c r="A17" s="31"/>
      <c r="B17" s="30" t="s">
        <v>44</v>
      </c>
      <c r="C17" s="44">
        <v>10000000</v>
      </c>
      <c r="D17" s="44">
        <v>10000000</v>
      </c>
      <c r="E17" s="44">
        <v>10000000</v>
      </c>
      <c r="F17" s="44">
        <v>10000000</v>
      </c>
      <c r="G17" s="44">
        <v>10000000</v>
      </c>
      <c r="H17" s="44">
        <v>10000000</v>
      </c>
      <c r="I17" s="44">
        <v>10000000</v>
      </c>
      <c r="J17" s="44">
        <v>10000000</v>
      </c>
      <c r="K17" s="44">
        <v>10000000</v>
      </c>
      <c r="L17" s="44">
        <v>10000000</v>
      </c>
      <c r="M17" s="44">
        <v>10000000</v>
      </c>
      <c r="N17" s="44">
        <v>10000000</v>
      </c>
      <c r="O17" s="44">
        <v>10000000</v>
      </c>
    </row>
    <row r="18" spans="1:18" x14ac:dyDescent="0.7">
      <c r="A18" s="31"/>
      <c r="B18" s="30"/>
      <c r="C18" s="44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8" x14ac:dyDescent="0.7">
      <c r="A19" s="13" t="s">
        <v>43</v>
      </c>
      <c r="B19" s="13"/>
      <c r="C19" s="41">
        <f>SUM(C20:C21)</f>
        <v>25000000</v>
      </c>
      <c r="D19" s="41">
        <f t="shared" ref="D19:O19" si="7">SUM(D20:D21)</f>
        <v>25000000</v>
      </c>
      <c r="E19" s="41">
        <f t="shared" si="7"/>
        <v>25000000</v>
      </c>
      <c r="F19" s="41">
        <f t="shared" si="7"/>
        <v>25000000</v>
      </c>
      <c r="G19" s="41">
        <f t="shared" si="7"/>
        <v>25000000</v>
      </c>
      <c r="H19" s="41">
        <f t="shared" si="7"/>
        <v>25000000</v>
      </c>
      <c r="I19" s="41">
        <f t="shared" si="7"/>
        <v>25000000</v>
      </c>
      <c r="J19" s="41">
        <f t="shared" si="7"/>
        <v>25000000</v>
      </c>
      <c r="K19" s="41">
        <f t="shared" si="7"/>
        <v>25000000</v>
      </c>
      <c r="L19" s="41">
        <f t="shared" si="7"/>
        <v>25000000</v>
      </c>
      <c r="M19" s="41">
        <f t="shared" si="7"/>
        <v>25000000</v>
      </c>
      <c r="N19" s="41">
        <f t="shared" si="7"/>
        <v>25000000</v>
      </c>
      <c r="O19" s="41">
        <f t="shared" si="7"/>
        <v>25000000</v>
      </c>
    </row>
    <row r="20" spans="1:18" x14ac:dyDescent="0.7">
      <c r="A20" s="3"/>
      <c r="B20" s="3" t="s">
        <v>45</v>
      </c>
      <c r="C20" s="42">
        <v>25000000</v>
      </c>
      <c r="D20" s="42">
        <v>25000000</v>
      </c>
      <c r="E20" s="42">
        <v>25000000</v>
      </c>
      <c r="F20" s="42">
        <v>25000000</v>
      </c>
      <c r="G20" s="42">
        <v>25000000</v>
      </c>
      <c r="H20" s="42">
        <v>25000000</v>
      </c>
      <c r="I20" s="42">
        <v>25000000</v>
      </c>
      <c r="J20" s="42">
        <v>25000000</v>
      </c>
      <c r="K20" s="42">
        <v>25000000</v>
      </c>
      <c r="L20" s="42">
        <v>25000000</v>
      </c>
      <c r="M20" s="42">
        <v>25000000</v>
      </c>
      <c r="N20" s="42">
        <v>25000000</v>
      </c>
      <c r="O20" s="42">
        <v>25000000</v>
      </c>
      <c r="R20" s="20"/>
    </row>
    <row r="21" spans="1:18" x14ac:dyDescent="0.7">
      <c r="A21" s="3"/>
      <c r="B21" s="3"/>
      <c r="C21" s="42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R21" s="20"/>
    </row>
    <row r="22" spans="1:18" x14ac:dyDescent="0.7">
      <c r="A22" s="13" t="s">
        <v>47</v>
      </c>
      <c r="B22" s="13"/>
      <c r="C22" s="41">
        <f>SUM(C23:C27)</f>
        <v>45346175</v>
      </c>
      <c r="D22" s="41">
        <f t="shared" ref="D22:O22" si="8">SUM(D23:D27)</f>
        <v>45598200</v>
      </c>
      <c r="E22" s="41">
        <f t="shared" si="8"/>
        <v>45944375</v>
      </c>
      <c r="F22" s="41">
        <f t="shared" si="8"/>
        <v>45946875</v>
      </c>
      <c r="G22" s="41">
        <f t="shared" si="8"/>
        <v>45949375</v>
      </c>
      <c r="H22" s="41">
        <f t="shared" si="8"/>
        <v>45951875</v>
      </c>
      <c r="I22" s="41">
        <f t="shared" si="8"/>
        <v>45954375</v>
      </c>
      <c r="J22" s="41">
        <f t="shared" si="8"/>
        <v>45956875</v>
      </c>
      <c r="K22" s="41">
        <f t="shared" si="8"/>
        <v>46440875</v>
      </c>
      <c r="L22" s="41">
        <f t="shared" si="8"/>
        <v>47901125</v>
      </c>
      <c r="M22" s="41">
        <f t="shared" si="8"/>
        <v>49361375</v>
      </c>
      <c r="N22" s="41">
        <f t="shared" si="8"/>
        <v>49845375</v>
      </c>
      <c r="O22" s="41">
        <f t="shared" si="8"/>
        <v>49847875</v>
      </c>
      <c r="R22" s="10"/>
    </row>
    <row r="23" spans="1:18" x14ac:dyDescent="0.7">
      <c r="A23" s="3"/>
      <c r="B23" s="3" t="s">
        <v>48</v>
      </c>
      <c r="C23" s="42">
        <v>30000000</v>
      </c>
      <c r="D23" s="42">
        <f>C23</f>
        <v>30000000</v>
      </c>
      <c r="E23" s="42">
        <f t="shared" ref="E23:O23" si="9">D23</f>
        <v>30000000</v>
      </c>
      <c r="F23" s="42">
        <f t="shared" si="9"/>
        <v>30000000</v>
      </c>
      <c r="G23" s="42">
        <f t="shared" si="9"/>
        <v>30000000</v>
      </c>
      <c r="H23" s="42">
        <f t="shared" si="9"/>
        <v>30000000</v>
      </c>
      <c r="I23" s="42">
        <f t="shared" si="9"/>
        <v>30000000</v>
      </c>
      <c r="J23" s="42">
        <f t="shared" si="9"/>
        <v>30000000</v>
      </c>
      <c r="K23" s="42">
        <f t="shared" si="9"/>
        <v>30000000</v>
      </c>
      <c r="L23" s="42">
        <f t="shared" si="9"/>
        <v>30000000</v>
      </c>
      <c r="M23" s="42">
        <f t="shared" si="9"/>
        <v>30000000</v>
      </c>
      <c r="N23" s="42">
        <f t="shared" si="9"/>
        <v>30000000</v>
      </c>
      <c r="O23" s="42">
        <f t="shared" si="9"/>
        <v>30000000</v>
      </c>
      <c r="R23" s="20"/>
    </row>
    <row r="24" spans="1:18" x14ac:dyDescent="0.7">
      <c r="A24" s="3"/>
      <c r="B24" s="3" t="s">
        <v>49</v>
      </c>
      <c r="C24" s="42">
        <v>15346175</v>
      </c>
      <c r="D24" s="18">
        <f>C24+PL!C35</f>
        <v>15598200</v>
      </c>
      <c r="E24" s="18">
        <f>D24+PL!D35</f>
        <v>15944375</v>
      </c>
      <c r="F24" s="18">
        <f>E24+PL!E35</f>
        <v>15946875</v>
      </c>
      <c r="G24" s="18">
        <f>F24+PL!F35</f>
        <v>15949375</v>
      </c>
      <c r="H24" s="18">
        <f>G24+PL!G35</f>
        <v>15951875</v>
      </c>
      <c r="I24" s="18">
        <f>H24+PL!H35</f>
        <v>15954375</v>
      </c>
      <c r="J24" s="18">
        <f>I24+PL!I35</f>
        <v>15956875</v>
      </c>
      <c r="K24" s="18">
        <f>J24+PL!J35</f>
        <v>16440875</v>
      </c>
      <c r="L24" s="18">
        <f>K24+PL!K35</f>
        <v>17901125</v>
      </c>
      <c r="M24" s="18">
        <f>L24+PL!L35</f>
        <v>19361375</v>
      </c>
      <c r="N24" s="18">
        <f>M24+PL!M35</f>
        <v>19845375</v>
      </c>
      <c r="O24" s="18">
        <f>N24+PL!N35</f>
        <v>19847875</v>
      </c>
      <c r="R24" s="20"/>
    </row>
    <row r="25" spans="1:18" x14ac:dyDescent="0.7">
      <c r="A25" s="3"/>
      <c r="B25" s="3"/>
      <c r="C25" s="42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R25" s="20"/>
    </row>
    <row r="26" spans="1:18" x14ac:dyDescent="0.7">
      <c r="A26" s="3"/>
      <c r="B26" s="3"/>
      <c r="C26" s="42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R26" s="20"/>
    </row>
    <row r="27" spans="1:18" x14ac:dyDescent="0.7">
      <c r="A27" s="3"/>
      <c r="B27" s="3"/>
      <c r="C27" s="42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R27" s="20"/>
    </row>
    <row r="28" spans="1:18" x14ac:dyDescent="0.7">
      <c r="A28" s="13" t="s">
        <v>50</v>
      </c>
      <c r="B28" s="21"/>
      <c r="C28" s="41">
        <f>C15+C19+C22</f>
        <v>87159925</v>
      </c>
      <c r="D28" s="41">
        <f t="shared" ref="D28:O28" ca="1" si="10">D15+D19+D22</f>
        <v>80598200</v>
      </c>
      <c r="E28" s="41">
        <f t="shared" ca="1" si="10"/>
        <v>80944375</v>
      </c>
      <c r="F28" s="41">
        <f t="shared" ca="1" si="10"/>
        <v>80946875</v>
      </c>
      <c r="G28" s="41">
        <f t="shared" ca="1" si="10"/>
        <v>80949375</v>
      </c>
      <c r="H28" s="41">
        <f t="shared" ca="1" si="10"/>
        <v>87765625</v>
      </c>
      <c r="I28" s="41">
        <f t="shared" ca="1" si="10"/>
        <v>80954375</v>
      </c>
      <c r="J28" s="41">
        <f t="shared" ca="1" si="10"/>
        <v>80956875</v>
      </c>
      <c r="K28" s="41">
        <f t="shared" ca="1" si="10"/>
        <v>81440875</v>
      </c>
      <c r="L28" s="41">
        <f t="shared" ca="1" si="10"/>
        <v>82901125</v>
      </c>
      <c r="M28" s="41">
        <f t="shared" ca="1" si="10"/>
        <v>84361375</v>
      </c>
      <c r="N28" s="41">
        <f t="shared" ca="1" si="10"/>
        <v>91659125</v>
      </c>
      <c r="O28" s="41">
        <f t="shared" ca="1" si="10"/>
        <v>84847875</v>
      </c>
    </row>
    <row r="29" spans="1:18" x14ac:dyDescent="0.7"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</row>
    <row r="30" spans="1:18" x14ac:dyDescent="0.7">
      <c r="B30" t="s">
        <v>82</v>
      </c>
      <c r="C30" s="54" t="str">
        <f ca="1">IF(C14=C28,"OK","NG")</f>
        <v>OK</v>
      </c>
      <c r="D30" s="54" t="str">
        <f t="shared" ref="D30:O30" ca="1" si="11">IF(D14=D28,"OK","NG")</f>
        <v>NG</v>
      </c>
      <c r="E30" s="54" t="str">
        <f t="shared" ca="1" si="11"/>
        <v>NG</v>
      </c>
      <c r="F30" s="54" t="str">
        <f t="shared" ca="1" si="11"/>
        <v>NG</v>
      </c>
      <c r="G30" s="54" t="str">
        <f t="shared" ca="1" si="11"/>
        <v>NG</v>
      </c>
      <c r="H30" s="54" t="str">
        <f t="shared" ca="1" si="11"/>
        <v>NG</v>
      </c>
      <c r="I30" s="54" t="str">
        <f t="shared" ca="1" si="11"/>
        <v>NG</v>
      </c>
      <c r="J30" s="54" t="str">
        <f t="shared" ca="1" si="11"/>
        <v>NG</v>
      </c>
      <c r="K30" s="54" t="str">
        <f t="shared" ca="1" si="11"/>
        <v>NG</v>
      </c>
      <c r="L30" s="54" t="str">
        <f t="shared" ca="1" si="11"/>
        <v>NG</v>
      </c>
      <c r="M30" s="54" t="str">
        <f t="shared" ca="1" si="11"/>
        <v>NG</v>
      </c>
      <c r="N30" s="54" t="str">
        <f t="shared" ca="1" si="11"/>
        <v>NG</v>
      </c>
      <c r="O30" s="54" t="str">
        <f t="shared" ca="1" si="11"/>
        <v>NG</v>
      </c>
    </row>
    <row r="31" spans="1:18" x14ac:dyDescent="0.7"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8" x14ac:dyDescent="0.7">
      <c r="C32" s="40">
        <f ca="1">C28-C14</f>
        <v>0</v>
      </c>
      <c r="D32" s="40">
        <f ca="1">D28-D14</f>
        <v>249525</v>
      </c>
      <c r="E32" s="40">
        <f t="shared" ref="E32:O32" ca="1" si="12">E28-E14</f>
        <v>593200</v>
      </c>
      <c r="F32" s="40">
        <f t="shared" ca="1" si="12"/>
        <v>593200</v>
      </c>
      <c r="G32" s="40">
        <f t="shared" ca="1" si="12"/>
        <v>593200</v>
      </c>
      <c r="H32" s="40">
        <f t="shared" ca="1" si="12"/>
        <v>593200</v>
      </c>
      <c r="I32" s="40">
        <f t="shared" ca="1" si="12"/>
        <v>111700</v>
      </c>
      <c r="J32" s="40">
        <f t="shared" ca="1" si="12"/>
        <v>-1346050</v>
      </c>
      <c r="K32" s="40">
        <f t="shared" ca="1" si="12"/>
        <v>-2322300</v>
      </c>
      <c r="L32" s="40">
        <f t="shared" ca="1" si="12"/>
        <v>-1346050</v>
      </c>
      <c r="M32" s="40">
        <f t="shared" ca="1" si="12"/>
        <v>111700</v>
      </c>
      <c r="N32" s="40">
        <f t="shared" ca="1" si="12"/>
        <v>593200</v>
      </c>
      <c r="O32" s="40">
        <f t="shared" ca="1" si="12"/>
        <v>-2461075</v>
      </c>
    </row>
    <row r="33" spans="4:15" x14ac:dyDescent="0.7"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</row>
    <row r="34" spans="4:15" x14ac:dyDescent="0.7"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</row>
    <row r="35" spans="4:15" x14ac:dyDescent="0.7"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</sheetData>
  <phoneticPr fontId="1"/>
  <conditionalFormatting sqref="D28:O28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6997-07A2-483E-A77B-B60D96328516}">
  <sheetPr>
    <tabColor theme="7" tint="0.59999389629810485"/>
  </sheetPr>
  <dimension ref="A1:P26"/>
  <sheetViews>
    <sheetView showGridLines="0" workbookViewId="0">
      <selection activeCell="C23" sqref="C23"/>
    </sheetView>
  </sheetViews>
  <sheetFormatPr defaultRowHeight="17.649999999999999" x14ac:dyDescent="0.7"/>
  <cols>
    <col min="1" max="1" width="5" customWidth="1"/>
    <col min="2" max="2" width="23.5" bestFit="1" customWidth="1"/>
    <col min="3" max="3" width="13.875" style="11" customWidth="1"/>
    <col min="4" max="15" width="11.375" style="39" customWidth="1"/>
    <col min="16" max="16" width="11.375" customWidth="1"/>
    <col min="17" max="17" width="10.5" customWidth="1"/>
    <col min="18" max="18" width="7" customWidth="1"/>
  </cols>
  <sheetData>
    <row r="1" spans="1:16" x14ac:dyDescent="0.7">
      <c r="A1" s="22"/>
      <c r="B1" s="22"/>
      <c r="C1" s="24">
        <v>45291</v>
      </c>
      <c r="D1" s="24">
        <v>45322</v>
      </c>
      <c r="E1" s="24">
        <v>45351</v>
      </c>
      <c r="F1" s="24">
        <v>45382</v>
      </c>
      <c r="G1" s="24">
        <v>45412</v>
      </c>
      <c r="H1" s="24">
        <v>45443</v>
      </c>
      <c r="I1" s="24">
        <v>45473</v>
      </c>
      <c r="J1" s="24">
        <v>45504</v>
      </c>
      <c r="K1" s="24">
        <v>45535</v>
      </c>
      <c r="L1" s="24">
        <v>45565</v>
      </c>
      <c r="M1" s="24">
        <v>45596</v>
      </c>
      <c r="N1" s="24">
        <v>45626</v>
      </c>
      <c r="O1" s="24">
        <v>45657</v>
      </c>
      <c r="P1" s="24" t="s">
        <v>99</v>
      </c>
    </row>
    <row r="2" spans="1:16" x14ac:dyDescent="0.7">
      <c r="A2" s="55" t="s">
        <v>90</v>
      </c>
      <c r="B2" s="55"/>
      <c r="C2" s="59">
        <f ca="1">C3-C4-C5+C6-C7+C8</f>
        <v>1670925</v>
      </c>
      <c r="D2" s="59">
        <f t="shared" ref="D2:O2" ca="1" si="0">D3-D4-D5+D6-D7+D8</f>
        <v>-4928710</v>
      </c>
      <c r="E2" s="59">
        <f t="shared" ca="1" si="0"/>
        <v>1135500</v>
      </c>
      <c r="F2" s="59">
        <f t="shared" ca="1" si="0"/>
        <v>1135500</v>
      </c>
      <c r="G2" s="59">
        <f t="shared" ca="1" si="0"/>
        <v>1135500</v>
      </c>
      <c r="H2" s="59">
        <f t="shared" ca="1" si="0"/>
        <v>1135500</v>
      </c>
      <c r="I2" s="59">
        <f t="shared" ca="1" si="0"/>
        <v>-5960550</v>
      </c>
      <c r="J2" s="59">
        <f t="shared" ca="1" si="0"/>
        <v>1199390.0000000005</v>
      </c>
      <c r="K2" s="59">
        <f t="shared" ca="1" si="0"/>
        <v>3264750.0000000009</v>
      </c>
      <c r="L2" s="59">
        <f t="shared" ca="1" si="0"/>
        <v>3862360.0000000009</v>
      </c>
      <c r="M2" s="59">
        <f t="shared" ca="1" si="0"/>
        <v>2079300.0000000005</v>
      </c>
      <c r="N2" s="59">
        <f t="shared" ca="1" si="0"/>
        <v>1135500</v>
      </c>
      <c r="O2" s="59">
        <f t="shared" ca="1" si="0"/>
        <v>-7532005.0000000019</v>
      </c>
      <c r="P2" s="59">
        <f ca="1">SUM(D2:O2)</f>
        <v>-2337965</v>
      </c>
    </row>
    <row r="3" spans="1:16" x14ac:dyDescent="0.7">
      <c r="A3" s="56"/>
      <c r="B3" s="56" t="s">
        <v>84</v>
      </c>
      <c r="C3" s="53">
        <f>PL!D35</f>
        <v>346175</v>
      </c>
      <c r="D3" s="53">
        <f>PL!E35</f>
        <v>2500</v>
      </c>
      <c r="E3" s="53">
        <f>PL!F35</f>
        <v>2500</v>
      </c>
      <c r="F3" s="53">
        <f>PL!G35</f>
        <v>2500</v>
      </c>
      <c r="G3" s="53">
        <f>PL!H35</f>
        <v>2500</v>
      </c>
      <c r="H3" s="53">
        <f>PL!I35</f>
        <v>2500</v>
      </c>
      <c r="I3" s="53">
        <f>PL!J35</f>
        <v>484000.00000000093</v>
      </c>
      <c r="J3" s="53">
        <f>PL!K35</f>
        <v>1460250.0000000009</v>
      </c>
      <c r="K3" s="53">
        <f>PL!L35</f>
        <v>1460250.0000000009</v>
      </c>
      <c r="L3" s="53">
        <f>PL!M35</f>
        <v>484000.00000000093</v>
      </c>
      <c r="M3" s="53">
        <f>PL!N35</f>
        <v>2500</v>
      </c>
      <c r="N3" s="53">
        <f>PL!O35</f>
        <v>2500</v>
      </c>
      <c r="O3" s="53">
        <f>PL!P35</f>
        <v>3056775.0000000019</v>
      </c>
      <c r="P3" s="53">
        <f t="shared" ref="P3:P19" si="1">SUM(D3:O3)</f>
        <v>6962775.0000000056</v>
      </c>
    </row>
    <row r="4" spans="1:16" x14ac:dyDescent="0.7">
      <c r="A4" s="3"/>
      <c r="B4" s="3" t="s">
        <v>85</v>
      </c>
      <c r="C4" s="42">
        <f>売掛金!E17</f>
        <v>0</v>
      </c>
      <c r="D4" s="42">
        <f ca="1">売掛金!F17</f>
        <v>-749540</v>
      </c>
      <c r="E4" s="42">
        <f ca="1">売掛金!G17</f>
        <v>0</v>
      </c>
      <c r="F4" s="42">
        <f ca="1">売掛金!H17</f>
        <v>0</v>
      </c>
      <c r="G4" s="42">
        <f ca="1">売掛金!I17</f>
        <v>0</v>
      </c>
      <c r="H4" s="42">
        <f ca="1">売掛金!J17</f>
        <v>0</v>
      </c>
      <c r="I4" s="42">
        <f ca="1">売掛金!K17</f>
        <v>943800.00000000093</v>
      </c>
      <c r="J4" s="42">
        <f ca="1">売掛金!L17</f>
        <v>2065360.0000000005</v>
      </c>
      <c r="K4" s="42">
        <f ca="1">売掛金!M17</f>
        <v>0</v>
      </c>
      <c r="L4" s="42">
        <f ca="1">売掛金!N17</f>
        <v>-2065360</v>
      </c>
      <c r="M4" s="42">
        <f ca="1">売掛金!O17</f>
        <v>-943800.00000000047</v>
      </c>
      <c r="N4" s="42">
        <f ca="1">売掛金!P17</f>
        <v>0</v>
      </c>
      <c r="O4" s="42">
        <f ca="1">売掛金!Q17</f>
        <v>6289030.0000000037</v>
      </c>
      <c r="P4" s="42">
        <f t="shared" ca="1" si="1"/>
        <v>5539490.0000000047</v>
      </c>
    </row>
    <row r="5" spans="1:16" x14ac:dyDescent="0.7">
      <c r="A5" s="3"/>
      <c r="B5" s="3" t="s">
        <v>86</v>
      </c>
      <c r="C5" s="42">
        <f>棚卸資産!E17</f>
        <v>5489000</v>
      </c>
      <c r="D5" s="42">
        <f>棚卸資産!F17</f>
        <v>-1133000</v>
      </c>
      <c r="E5" s="42">
        <f>棚卸資産!G17</f>
        <v>-1133000</v>
      </c>
      <c r="F5" s="42">
        <f>棚卸資産!H17</f>
        <v>-1133000</v>
      </c>
      <c r="G5" s="42">
        <f>棚卸資産!I17</f>
        <v>-1133000</v>
      </c>
      <c r="H5" s="42">
        <f>棚卸資産!J17</f>
        <v>5680750</v>
      </c>
      <c r="I5" s="42">
        <f>棚卸資産!K17</f>
        <v>-1313000</v>
      </c>
      <c r="J5" s="42">
        <f>棚卸資産!L17</f>
        <v>-1804500</v>
      </c>
      <c r="K5" s="42">
        <f>棚卸資産!M17</f>
        <v>-1804500</v>
      </c>
      <c r="L5" s="42">
        <f>棚卸資産!N17</f>
        <v>-1313000</v>
      </c>
      <c r="M5" s="42">
        <f>棚卸資産!O17</f>
        <v>-1133000</v>
      </c>
      <c r="N5" s="42">
        <f>棚卸資産!P17</f>
        <v>5680750</v>
      </c>
      <c r="O5" s="42">
        <f>棚卸資産!Q17</f>
        <v>-2514000</v>
      </c>
      <c r="P5" s="42">
        <f t="shared" si="1"/>
        <v>-3052500</v>
      </c>
    </row>
    <row r="6" spans="1:16" x14ac:dyDescent="0.7">
      <c r="A6" s="3"/>
      <c r="B6" s="3" t="s">
        <v>87</v>
      </c>
      <c r="C6" s="42">
        <f ca="1">買掛金!E19</f>
        <v>6813750</v>
      </c>
      <c r="D6" s="42">
        <f ca="1">買掛金!F19</f>
        <v>-6813750</v>
      </c>
      <c r="E6" s="42">
        <f ca="1">買掛金!G19</f>
        <v>0</v>
      </c>
      <c r="F6" s="42">
        <f ca="1">買掛金!H19</f>
        <v>0</v>
      </c>
      <c r="G6" s="42">
        <f ca="1">買掛金!I19</f>
        <v>0</v>
      </c>
      <c r="H6" s="42">
        <f ca="1">買掛金!J19</f>
        <v>6813750</v>
      </c>
      <c r="I6" s="42">
        <f ca="1">買掛金!K19</f>
        <v>-6813750</v>
      </c>
      <c r="J6" s="42">
        <f ca="1">買掛金!L19</f>
        <v>0</v>
      </c>
      <c r="K6" s="42">
        <f ca="1">買掛金!M19</f>
        <v>0</v>
      </c>
      <c r="L6" s="42">
        <f ca="1">買掛金!N19</f>
        <v>0</v>
      </c>
      <c r="M6" s="42">
        <f ca="1">買掛金!O19</f>
        <v>0</v>
      </c>
      <c r="N6" s="42">
        <f ca="1">買掛金!P19</f>
        <v>6813750</v>
      </c>
      <c r="O6" s="42">
        <f ca="1">買掛金!Q19</f>
        <v>-6813750</v>
      </c>
      <c r="P6" s="42">
        <f t="shared" ca="1" si="1"/>
        <v>-6813750</v>
      </c>
    </row>
    <row r="7" spans="1:16" x14ac:dyDescent="0.7">
      <c r="A7" s="3"/>
      <c r="B7" s="3" t="s">
        <v>88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f t="shared" si="1"/>
        <v>0</v>
      </c>
    </row>
    <row r="8" spans="1:16" x14ac:dyDescent="0.7">
      <c r="A8" s="3"/>
      <c r="B8" s="3" t="s">
        <v>98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f t="shared" si="1"/>
        <v>0</v>
      </c>
    </row>
    <row r="9" spans="1:16" x14ac:dyDescent="0.7">
      <c r="A9" s="3"/>
      <c r="B9" s="3"/>
      <c r="C9" s="42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x14ac:dyDescent="0.7">
      <c r="A10" s="15" t="s">
        <v>89</v>
      </c>
      <c r="B10" s="15"/>
      <c r="C10" s="19">
        <f>SUM(C11:C14)</f>
        <v>0</v>
      </c>
      <c r="D10" s="19">
        <f>SUM(D11:D14)</f>
        <v>0</v>
      </c>
      <c r="E10" s="19">
        <f t="shared" ref="E10:O10" si="2">SUM(E11:E14)</f>
        <v>0</v>
      </c>
      <c r="F10" s="19">
        <f t="shared" si="2"/>
        <v>0</v>
      </c>
      <c r="G10" s="19">
        <f t="shared" si="2"/>
        <v>0</v>
      </c>
      <c r="H10" s="19">
        <f t="shared" si="2"/>
        <v>0</v>
      </c>
      <c r="I10" s="19">
        <f t="shared" si="2"/>
        <v>0</v>
      </c>
      <c r="J10" s="19">
        <f t="shared" si="2"/>
        <v>0</v>
      </c>
      <c r="K10" s="19">
        <f t="shared" si="2"/>
        <v>0</v>
      </c>
      <c r="L10" s="19">
        <f t="shared" si="2"/>
        <v>0</v>
      </c>
      <c r="M10" s="19">
        <f t="shared" si="2"/>
        <v>0</v>
      </c>
      <c r="N10" s="19">
        <f t="shared" si="2"/>
        <v>0</v>
      </c>
      <c r="O10" s="19">
        <f t="shared" si="2"/>
        <v>0</v>
      </c>
      <c r="P10" s="19">
        <f t="shared" si="1"/>
        <v>0</v>
      </c>
    </row>
    <row r="11" spans="1:16" x14ac:dyDescent="0.7">
      <c r="A11" s="3"/>
      <c r="B11" s="3" t="s">
        <v>38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f t="shared" si="1"/>
        <v>0</v>
      </c>
    </row>
    <row r="12" spans="1:16" x14ac:dyDescent="0.7">
      <c r="A12" s="3"/>
      <c r="B12" s="3" t="s">
        <v>39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f t="shared" si="1"/>
        <v>0</v>
      </c>
    </row>
    <row r="13" spans="1:16" x14ac:dyDescent="0.7">
      <c r="A13" s="3"/>
      <c r="B13" s="3" t="s">
        <v>40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f t="shared" si="1"/>
        <v>0</v>
      </c>
    </row>
    <row r="14" spans="1:16" x14ac:dyDescent="0.7">
      <c r="A14" s="3"/>
      <c r="B14" s="3"/>
      <c r="C14" s="42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x14ac:dyDescent="0.7">
      <c r="A15" s="15" t="s">
        <v>91</v>
      </c>
      <c r="B15" s="15"/>
      <c r="C15" s="19">
        <f>SUM(C16:C20)</f>
        <v>0</v>
      </c>
      <c r="D15" s="19">
        <f t="shared" ref="D15:O15" si="3">SUM(D16:D20)</f>
        <v>0</v>
      </c>
      <c r="E15" s="19">
        <f t="shared" si="3"/>
        <v>0</v>
      </c>
      <c r="F15" s="19">
        <f t="shared" si="3"/>
        <v>0</v>
      </c>
      <c r="G15" s="19">
        <f t="shared" si="3"/>
        <v>0</v>
      </c>
      <c r="H15" s="19">
        <f t="shared" si="3"/>
        <v>0</v>
      </c>
      <c r="I15" s="19">
        <f t="shared" si="3"/>
        <v>0</v>
      </c>
      <c r="J15" s="19">
        <f t="shared" si="3"/>
        <v>0</v>
      </c>
      <c r="K15" s="19">
        <f t="shared" si="3"/>
        <v>0</v>
      </c>
      <c r="L15" s="19">
        <f t="shared" si="3"/>
        <v>0</v>
      </c>
      <c r="M15" s="19">
        <f t="shared" si="3"/>
        <v>0</v>
      </c>
      <c r="N15" s="19">
        <f t="shared" si="3"/>
        <v>0</v>
      </c>
      <c r="O15" s="19">
        <f t="shared" si="3"/>
        <v>0</v>
      </c>
      <c r="P15" s="19">
        <f t="shared" si="1"/>
        <v>0</v>
      </c>
    </row>
    <row r="16" spans="1:16" x14ac:dyDescent="0.7">
      <c r="A16" s="3"/>
      <c r="B16" s="3" t="s">
        <v>92</v>
      </c>
      <c r="C16" s="42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>
        <f t="shared" si="1"/>
        <v>0</v>
      </c>
    </row>
    <row r="17" spans="1:16" x14ac:dyDescent="0.7">
      <c r="A17" s="3"/>
      <c r="B17" s="3" t="s">
        <v>93</v>
      </c>
      <c r="C17" s="42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>
        <f t="shared" si="1"/>
        <v>0</v>
      </c>
    </row>
    <row r="18" spans="1:16" x14ac:dyDescent="0.7">
      <c r="A18" s="3"/>
      <c r="B18" s="3" t="s">
        <v>94</v>
      </c>
      <c r="C18" s="42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>
        <f t="shared" si="1"/>
        <v>0</v>
      </c>
    </row>
    <row r="19" spans="1:16" x14ac:dyDescent="0.7">
      <c r="A19" s="3"/>
      <c r="B19" s="3" t="s">
        <v>95</v>
      </c>
      <c r="C19" s="42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>
        <f t="shared" si="1"/>
        <v>0</v>
      </c>
    </row>
    <row r="20" spans="1:16" x14ac:dyDescent="0.7"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6" x14ac:dyDescent="0.7">
      <c r="A21" s="13" t="s">
        <v>96</v>
      </c>
      <c r="B21" s="13"/>
      <c r="C21" s="41">
        <v>52000000</v>
      </c>
      <c r="D21" s="41">
        <f ca="1">C23</f>
        <v>53670925</v>
      </c>
      <c r="E21" s="41">
        <f t="shared" ref="E21:O21" ca="1" si="4">D23</f>
        <v>48742215</v>
      </c>
      <c r="F21" s="41">
        <f t="shared" ca="1" si="4"/>
        <v>49877715</v>
      </c>
      <c r="G21" s="41">
        <f t="shared" ca="1" si="4"/>
        <v>51013215</v>
      </c>
      <c r="H21" s="41">
        <f t="shared" ca="1" si="4"/>
        <v>52148715</v>
      </c>
      <c r="I21" s="41">
        <f t="shared" ca="1" si="4"/>
        <v>53284215</v>
      </c>
      <c r="J21" s="41">
        <f t="shared" ca="1" si="4"/>
        <v>47323665</v>
      </c>
      <c r="K21" s="41">
        <f t="shared" ca="1" si="4"/>
        <v>48523055</v>
      </c>
      <c r="L21" s="41">
        <f t="shared" ca="1" si="4"/>
        <v>51787805</v>
      </c>
      <c r="M21" s="41">
        <f t="shared" ca="1" si="4"/>
        <v>55650165</v>
      </c>
      <c r="N21" s="41">
        <f t="shared" ca="1" si="4"/>
        <v>57729465</v>
      </c>
      <c r="O21" s="41">
        <f t="shared" ca="1" si="4"/>
        <v>58864965</v>
      </c>
      <c r="P21" s="41">
        <f ca="1">D21</f>
        <v>53670925</v>
      </c>
    </row>
    <row r="22" spans="1:16" x14ac:dyDescent="0.7">
      <c r="A22" s="13" t="s">
        <v>83</v>
      </c>
      <c r="B22" s="13"/>
      <c r="C22" s="41">
        <f ca="1">C2+C10+C15</f>
        <v>1670925</v>
      </c>
      <c r="D22" s="41">
        <f t="shared" ref="D22:O22" ca="1" si="5">D2+D10+D15</f>
        <v>-4928710</v>
      </c>
      <c r="E22" s="41">
        <f t="shared" ca="1" si="5"/>
        <v>1135500</v>
      </c>
      <c r="F22" s="41">
        <f t="shared" ca="1" si="5"/>
        <v>1135500</v>
      </c>
      <c r="G22" s="41">
        <f t="shared" ca="1" si="5"/>
        <v>1135500</v>
      </c>
      <c r="H22" s="41">
        <f t="shared" ca="1" si="5"/>
        <v>1135500</v>
      </c>
      <c r="I22" s="41">
        <f t="shared" ca="1" si="5"/>
        <v>-5960550</v>
      </c>
      <c r="J22" s="41">
        <f t="shared" ca="1" si="5"/>
        <v>1199390.0000000005</v>
      </c>
      <c r="K22" s="41">
        <f t="shared" ca="1" si="5"/>
        <v>3264750.0000000009</v>
      </c>
      <c r="L22" s="41">
        <f t="shared" ca="1" si="5"/>
        <v>3862360.0000000009</v>
      </c>
      <c r="M22" s="41">
        <f t="shared" ca="1" si="5"/>
        <v>2079300.0000000005</v>
      </c>
      <c r="N22" s="41">
        <f t="shared" ca="1" si="5"/>
        <v>1135500</v>
      </c>
      <c r="O22" s="41">
        <f t="shared" ca="1" si="5"/>
        <v>-7532005.0000000019</v>
      </c>
      <c r="P22" s="41">
        <f t="shared" ref="P22" ca="1" si="6">P2+P10+P15</f>
        <v>-2337965</v>
      </c>
    </row>
    <row r="23" spans="1:16" x14ac:dyDescent="0.7">
      <c r="A23" s="13" t="s">
        <v>97</v>
      </c>
      <c r="B23" s="13"/>
      <c r="C23" s="41">
        <f ca="1">C21+C22</f>
        <v>53670925</v>
      </c>
      <c r="D23" s="41">
        <f t="shared" ref="D23:P23" ca="1" si="7">D21+D22</f>
        <v>48742215</v>
      </c>
      <c r="E23" s="41">
        <f t="shared" ca="1" si="7"/>
        <v>49877715</v>
      </c>
      <c r="F23" s="41">
        <f t="shared" ca="1" si="7"/>
        <v>51013215</v>
      </c>
      <c r="G23" s="41">
        <f t="shared" ca="1" si="7"/>
        <v>52148715</v>
      </c>
      <c r="H23" s="41">
        <f t="shared" ca="1" si="7"/>
        <v>53284215</v>
      </c>
      <c r="I23" s="41">
        <f t="shared" ca="1" si="7"/>
        <v>47323665</v>
      </c>
      <c r="J23" s="41">
        <f t="shared" ca="1" si="7"/>
        <v>48523055</v>
      </c>
      <c r="K23" s="41">
        <f t="shared" ca="1" si="7"/>
        <v>51787805</v>
      </c>
      <c r="L23" s="41">
        <f t="shared" ca="1" si="7"/>
        <v>55650165</v>
      </c>
      <c r="M23" s="41">
        <f t="shared" ca="1" si="7"/>
        <v>57729465</v>
      </c>
      <c r="N23" s="41">
        <f t="shared" ca="1" si="7"/>
        <v>58864965</v>
      </c>
      <c r="O23" s="41">
        <f t="shared" ca="1" si="7"/>
        <v>51332960</v>
      </c>
      <c r="P23" s="41">
        <f t="shared" ca="1" si="7"/>
        <v>51332960</v>
      </c>
    </row>
    <row r="24" spans="1:16" x14ac:dyDescent="0.7"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</row>
    <row r="25" spans="1:16" x14ac:dyDescent="0.7"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</row>
    <row r="26" spans="1:16" x14ac:dyDescent="0.7"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6390-53A2-48FB-B489-38F3DC688CB6}">
  <dimension ref="B3:C3"/>
  <sheetViews>
    <sheetView workbookViewId="0">
      <selection activeCell="D8" sqref="D8"/>
    </sheetView>
  </sheetViews>
  <sheetFormatPr defaultRowHeight="17.649999999999999" x14ac:dyDescent="0.7"/>
  <sheetData>
    <row r="3" spans="2:3" x14ac:dyDescent="0.7">
      <c r="B3" s="58"/>
      <c r="C3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2831-C58B-49EF-980E-0A26525177B1}">
  <sheetPr>
    <tabColor theme="8" tint="0.39997558519241921"/>
  </sheetPr>
  <dimension ref="A1:Q35"/>
  <sheetViews>
    <sheetView showGridLines="0" workbookViewId="0">
      <selection activeCell="F23" sqref="F23"/>
    </sheetView>
  </sheetViews>
  <sheetFormatPr defaultRowHeight="17.649999999999999" outlineLevelCol="1" x14ac:dyDescent="0.7"/>
  <cols>
    <col min="1" max="1" width="7.875" customWidth="1"/>
    <col min="2" max="2" width="17.0625" bestFit="1" customWidth="1"/>
    <col min="3" max="3" width="14.875" customWidth="1"/>
    <col min="4" max="5" width="11.375" hidden="1" customWidth="1" outlineLevel="1"/>
    <col min="6" max="6" width="11.375" customWidth="1" collapsed="1"/>
    <col min="7" max="16" width="11.375" customWidth="1"/>
  </cols>
  <sheetData>
    <row r="1" spans="1:17" x14ac:dyDescent="0.7">
      <c r="P1" s="1"/>
      <c r="Q1" s="49" t="s">
        <v>52</v>
      </c>
    </row>
    <row r="2" spans="1:17" x14ac:dyDescent="0.7">
      <c r="A2" s="22"/>
      <c r="B2" s="22"/>
      <c r="C2" s="22"/>
      <c r="D2" s="46">
        <v>45260</v>
      </c>
      <c r="E2" s="46">
        <v>45291</v>
      </c>
      <c r="F2" s="24">
        <v>45322</v>
      </c>
      <c r="G2" s="24">
        <v>45351</v>
      </c>
      <c r="H2" s="24">
        <v>45382</v>
      </c>
      <c r="I2" s="24">
        <v>45412</v>
      </c>
      <c r="J2" s="24">
        <v>45443</v>
      </c>
      <c r="K2" s="24">
        <v>45473</v>
      </c>
      <c r="L2" s="24">
        <v>45504</v>
      </c>
      <c r="M2" s="24">
        <v>45535</v>
      </c>
      <c r="N2" s="24">
        <v>45565</v>
      </c>
      <c r="O2" s="24">
        <v>45596</v>
      </c>
      <c r="P2" s="24">
        <v>45626</v>
      </c>
      <c r="Q2" s="24">
        <v>45657</v>
      </c>
    </row>
    <row r="3" spans="1:17" x14ac:dyDescent="0.7">
      <c r="A3" s="13" t="s">
        <v>53</v>
      </c>
      <c r="B3" s="13" t="s">
        <v>71</v>
      </c>
      <c r="C3" s="13" t="s">
        <v>61</v>
      </c>
      <c r="D3" s="14">
        <f t="shared" ref="D3" si="0">SUBTOTAL(9,D4:D9)</f>
        <v>5452040.0000000009</v>
      </c>
      <c r="E3" s="14">
        <f t="shared" ref="E3:Q3" si="1">SUBTOTAL(9,E4:E9)</f>
        <v>5672260.0000000009</v>
      </c>
      <c r="F3" s="14">
        <f t="shared" si="1"/>
        <v>4922720.0000000009</v>
      </c>
      <c r="G3" s="14">
        <f t="shared" si="1"/>
        <v>4922720.0000000009</v>
      </c>
      <c r="H3" s="14">
        <f t="shared" si="1"/>
        <v>4922720.0000000009</v>
      </c>
      <c r="I3" s="14">
        <f t="shared" si="1"/>
        <v>4922720.0000000009</v>
      </c>
      <c r="J3" s="14">
        <f t="shared" si="1"/>
        <v>4922720.0000000009</v>
      </c>
      <c r="K3" s="14">
        <f t="shared" si="1"/>
        <v>5866520.0000000019</v>
      </c>
      <c r="L3" s="14">
        <f t="shared" si="1"/>
        <v>7931880.0000000019</v>
      </c>
      <c r="M3" s="14">
        <f t="shared" si="1"/>
        <v>7931880.0000000019</v>
      </c>
      <c r="N3" s="14">
        <f t="shared" si="1"/>
        <v>5866520.0000000019</v>
      </c>
      <c r="O3" s="14">
        <f t="shared" si="1"/>
        <v>4922720.0000000009</v>
      </c>
      <c r="P3" s="14">
        <f t="shared" si="1"/>
        <v>4922720.0000000009</v>
      </c>
      <c r="Q3" s="14">
        <f t="shared" si="1"/>
        <v>11211750.000000004</v>
      </c>
    </row>
    <row r="4" spans="1:17" x14ac:dyDescent="0.7">
      <c r="A4" s="3"/>
      <c r="B4" s="3" t="s">
        <v>0</v>
      </c>
      <c r="C4" s="3" t="s">
        <v>58</v>
      </c>
      <c r="D4" s="17">
        <f>PL!C5*1.1</f>
        <v>2265120.0000000005</v>
      </c>
      <c r="E4" s="17">
        <f>PL!D5*1.1</f>
        <v>2076360.0000000005</v>
      </c>
      <c r="F4" s="17">
        <f>PL!E5*1.1</f>
        <v>1887600.0000000005</v>
      </c>
      <c r="G4" s="17">
        <f>PL!F5*1.1</f>
        <v>1887600.0000000005</v>
      </c>
      <c r="H4" s="17">
        <f>PL!G5*1.1</f>
        <v>1887600.0000000005</v>
      </c>
      <c r="I4" s="17">
        <f>PL!H5*1.1</f>
        <v>1887600.0000000005</v>
      </c>
      <c r="J4" s="17">
        <f>PL!I5*1.1</f>
        <v>1887600.0000000005</v>
      </c>
      <c r="K4" s="17">
        <f>PL!J5*1.1</f>
        <v>2831400.0000000009</v>
      </c>
      <c r="L4" s="17">
        <f>PL!K5*1.1</f>
        <v>3775200.0000000009</v>
      </c>
      <c r="M4" s="17">
        <f>PL!L5*1.1</f>
        <v>3775200.0000000009</v>
      </c>
      <c r="N4" s="17">
        <f>PL!M5*1.1</f>
        <v>2831400.0000000009</v>
      </c>
      <c r="O4" s="17">
        <f>PL!N5*1.1</f>
        <v>1887600.0000000005</v>
      </c>
      <c r="P4" s="17">
        <f>PL!O5*1.1</f>
        <v>1887600.0000000005</v>
      </c>
      <c r="Q4" s="17">
        <f>PL!P5*1.1</f>
        <v>5662800.0000000019</v>
      </c>
    </row>
    <row r="5" spans="1:17" x14ac:dyDescent="0.7">
      <c r="A5" s="3"/>
      <c r="B5" s="3" t="s">
        <v>1</v>
      </c>
      <c r="C5" s="3" t="s">
        <v>60</v>
      </c>
      <c r="D5" s="17">
        <f>PL!C6*1.1</f>
        <v>792000.00000000012</v>
      </c>
      <c r="E5" s="17">
        <f>PL!D6*1.1</f>
        <v>792000.00000000012</v>
      </c>
      <c r="F5" s="17">
        <f>PL!E6*1.1</f>
        <v>792000.00000000012</v>
      </c>
      <c r="G5" s="17">
        <f>PL!F6*1.1</f>
        <v>792000.00000000012</v>
      </c>
      <c r="H5" s="17">
        <f>PL!G6*1.1</f>
        <v>792000.00000000012</v>
      </c>
      <c r="I5" s="17">
        <f>PL!H6*1.1</f>
        <v>792000.00000000012</v>
      </c>
      <c r="J5" s="17">
        <f>PL!I6*1.1</f>
        <v>792000.00000000012</v>
      </c>
      <c r="K5" s="17">
        <f>PL!J6*1.1</f>
        <v>792000.00000000012</v>
      </c>
      <c r="L5" s="17">
        <f>PL!K6*1.1</f>
        <v>792000.00000000012</v>
      </c>
      <c r="M5" s="17">
        <f>PL!L6*1.1</f>
        <v>792000.00000000012</v>
      </c>
      <c r="N5" s="17">
        <f>PL!M6*1.1</f>
        <v>792000.00000000012</v>
      </c>
      <c r="O5" s="17">
        <f>PL!N6*1.1</f>
        <v>792000.00000000012</v>
      </c>
      <c r="P5" s="17">
        <f>PL!O6*1.1</f>
        <v>792000.00000000012</v>
      </c>
      <c r="Q5" s="17">
        <f>PL!P6*1.1</f>
        <v>1267200</v>
      </c>
    </row>
    <row r="6" spans="1:17" x14ac:dyDescent="0.7">
      <c r="A6" s="3"/>
      <c r="B6" s="3" t="s">
        <v>2</v>
      </c>
      <c r="C6" s="3" t="s">
        <v>59</v>
      </c>
      <c r="D6" s="17">
        <f>PL!C7*1.1</f>
        <v>759000.00000000012</v>
      </c>
      <c r="E6" s="17">
        <f>PL!D7*1.1</f>
        <v>759000.00000000012</v>
      </c>
      <c r="F6" s="17">
        <f>PL!E7*1.1</f>
        <v>607200</v>
      </c>
      <c r="G6" s="17">
        <f>PL!F7*1.1</f>
        <v>607200</v>
      </c>
      <c r="H6" s="17">
        <f>PL!G7*1.1</f>
        <v>607200</v>
      </c>
      <c r="I6" s="17">
        <f>PL!H7*1.1</f>
        <v>607200</v>
      </c>
      <c r="J6" s="17">
        <f>PL!I7*1.1</f>
        <v>607200</v>
      </c>
      <c r="K6" s="17">
        <f>PL!J7*1.1</f>
        <v>607200</v>
      </c>
      <c r="L6" s="17">
        <f>PL!K7*1.1</f>
        <v>910800.00000000012</v>
      </c>
      <c r="M6" s="17">
        <f>PL!L7*1.1</f>
        <v>910800.00000000012</v>
      </c>
      <c r="N6" s="17">
        <f>PL!M7*1.1</f>
        <v>607200</v>
      </c>
      <c r="O6" s="17">
        <f>PL!N7*1.1</f>
        <v>607200</v>
      </c>
      <c r="P6" s="17">
        <f>PL!O7*1.1</f>
        <v>607200</v>
      </c>
      <c r="Q6" s="17">
        <f>PL!P7*1.1</f>
        <v>1214400</v>
      </c>
    </row>
    <row r="7" spans="1:17" x14ac:dyDescent="0.7">
      <c r="A7" s="3"/>
      <c r="B7" s="3" t="s">
        <v>3</v>
      </c>
      <c r="C7" s="3" t="s">
        <v>58</v>
      </c>
      <c r="D7" s="17">
        <f>PL!C8*1.1</f>
        <v>1635920.0000000005</v>
      </c>
      <c r="E7" s="17">
        <f>PL!D8*1.1</f>
        <v>2044900.0000000005</v>
      </c>
      <c r="F7" s="17">
        <f>PL!E8*1.1</f>
        <v>1635920.0000000005</v>
      </c>
      <c r="G7" s="17">
        <f>PL!F8*1.1</f>
        <v>1635920.0000000005</v>
      </c>
      <c r="H7" s="17">
        <f>PL!G8*1.1</f>
        <v>1635920.0000000005</v>
      </c>
      <c r="I7" s="17">
        <f>PL!H8*1.1</f>
        <v>1635920.0000000005</v>
      </c>
      <c r="J7" s="17">
        <f>PL!I8*1.1</f>
        <v>1635920.0000000005</v>
      </c>
      <c r="K7" s="17">
        <f>PL!J8*1.1</f>
        <v>1635920.0000000005</v>
      </c>
      <c r="L7" s="17">
        <f>PL!K8*1.1</f>
        <v>2453880.0000000009</v>
      </c>
      <c r="M7" s="17">
        <f>PL!L8*1.1</f>
        <v>2453880.0000000009</v>
      </c>
      <c r="N7" s="17">
        <f>PL!M8*1.1</f>
        <v>1635920.0000000005</v>
      </c>
      <c r="O7" s="17">
        <f>PL!N8*1.1</f>
        <v>1635920.0000000005</v>
      </c>
      <c r="P7" s="17">
        <f>PL!O8*1.1</f>
        <v>1635920.0000000005</v>
      </c>
      <c r="Q7" s="17">
        <f>PL!P8*1.1</f>
        <v>3067350.0000000009</v>
      </c>
    </row>
    <row r="8" spans="1:17" x14ac:dyDescent="0.7">
      <c r="A8" s="3"/>
      <c r="B8" s="3"/>
      <c r="C8" s="3"/>
      <c r="D8" s="3"/>
      <c r="E8" s="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7">
      <c r="A9" s="3"/>
      <c r="B9" s="3"/>
      <c r="C9" s="3"/>
      <c r="D9" s="3"/>
      <c r="E9" s="3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7">
      <c r="A10" s="15" t="s">
        <v>54</v>
      </c>
      <c r="B10" s="15"/>
      <c r="C10" s="15"/>
      <c r="D10" s="15"/>
      <c r="E10" s="19" t="e">
        <f t="shared" ref="E10" ca="1" si="2">SUBTOTAL(9,E11:E16)</f>
        <v>#VALUE!</v>
      </c>
      <c r="F10" s="19">
        <f t="shared" ref="F10" ca="1" si="3">SUBTOTAL(9,F11:F16)</f>
        <v>-5672260.0000000009</v>
      </c>
      <c r="G10" s="19">
        <f t="shared" ref="G10:Q10" ca="1" si="4">SUBTOTAL(9,G11:G16)</f>
        <v>-4922720.0000000009</v>
      </c>
      <c r="H10" s="19">
        <f t="shared" ca="1" si="4"/>
        <v>-4922720.0000000009</v>
      </c>
      <c r="I10" s="19">
        <f t="shared" ca="1" si="4"/>
        <v>-4922720.0000000009</v>
      </c>
      <c r="J10" s="19">
        <f t="shared" ca="1" si="4"/>
        <v>-4922720.0000000009</v>
      </c>
      <c r="K10" s="19">
        <f t="shared" ca="1" si="4"/>
        <v>-4922720.0000000009</v>
      </c>
      <c r="L10" s="19">
        <f t="shared" ca="1" si="4"/>
        <v>-5866520.0000000019</v>
      </c>
      <c r="M10" s="19">
        <f t="shared" ca="1" si="4"/>
        <v>-7931880.0000000019</v>
      </c>
      <c r="N10" s="19">
        <f t="shared" ca="1" si="4"/>
        <v>-7931880.0000000019</v>
      </c>
      <c r="O10" s="19">
        <f t="shared" ca="1" si="4"/>
        <v>-5866520.0000000019</v>
      </c>
      <c r="P10" s="19">
        <f t="shared" ca="1" si="4"/>
        <v>-4922720.0000000009</v>
      </c>
      <c r="Q10" s="19">
        <f t="shared" ca="1" si="4"/>
        <v>-4922720.0000000009</v>
      </c>
    </row>
    <row r="11" spans="1:17" x14ac:dyDescent="0.7">
      <c r="A11" s="3"/>
      <c r="B11" s="3" t="s">
        <v>0</v>
      </c>
      <c r="C11" s="3" t="s">
        <v>58</v>
      </c>
      <c r="D11" s="3"/>
      <c r="E11" s="18">
        <f ca="1">OFFSET(E4,0,_xlfn.XLOOKUP($C11,得意先マスタ[得意先],得意先マスタ[入金サイト（月）])*-1)*-1</f>
        <v>-2265120.0000000005</v>
      </c>
      <c r="F11" s="18">
        <f ca="1">OFFSET(F4,0,_xlfn.XLOOKUP($C11,得意先マスタ[得意先],得意先マスタ[入金サイト（月）])*-1)*-1</f>
        <v>-2076360.0000000005</v>
      </c>
      <c r="G11" s="18">
        <f ca="1">OFFSET(G4,0,_xlfn.XLOOKUP($C11,得意先マスタ[得意先],得意先マスタ[入金サイト（月）])*-1)*-1</f>
        <v>-1887600.0000000005</v>
      </c>
      <c r="H11" s="18">
        <f ca="1">OFFSET(H4,0,_xlfn.XLOOKUP($C11,得意先マスタ[得意先],得意先マスタ[入金サイト（月）])*-1)*-1</f>
        <v>-1887600.0000000005</v>
      </c>
      <c r="I11" s="18">
        <f ca="1">OFFSET(I4,0,_xlfn.XLOOKUP($C11,得意先マスタ[得意先],得意先マスタ[入金サイト（月）])*-1)*-1</f>
        <v>-1887600.0000000005</v>
      </c>
      <c r="J11" s="18">
        <f ca="1">OFFSET(J4,0,_xlfn.XLOOKUP($C11,得意先マスタ[得意先],得意先マスタ[入金サイト（月）])*-1)*-1</f>
        <v>-1887600.0000000005</v>
      </c>
      <c r="K11" s="18">
        <f ca="1">OFFSET(K4,0,_xlfn.XLOOKUP($C11,得意先マスタ[得意先],得意先マスタ[入金サイト（月）])*-1)*-1</f>
        <v>-1887600.0000000005</v>
      </c>
      <c r="L11" s="18">
        <f ca="1">OFFSET(L4,0,_xlfn.XLOOKUP($C11,得意先マスタ[得意先],得意先マスタ[入金サイト（月）])*-1)*-1</f>
        <v>-2831400.0000000009</v>
      </c>
      <c r="M11" s="18">
        <f ca="1">OFFSET(M4,0,_xlfn.XLOOKUP($C11,得意先マスタ[得意先],得意先マスタ[入金サイト（月）])*-1)*-1</f>
        <v>-3775200.0000000009</v>
      </c>
      <c r="N11" s="18">
        <f ca="1">OFFSET(N4,0,_xlfn.XLOOKUP($C11,得意先マスタ[得意先],得意先マスタ[入金サイト（月）])*-1)*-1</f>
        <v>-3775200.0000000009</v>
      </c>
      <c r="O11" s="18">
        <f ca="1">OFFSET(O4,0,_xlfn.XLOOKUP($C11,得意先マスタ[得意先],得意先マスタ[入金サイト（月）])*-1)*-1</f>
        <v>-2831400.0000000009</v>
      </c>
      <c r="P11" s="18">
        <f ca="1">OFFSET(P4,0,_xlfn.XLOOKUP($C11,得意先マスタ[得意先],得意先マスタ[入金サイト（月）])*-1)*-1</f>
        <v>-1887600.0000000005</v>
      </c>
      <c r="Q11" s="18">
        <f ca="1">OFFSET(Q4,0,_xlfn.XLOOKUP($C11,得意先マスタ[得意先],得意先マスタ[入金サイト（月）])*-1)*-1</f>
        <v>-1887600.0000000005</v>
      </c>
    </row>
    <row r="12" spans="1:17" x14ac:dyDescent="0.7">
      <c r="A12" s="3"/>
      <c r="B12" s="3" t="s">
        <v>1</v>
      </c>
      <c r="C12" s="3" t="s">
        <v>60</v>
      </c>
      <c r="D12" s="3"/>
      <c r="E12" s="18" t="e">
        <f ca="1">OFFSET(E5,0,_xlfn.XLOOKUP($C12,得意先マスタ[得意先],得意先マスタ[入金サイト（月）])*-1)*-1</f>
        <v>#VALUE!</v>
      </c>
      <c r="F12" s="18">
        <f ca="1">OFFSET(F5,0,_xlfn.XLOOKUP($C12,得意先マスタ[得意先],得意先マスタ[入金サイト（月）])*-1)*-1</f>
        <v>-792000.00000000012</v>
      </c>
      <c r="G12" s="18">
        <f ca="1">OFFSET(G5,0,_xlfn.XLOOKUP($C12,得意先マスタ[得意先],得意先マスタ[入金サイト（月）])*-1)*-1</f>
        <v>-792000.00000000012</v>
      </c>
      <c r="H12" s="18">
        <f ca="1">OFFSET(H5,0,_xlfn.XLOOKUP($C12,得意先マスタ[得意先],得意先マスタ[入金サイト（月）])*-1)*-1</f>
        <v>-792000.00000000012</v>
      </c>
      <c r="I12" s="18">
        <f ca="1">OFFSET(I5,0,_xlfn.XLOOKUP($C12,得意先マスタ[得意先],得意先マスタ[入金サイト（月）])*-1)*-1</f>
        <v>-792000.00000000012</v>
      </c>
      <c r="J12" s="18">
        <f ca="1">OFFSET(J5,0,_xlfn.XLOOKUP($C12,得意先マスタ[得意先],得意先マスタ[入金サイト（月）])*-1)*-1</f>
        <v>-792000.00000000012</v>
      </c>
      <c r="K12" s="18">
        <f ca="1">OFFSET(K5,0,_xlfn.XLOOKUP($C12,得意先マスタ[得意先],得意先マスタ[入金サイト（月）])*-1)*-1</f>
        <v>-792000.00000000012</v>
      </c>
      <c r="L12" s="18">
        <f ca="1">OFFSET(L5,0,_xlfn.XLOOKUP($C12,得意先マスタ[得意先],得意先マスタ[入金サイト（月）])*-1)*-1</f>
        <v>-792000.00000000012</v>
      </c>
      <c r="M12" s="18">
        <f ca="1">OFFSET(M5,0,_xlfn.XLOOKUP($C12,得意先マスタ[得意先],得意先マスタ[入金サイト（月）])*-1)*-1</f>
        <v>-792000.00000000012</v>
      </c>
      <c r="N12" s="18">
        <f ca="1">OFFSET(N5,0,_xlfn.XLOOKUP($C12,得意先マスタ[得意先],得意先マスタ[入金サイト（月）])*-1)*-1</f>
        <v>-792000.00000000012</v>
      </c>
      <c r="O12" s="18">
        <f ca="1">OFFSET(O5,0,_xlfn.XLOOKUP($C12,得意先マスタ[得意先],得意先マスタ[入金サイト（月）])*-1)*-1</f>
        <v>-792000.00000000012</v>
      </c>
      <c r="P12" s="18">
        <f ca="1">OFFSET(P5,0,_xlfn.XLOOKUP($C12,得意先マスタ[得意先],得意先マスタ[入金サイト（月）])*-1)*-1</f>
        <v>-792000.00000000012</v>
      </c>
      <c r="Q12" s="18">
        <f ca="1">OFFSET(Q5,0,_xlfn.XLOOKUP($C12,得意先マスタ[得意先],得意先マスタ[入金サイト（月）])*-1)*-1</f>
        <v>-792000.00000000012</v>
      </c>
    </row>
    <row r="13" spans="1:17" x14ac:dyDescent="0.7">
      <c r="A13" s="3"/>
      <c r="B13" s="3" t="s">
        <v>2</v>
      </c>
      <c r="C13" s="3" t="s">
        <v>59</v>
      </c>
      <c r="D13" s="3"/>
      <c r="E13" s="18">
        <f ca="1">OFFSET(E6,0,_xlfn.XLOOKUP($C13,得意先マスタ[得意先],得意先マスタ[入金サイト（月）])*-1)*-1</f>
        <v>-759000.00000000012</v>
      </c>
      <c r="F13" s="18">
        <f ca="1">OFFSET(F6,0,_xlfn.XLOOKUP($C13,得意先マスタ[得意先],得意先マスタ[入金サイト（月）])*-1)*-1</f>
        <v>-759000.00000000012</v>
      </c>
      <c r="G13" s="18">
        <f ca="1">OFFSET(G6,0,_xlfn.XLOOKUP($C13,得意先マスタ[得意先],得意先マスタ[入金サイト（月）])*-1)*-1</f>
        <v>-607200</v>
      </c>
      <c r="H13" s="18">
        <f ca="1">OFFSET(H6,0,_xlfn.XLOOKUP($C13,得意先マスタ[得意先],得意先マスタ[入金サイト（月）])*-1)*-1</f>
        <v>-607200</v>
      </c>
      <c r="I13" s="18">
        <f ca="1">OFFSET(I6,0,_xlfn.XLOOKUP($C13,得意先マスタ[得意先],得意先マスタ[入金サイト（月）])*-1)*-1</f>
        <v>-607200</v>
      </c>
      <c r="J13" s="18">
        <f ca="1">OFFSET(J6,0,_xlfn.XLOOKUP($C13,得意先マスタ[得意先],得意先マスタ[入金サイト（月）])*-1)*-1</f>
        <v>-607200</v>
      </c>
      <c r="K13" s="18">
        <f ca="1">OFFSET(K6,0,_xlfn.XLOOKUP($C13,得意先マスタ[得意先],得意先マスタ[入金サイト（月）])*-1)*-1</f>
        <v>-607200</v>
      </c>
      <c r="L13" s="18">
        <f ca="1">OFFSET(L6,0,_xlfn.XLOOKUP($C13,得意先マスタ[得意先],得意先マスタ[入金サイト（月）])*-1)*-1</f>
        <v>-607200</v>
      </c>
      <c r="M13" s="18">
        <f ca="1">OFFSET(M6,0,_xlfn.XLOOKUP($C13,得意先マスタ[得意先],得意先マスタ[入金サイト（月）])*-1)*-1</f>
        <v>-910800.00000000012</v>
      </c>
      <c r="N13" s="18">
        <f ca="1">OFFSET(N6,0,_xlfn.XLOOKUP($C13,得意先マスタ[得意先],得意先マスタ[入金サイト（月）])*-1)*-1</f>
        <v>-910800.00000000012</v>
      </c>
      <c r="O13" s="18">
        <f ca="1">OFFSET(O6,0,_xlfn.XLOOKUP($C13,得意先マスタ[得意先],得意先マスタ[入金サイト（月）])*-1)*-1</f>
        <v>-607200</v>
      </c>
      <c r="P13" s="18">
        <f ca="1">OFFSET(P6,0,_xlfn.XLOOKUP($C13,得意先マスタ[得意先],得意先マスタ[入金サイト（月）])*-1)*-1</f>
        <v>-607200</v>
      </c>
      <c r="Q13" s="18">
        <f ca="1">OFFSET(Q6,0,_xlfn.XLOOKUP($C13,得意先マスタ[得意先],得意先マスタ[入金サイト（月）])*-1)*-1</f>
        <v>-607200</v>
      </c>
    </row>
    <row r="14" spans="1:17" x14ac:dyDescent="0.7">
      <c r="A14" s="3"/>
      <c r="B14" s="3" t="s">
        <v>3</v>
      </c>
      <c r="C14" s="3" t="s">
        <v>58</v>
      </c>
      <c r="D14" s="3"/>
      <c r="E14" s="18">
        <f ca="1">OFFSET(E7,0,_xlfn.XLOOKUP($C14,得意先マスタ[得意先],得意先マスタ[入金サイト（月）])*-1)*-1</f>
        <v>-1635920.0000000005</v>
      </c>
      <c r="F14" s="18">
        <f ca="1">OFFSET(F7,0,_xlfn.XLOOKUP($C14,得意先マスタ[得意先],得意先マスタ[入金サイト（月）])*-1)*-1</f>
        <v>-2044900.0000000005</v>
      </c>
      <c r="G14" s="18">
        <f ca="1">OFFSET(G7,0,_xlfn.XLOOKUP($C14,得意先マスタ[得意先],得意先マスタ[入金サイト（月）])*-1)*-1</f>
        <v>-1635920.0000000005</v>
      </c>
      <c r="H14" s="18">
        <f ca="1">OFFSET(H7,0,_xlfn.XLOOKUP($C14,得意先マスタ[得意先],得意先マスタ[入金サイト（月）])*-1)*-1</f>
        <v>-1635920.0000000005</v>
      </c>
      <c r="I14" s="18">
        <f ca="1">OFFSET(I7,0,_xlfn.XLOOKUP($C14,得意先マスタ[得意先],得意先マスタ[入金サイト（月）])*-1)*-1</f>
        <v>-1635920.0000000005</v>
      </c>
      <c r="J14" s="18">
        <f ca="1">OFFSET(J7,0,_xlfn.XLOOKUP($C14,得意先マスタ[得意先],得意先マスタ[入金サイト（月）])*-1)*-1</f>
        <v>-1635920.0000000005</v>
      </c>
      <c r="K14" s="18">
        <f ca="1">OFFSET(K7,0,_xlfn.XLOOKUP($C14,得意先マスタ[得意先],得意先マスタ[入金サイト（月）])*-1)*-1</f>
        <v>-1635920.0000000005</v>
      </c>
      <c r="L14" s="18">
        <f ca="1">OFFSET(L7,0,_xlfn.XLOOKUP($C14,得意先マスタ[得意先],得意先マスタ[入金サイト（月）])*-1)*-1</f>
        <v>-1635920.0000000005</v>
      </c>
      <c r="M14" s="18">
        <f ca="1">OFFSET(M7,0,_xlfn.XLOOKUP($C14,得意先マスタ[得意先],得意先マスタ[入金サイト（月）])*-1)*-1</f>
        <v>-2453880.0000000009</v>
      </c>
      <c r="N14" s="18">
        <f ca="1">OFFSET(N7,0,_xlfn.XLOOKUP($C14,得意先マスタ[得意先],得意先マスタ[入金サイト（月）])*-1)*-1</f>
        <v>-2453880.0000000009</v>
      </c>
      <c r="O14" s="18">
        <f ca="1">OFFSET(O7,0,_xlfn.XLOOKUP($C14,得意先マスタ[得意先],得意先マスタ[入金サイト（月）])*-1)*-1</f>
        <v>-1635920.0000000005</v>
      </c>
      <c r="P14" s="18">
        <f ca="1">OFFSET(P7,0,_xlfn.XLOOKUP($C14,得意先マスタ[得意先],得意先マスタ[入金サイト（月）])*-1)*-1</f>
        <v>-1635920.0000000005</v>
      </c>
      <c r="Q14" s="18">
        <f ca="1">OFFSET(Q7,0,_xlfn.XLOOKUP($C14,得意先マスタ[得意先],得意先マスタ[入金サイト（月）])*-1)*-1</f>
        <v>-1635920.0000000005</v>
      </c>
    </row>
    <row r="15" spans="1:17" x14ac:dyDescent="0.7">
      <c r="A15" s="3"/>
      <c r="B15" s="3"/>
      <c r="C15" s="3"/>
      <c r="D15" s="3"/>
      <c r="E15" s="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7">
      <c r="A16" s="3"/>
      <c r="B16" s="3"/>
      <c r="C16" s="3"/>
      <c r="D16" s="3"/>
      <c r="E16" s="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x14ac:dyDescent="0.7">
      <c r="A17" s="13" t="s">
        <v>55</v>
      </c>
      <c r="B17" s="13"/>
      <c r="C17" s="13"/>
      <c r="D17" s="13"/>
      <c r="E17" s="13"/>
      <c r="F17" s="14">
        <f t="shared" ref="F17:Q17" ca="1" si="5">SUBTOTAL(9,F3:F16)</f>
        <v>-749540</v>
      </c>
      <c r="G17" s="14">
        <f t="shared" ca="1" si="5"/>
        <v>0</v>
      </c>
      <c r="H17" s="14">
        <f t="shared" ca="1" si="5"/>
        <v>0</v>
      </c>
      <c r="I17" s="14">
        <f t="shared" ca="1" si="5"/>
        <v>0</v>
      </c>
      <c r="J17" s="14">
        <f t="shared" ca="1" si="5"/>
        <v>0</v>
      </c>
      <c r="K17" s="14">
        <f t="shared" ca="1" si="5"/>
        <v>943800.00000000093</v>
      </c>
      <c r="L17" s="14">
        <f t="shared" ca="1" si="5"/>
        <v>2065360.0000000005</v>
      </c>
      <c r="M17" s="14">
        <f t="shared" ca="1" si="5"/>
        <v>0</v>
      </c>
      <c r="N17" s="14">
        <f t="shared" ca="1" si="5"/>
        <v>-2065360</v>
      </c>
      <c r="O17" s="14">
        <f t="shared" ca="1" si="5"/>
        <v>-943800.00000000047</v>
      </c>
      <c r="P17" s="14">
        <f t="shared" ca="1" si="5"/>
        <v>0</v>
      </c>
      <c r="Q17" s="14">
        <f t="shared" ca="1" si="5"/>
        <v>6289030.0000000037</v>
      </c>
    </row>
    <row r="18" spans="1:17" x14ac:dyDescent="0.7"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7" x14ac:dyDescent="0.7"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1:17" x14ac:dyDescent="0.7"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7" x14ac:dyDescent="0.7"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7" x14ac:dyDescent="0.7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7" x14ac:dyDescent="0.7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7" x14ac:dyDescent="0.7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7" x14ac:dyDescent="0.7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35" customFormat="1" x14ac:dyDescent="0.7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3FD6-F567-407E-8DB5-7A88D24F089C}">
  <sheetPr>
    <tabColor theme="8" tint="0.39997558519241921"/>
  </sheetPr>
  <dimension ref="A1:Q25"/>
  <sheetViews>
    <sheetView showGridLines="0" workbookViewId="0">
      <selection activeCell="F17" sqref="F17:Q17"/>
    </sheetView>
  </sheetViews>
  <sheetFormatPr defaultRowHeight="17.649999999999999" outlineLevelCol="1" x14ac:dyDescent="0.7"/>
  <cols>
    <col min="1" max="1" width="7.875" customWidth="1"/>
    <col min="2" max="2" width="17.0625" bestFit="1" customWidth="1"/>
    <col min="3" max="3" width="14.875" customWidth="1"/>
    <col min="4" max="5" width="11.375" customWidth="1" outlineLevel="1"/>
    <col min="6" max="16" width="11.375" customWidth="1"/>
  </cols>
  <sheetData>
    <row r="1" spans="1:17" x14ac:dyDescent="0.7">
      <c r="P1" s="1"/>
      <c r="Q1" s="49" t="s">
        <v>52</v>
      </c>
    </row>
    <row r="2" spans="1:17" x14ac:dyDescent="0.7">
      <c r="A2" s="22"/>
      <c r="B2" s="22"/>
      <c r="C2" s="22"/>
      <c r="D2" s="46">
        <v>45260</v>
      </c>
      <c r="E2" s="46">
        <v>45291</v>
      </c>
      <c r="F2" s="24">
        <v>45322</v>
      </c>
      <c r="G2" s="24">
        <v>45351</v>
      </c>
      <c r="H2" s="24">
        <v>45382</v>
      </c>
      <c r="I2" s="24">
        <v>45412</v>
      </c>
      <c r="J2" s="24">
        <v>45443</v>
      </c>
      <c r="K2" s="24">
        <v>45473</v>
      </c>
      <c r="L2" s="24">
        <v>45504</v>
      </c>
      <c r="M2" s="24">
        <v>45535</v>
      </c>
      <c r="N2" s="24">
        <v>45565</v>
      </c>
      <c r="O2" s="24">
        <v>45596</v>
      </c>
      <c r="P2" s="24">
        <v>45626</v>
      </c>
      <c r="Q2" s="24">
        <v>45657</v>
      </c>
    </row>
    <row r="3" spans="1:17" x14ac:dyDescent="0.7">
      <c r="A3" s="13" t="s">
        <v>73</v>
      </c>
      <c r="B3" s="13" t="s">
        <v>71</v>
      </c>
      <c r="C3" s="13"/>
      <c r="D3" s="14">
        <f t="shared" ref="D3:Q3" si="0">SUBTOTAL(9,D4:D9)</f>
        <v>0</v>
      </c>
      <c r="E3" s="14">
        <f t="shared" si="0"/>
        <v>6813750</v>
      </c>
      <c r="F3" s="14">
        <f t="shared" si="0"/>
        <v>0</v>
      </c>
      <c r="G3" s="14">
        <f t="shared" si="0"/>
        <v>0</v>
      </c>
      <c r="H3" s="14">
        <f t="shared" si="0"/>
        <v>0</v>
      </c>
      <c r="I3" s="14">
        <f t="shared" si="0"/>
        <v>0</v>
      </c>
      <c r="J3" s="14">
        <f t="shared" si="0"/>
        <v>6813750</v>
      </c>
      <c r="K3" s="14">
        <f t="shared" si="0"/>
        <v>0</v>
      </c>
      <c r="L3" s="14">
        <f t="shared" si="0"/>
        <v>0</v>
      </c>
      <c r="M3" s="14">
        <f t="shared" si="0"/>
        <v>0</v>
      </c>
      <c r="N3" s="14">
        <f t="shared" si="0"/>
        <v>0</v>
      </c>
      <c r="O3" s="14">
        <f t="shared" si="0"/>
        <v>0</v>
      </c>
      <c r="P3" s="14">
        <f t="shared" si="0"/>
        <v>6813750</v>
      </c>
      <c r="Q3" s="14">
        <f t="shared" si="0"/>
        <v>0</v>
      </c>
    </row>
    <row r="4" spans="1:17" x14ac:dyDescent="0.7">
      <c r="A4" s="3"/>
      <c r="B4" s="3" t="s">
        <v>0</v>
      </c>
      <c r="C4" s="3"/>
      <c r="D4" s="17">
        <f>月別仕入数量!B3*_xlfn.XLOOKUP($B4,商品マスタ[商品名],商品マスタ[仕入単価（円）],0)</f>
        <v>0</v>
      </c>
      <c r="E4" s="17">
        <f>月別仕入数量!C3*_xlfn.XLOOKUP($B4,商品マスタ[商品名],商品マスタ[仕入単価（円）],0)</f>
        <v>1800000</v>
      </c>
      <c r="F4" s="17">
        <f>月別仕入数量!D3*_xlfn.XLOOKUP($B4,商品マスタ[商品名],商品マスタ[仕入単価（円）],0)</f>
        <v>0</v>
      </c>
      <c r="G4" s="17">
        <f>月別仕入数量!E3*_xlfn.XLOOKUP($B4,商品マスタ[商品名],商品マスタ[仕入単価（円）],0)</f>
        <v>0</v>
      </c>
      <c r="H4" s="17">
        <f>月別仕入数量!F3*_xlfn.XLOOKUP($B4,商品マスタ[商品名],商品マスタ[仕入単価（円）],0)</f>
        <v>0</v>
      </c>
      <c r="I4" s="17">
        <f>月別仕入数量!G3*_xlfn.XLOOKUP($B4,商品マスタ[商品名],商品マスタ[仕入単価（円）],0)</f>
        <v>0</v>
      </c>
      <c r="J4" s="17">
        <f>月別仕入数量!H3*_xlfn.XLOOKUP($B4,商品マスタ[商品名],商品マスタ[仕入単価（円）],0)</f>
        <v>1800000</v>
      </c>
      <c r="K4" s="17">
        <f>月別仕入数量!I3*_xlfn.XLOOKUP($B4,商品マスタ[商品名],商品マスタ[仕入単価（円）],0)</f>
        <v>0</v>
      </c>
      <c r="L4" s="17">
        <f>月別仕入数量!J3*_xlfn.XLOOKUP($B4,商品マスタ[商品名],商品マスタ[仕入単価（円）],0)</f>
        <v>0</v>
      </c>
      <c r="M4" s="17">
        <f>月別仕入数量!K3*_xlfn.XLOOKUP($B4,商品マスタ[商品名],商品マスタ[仕入単価（円）],0)</f>
        <v>0</v>
      </c>
      <c r="N4" s="17">
        <f>月別仕入数量!L3*_xlfn.XLOOKUP($B4,商品マスタ[商品名],商品マスタ[仕入単価（円）],0)</f>
        <v>0</v>
      </c>
      <c r="O4" s="17">
        <f>月別仕入数量!M3*_xlfn.XLOOKUP($B4,商品マスタ[商品名],商品マスタ[仕入単価（円）],0)</f>
        <v>0</v>
      </c>
      <c r="P4" s="17">
        <f>月別仕入数量!N3*_xlfn.XLOOKUP($B4,商品マスタ[商品名],商品マスタ[仕入単価（円）],0)</f>
        <v>1800000</v>
      </c>
      <c r="Q4" s="17">
        <f>月別仕入数量!O3*_xlfn.XLOOKUP($B4,商品マスタ[商品名],商品マスタ[仕入単価（円）],0)</f>
        <v>0</v>
      </c>
    </row>
    <row r="5" spans="1:17" x14ac:dyDescent="0.7">
      <c r="A5" s="3"/>
      <c r="B5" s="3" t="s">
        <v>1</v>
      </c>
      <c r="C5" s="3"/>
      <c r="D5" s="17">
        <f>月別仕入数量!B4*_xlfn.XLOOKUP($B5,商品マスタ[商品名],商品マスタ[仕入単価（円）],0)</f>
        <v>0</v>
      </c>
      <c r="E5" s="17">
        <f>月別仕入数量!C4*_xlfn.XLOOKUP($B5,商品マスタ[商品名],商品マスタ[仕入単価（円）],0)</f>
        <v>600000</v>
      </c>
      <c r="F5" s="17">
        <f>月別仕入数量!D4*_xlfn.XLOOKUP($B5,商品マスタ[商品名],商品マスタ[仕入単価（円）],0)</f>
        <v>0</v>
      </c>
      <c r="G5" s="17">
        <f>月別仕入数量!E4*_xlfn.XLOOKUP($B5,商品マスタ[商品名],商品マスタ[仕入単価（円）],0)</f>
        <v>0</v>
      </c>
      <c r="H5" s="17">
        <f>月別仕入数量!F4*_xlfn.XLOOKUP($B5,商品マスタ[商品名],商品マスタ[仕入単価（円）],0)</f>
        <v>0</v>
      </c>
      <c r="I5" s="17">
        <f>月別仕入数量!G4*_xlfn.XLOOKUP($B5,商品マスタ[商品名],商品マスタ[仕入単価（円）],0)</f>
        <v>0</v>
      </c>
      <c r="J5" s="17">
        <f>月別仕入数量!H4*_xlfn.XLOOKUP($B5,商品マスタ[商品名],商品マスタ[仕入単価（円）],0)</f>
        <v>600000</v>
      </c>
      <c r="K5" s="17">
        <f>月別仕入数量!I4*_xlfn.XLOOKUP($B5,商品マスタ[商品名],商品マスタ[仕入単価（円）],0)</f>
        <v>0</v>
      </c>
      <c r="L5" s="17">
        <f>月別仕入数量!J4*_xlfn.XLOOKUP($B5,商品マスタ[商品名],商品マスタ[仕入単価（円）],0)</f>
        <v>0</v>
      </c>
      <c r="M5" s="17">
        <f>月別仕入数量!K4*_xlfn.XLOOKUP($B5,商品マスタ[商品名],商品マスタ[仕入単価（円）],0)</f>
        <v>0</v>
      </c>
      <c r="N5" s="17">
        <f>月別仕入数量!L4*_xlfn.XLOOKUP($B5,商品マスタ[商品名],商品マスタ[仕入単価（円）],0)</f>
        <v>0</v>
      </c>
      <c r="O5" s="17">
        <f>月別仕入数量!M4*_xlfn.XLOOKUP($B5,商品マスタ[商品名],商品マスタ[仕入単価（円）],0)</f>
        <v>0</v>
      </c>
      <c r="P5" s="17">
        <f>月別仕入数量!N4*_xlfn.XLOOKUP($B5,商品マスタ[商品名],商品マスタ[仕入単価（円）],0)</f>
        <v>600000</v>
      </c>
      <c r="Q5" s="17">
        <f>月別仕入数量!O4*_xlfn.XLOOKUP($B5,商品マスタ[商品名],商品マスタ[仕入単価（円）],0)</f>
        <v>0</v>
      </c>
    </row>
    <row r="6" spans="1:17" x14ac:dyDescent="0.7">
      <c r="A6" s="3"/>
      <c r="B6" s="3" t="s">
        <v>2</v>
      </c>
      <c r="C6" s="3"/>
      <c r="D6" s="17">
        <f>月別仕入数量!B5*_xlfn.XLOOKUP($B6,商品マスタ[商品名],商品マスタ[仕入単価（円）],0)</f>
        <v>0</v>
      </c>
      <c r="E6" s="17">
        <f>月別仕入数量!C5*_xlfn.XLOOKUP($B6,商品マスタ[商品名],商品マスタ[仕入単価（円）],0)</f>
        <v>1293750</v>
      </c>
      <c r="F6" s="17">
        <f>月別仕入数量!D5*_xlfn.XLOOKUP($B6,商品マスタ[商品名],商品マスタ[仕入単価（円）],0)</f>
        <v>0</v>
      </c>
      <c r="G6" s="17">
        <f>月別仕入数量!E5*_xlfn.XLOOKUP($B6,商品マスタ[商品名],商品マスタ[仕入単価（円）],0)</f>
        <v>0</v>
      </c>
      <c r="H6" s="17">
        <f>月別仕入数量!F5*_xlfn.XLOOKUP($B6,商品マスタ[商品名],商品マスタ[仕入単価（円）],0)</f>
        <v>0</v>
      </c>
      <c r="I6" s="17">
        <f>月別仕入数量!G5*_xlfn.XLOOKUP($B6,商品マスタ[商品名],商品マスタ[仕入単価（円）],0)</f>
        <v>0</v>
      </c>
      <c r="J6" s="17">
        <f>月別仕入数量!H5*_xlfn.XLOOKUP($B6,商品マスタ[商品名],商品マスタ[仕入単価（円）],0)</f>
        <v>1293750</v>
      </c>
      <c r="K6" s="17">
        <f>月別仕入数量!I5*_xlfn.XLOOKUP($B6,商品マスタ[商品名],商品マスタ[仕入単価（円）],0)</f>
        <v>0</v>
      </c>
      <c r="L6" s="17">
        <f>月別仕入数量!J5*_xlfn.XLOOKUP($B6,商品マスタ[商品名],商品マスタ[仕入単価（円）],0)</f>
        <v>0</v>
      </c>
      <c r="M6" s="17">
        <f>月別仕入数量!K5*_xlfn.XLOOKUP($B6,商品マスタ[商品名],商品マスタ[仕入単価（円）],0)</f>
        <v>0</v>
      </c>
      <c r="N6" s="17">
        <f>月別仕入数量!L5*_xlfn.XLOOKUP($B6,商品マスタ[商品名],商品マスタ[仕入単価（円）],0)</f>
        <v>0</v>
      </c>
      <c r="O6" s="17">
        <f>月別仕入数量!M5*_xlfn.XLOOKUP($B6,商品マスタ[商品名],商品マスタ[仕入単価（円）],0)</f>
        <v>0</v>
      </c>
      <c r="P6" s="17">
        <f>月別仕入数量!N5*_xlfn.XLOOKUP($B6,商品マスタ[商品名],商品マスタ[仕入単価（円）],0)</f>
        <v>1293750</v>
      </c>
      <c r="Q6" s="17">
        <f>月別仕入数量!O5*_xlfn.XLOOKUP($B6,商品マスタ[商品名],商品マスタ[仕入単価（円）],0)</f>
        <v>0</v>
      </c>
    </row>
    <row r="7" spans="1:17" x14ac:dyDescent="0.7">
      <c r="A7" s="3"/>
      <c r="B7" s="3" t="s">
        <v>3</v>
      </c>
      <c r="C7" s="3"/>
      <c r="D7" s="17">
        <f>月別仕入数量!B6*_xlfn.XLOOKUP($B7,商品マスタ[商品名],商品マスタ[仕入単価（円）],0)</f>
        <v>0</v>
      </c>
      <c r="E7" s="17">
        <f>月別仕入数量!C6*_xlfn.XLOOKUP($B7,商品マスタ[商品名],商品マスタ[仕入単価（円）],0)</f>
        <v>3120000</v>
      </c>
      <c r="F7" s="17">
        <f>月別仕入数量!D6*_xlfn.XLOOKUP($B7,商品マスタ[商品名],商品マスタ[仕入単価（円）],0)</f>
        <v>0</v>
      </c>
      <c r="G7" s="17">
        <f>月別仕入数量!E6*_xlfn.XLOOKUP($B7,商品マスタ[商品名],商品マスタ[仕入単価（円）],0)</f>
        <v>0</v>
      </c>
      <c r="H7" s="17">
        <f>月別仕入数量!F6*_xlfn.XLOOKUP($B7,商品マスタ[商品名],商品マスタ[仕入単価（円）],0)</f>
        <v>0</v>
      </c>
      <c r="I7" s="17">
        <f>月別仕入数量!G6*_xlfn.XLOOKUP($B7,商品マスタ[商品名],商品マスタ[仕入単価（円）],0)</f>
        <v>0</v>
      </c>
      <c r="J7" s="17">
        <f>月別仕入数量!H6*_xlfn.XLOOKUP($B7,商品マスタ[商品名],商品マスタ[仕入単価（円）],0)</f>
        <v>3120000</v>
      </c>
      <c r="K7" s="17">
        <f>月別仕入数量!I6*_xlfn.XLOOKUP($B7,商品マスタ[商品名],商品マスタ[仕入単価（円）],0)</f>
        <v>0</v>
      </c>
      <c r="L7" s="17">
        <f>月別仕入数量!J6*_xlfn.XLOOKUP($B7,商品マスタ[商品名],商品マスタ[仕入単価（円）],0)</f>
        <v>0</v>
      </c>
      <c r="M7" s="17">
        <f>月別仕入数量!K6*_xlfn.XLOOKUP($B7,商品マスタ[商品名],商品マスタ[仕入単価（円）],0)</f>
        <v>0</v>
      </c>
      <c r="N7" s="17">
        <f>月別仕入数量!L6*_xlfn.XLOOKUP($B7,商品マスタ[商品名],商品マスタ[仕入単価（円）],0)</f>
        <v>0</v>
      </c>
      <c r="O7" s="17">
        <f>月別仕入数量!M6*_xlfn.XLOOKUP($B7,商品マスタ[商品名],商品マスタ[仕入単価（円）],0)</f>
        <v>0</v>
      </c>
      <c r="P7" s="17">
        <f>月別仕入数量!N6*_xlfn.XLOOKUP($B7,商品マスタ[商品名],商品マスタ[仕入単価（円）],0)</f>
        <v>3120000</v>
      </c>
      <c r="Q7" s="17">
        <f>月別仕入数量!O6*_xlfn.XLOOKUP($B7,商品マスタ[商品名],商品マスタ[仕入単価（円）],0)</f>
        <v>0</v>
      </c>
    </row>
    <row r="8" spans="1:17" x14ac:dyDescent="0.7">
      <c r="A8" s="3"/>
      <c r="B8" s="3"/>
      <c r="C8" s="3"/>
      <c r="D8" s="3"/>
      <c r="E8" s="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7">
      <c r="A9" s="3"/>
      <c r="B9" s="3"/>
      <c r="C9" s="3"/>
      <c r="D9" s="3"/>
      <c r="E9" s="3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7">
      <c r="A10" s="15" t="s">
        <v>74</v>
      </c>
      <c r="B10" s="15"/>
      <c r="C10" s="15"/>
      <c r="D10" s="19">
        <f t="shared" ref="D10:Q10" si="1">SUBTOTAL(9,D11:D16)</f>
        <v>-1256750</v>
      </c>
      <c r="E10" s="19">
        <f t="shared" si="1"/>
        <v>-1324750</v>
      </c>
      <c r="F10" s="19">
        <f t="shared" si="1"/>
        <v>-1133000</v>
      </c>
      <c r="G10" s="19">
        <f t="shared" si="1"/>
        <v>-1133000</v>
      </c>
      <c r="H10" s="19">
        <f t="shared" si="1"/>
        <v>-1133000</v>
      </c>
      <c r="I10" s="19">
        <f t="shared" si="1"/>
        <v>-1133000</v>
      </c>
      <c r="J10" s="19">
        <f t="shared" si="1"/>
        <v>-1133000</v>
      </c>
      <c r="K10" s="19">
        <f t="shared" si="1"/>
        <v>-1313000</v>
      </c>
      <c r="L10" s="19">
        <f t="shared" si="1"/>
        <v>-1804500</v>
      </c>
      <c r="M10" s="19">
        <f t="shared" si="1"/>
        <v>-1804500</v>
      </c>
      <c r="N10" s="19">
        <f t="shared" si="1"/>
        <v>-1313000</v>
      </c>
      <c r="O10" s="19">
        <f t="shared" si="1"/>
        <v>-1133000</v>
      </c>
      <c r="P10" s="19">
        <f t="shared" si="1"/>
        <v>-1133000</v>
      </c>
      <c r="Q10" s="19">
        <f t="shared" si="1"/>
        <v>-2514000</v>
      </c>
    </row>
    <row r="11" spans="1:17" x14ac:dyDescent="0.7">
      <c r="A11" s="3"/>
      <c r="B11" s="3" t="s">
        <v>0</v>
      </c>
      <c r="C11" s="3"/>
      <c r="D11" s="42">
        <f>-月別予想販売数量!B3*_xlfn.XLOOKUP($B11,商品マスタ[商品名],商品マスタ[仕入単価（円）],0)</f>
        <v>-432000</v>
      </c>
      <c r="E11" s="42">
        <f>-月別予想販売数量!C3*_xlfn.XLOOKUP($B11,商品マスタ[商品名],商品マスタ[仕入単価（円）],0)</f>
        <v>-396000</v>
      </c>
      <c r="F11" s="42">
        <f>-月別予想販売数量!D3*_xlfn.XLOOKUP($B11,商品マスタ[商品名],商品マスタ[仕入単価（円）],0)</f>
        <v>-360000</v>
      </c>
      <c r="G11" s="42">
        <f>-月別予想販売数量!E3*_xlfn.XLOOKUP($B11,商品マスタ[商品名],商品マスタ[仕入単価（円）],0)</f>
        <v>-360000</v>
      </c>
      <c r="H11" s="42">
        <f>-月別予想販売数量!F3*_xlfn.XLOOKUP($B11,商品マスタ[商品名],商品マスタ[仕入単価（円）],0)</f>
        <v>-360000</v>
      </c>
      <c r="I11" s="42">
        <f>-月別予想販売数量!G3*_xlfn.XLOOKUP($B11,商品マスタ[商品名],商品マスタ[仕入単価（円）],0)</f>
        <v>-360000</v>
      </c>
      <c r="J11" s="42">
        <f>-月別予想販売数量!H3*_xlfn.XLOOKUP($B11,商品マスタ[商品名],商品マスタ[仕入単価（円）],0)</f>
        <v>-360000</v>
      </c>
      <c r="K11" s="42">
        <f>-月別予想販売数量!I3*_xlfn.XLOOKUP($B11,商品マスタ[商品名],商品マスタ[仕入単価（円）],0)</f>
        <v>-540000</v>
      </c>
      <c r="L11" s="42">
        <f>-月別予想販売数量!J3*_xlfn.XLOOKUP($B11,商品マスタ[商品名],商品マスタ[仕入単価（円）],0)</f>
        <v>-720000</v>
      </c>
      <c r="M11" s="42">
        <f>-月別予想販売数量!K3*_xlfn.XLOOKUP($B11,商品マスタ[商品名],商品マスタ[仕入単価（円）],0)</f>
        <v>-720000</v>
      </c>
      <c r="N11" s="42">
        <f>-月別予想販売数量!L3*_xlfn.XLOOKUP($B11,商品マスタ[商品名],商品マスタ[仕入単価（円）],0)</f>
        <v>-540000</v>
      </c>
      <c r="O11" s="42">
        <f>-月別予想販売数量!M3*_xlfn.XLOOKUP($B11,商品マスタ[商品名],商品マスタ[仕入単価（円）],0)</f>
        <v>-360000</v>
      </c>
      <c r="P11" s="42">
        <f>-月別予想販売数量!N3*_xlfn.XLOOKUP($B11,商品マスタ[商品名],商品マスタ[仕入単価（円）],0)</f>
        <v>-360000</v>
      </c>
      <c r="Q11" s="42">
        <f>-月別予想販売数量!O3*_xlfn.XLOOKUP($B11,商品マスタ[商品名],商品マスタ[仕入単価（円）],0)</f>
        <v>-1080000</v>
      </c>
    </row>
    <row r="12" spans="1:17" x14ac:dyDescent="0.7">
      <c r="A12" s="3"/>
      <c r="B12" s="3" t="s">
        <v>1</v>
      </c>
      <c r="C12" s="3"/>
      <c r="D12" s="42">
        <f>-月別予想販売数量!B4*_xlfn.XLOOKUP($B12,商品マスタ[商品名],商品マスタ[仕入単価（円）],0)</f>
        <v>-150000</v>
      </c>
      <c r="E12" s="42">
        <f>-月別予想販売数量!C4*_xlfn.XLOOKUP($B12,商品マスタ[商品名],商品マスタ[仕入単価（円）],0)</f>
        <v>-150000</v>
      </c>
      <c r="F12" s="42">
        <f>-月別予想販売数量!D4*_xlfn.XLOOKUP($B12,商品マスタ[商品名],商品マスタ[仕入単価（円）],0)</f>
        <v>-150000</v>
      </c>
      <c r="G12" s="42">
        <f>-月別予想販売数量!E4*_xlfn.XLOOKUP($B12,商品マスタ[商品名],商品マスタ[仕入単価（円）],0)</f>
        <v>-150000</v>
      </c>
      <c r="H12" s="42">
        <f>-月別予想販売数量!F4*_xlfn.XLOOKUP($B12,商品マスタ[商品名],商品マスタ[仕入単価（円）],0)</f>
        <v>-150000</v>
      </c>
      <c r="I12" s="42">
        <f>-月別予想販売数量!G4*_xlfn.XLOOKUP($B12,商品マスタ[商品名],商品マスタ[仕入単価（円）],0)</f>
        <v>-150000</v>
      </c>
      <c r="J12" s="42">
        <f>-月別予想販売数量!H4*_xlfn.XLOOKUP($B12,商品マスタ[商品名],商品マスタ[仕入単価（円）],0)</f>
        <v>-150000</v>
      </c>
      <c r="K12" s="42">
        <f>-月別予想販売数量!I4*_xlfn.XLOOKUP($B12,商品マスタ[商品名],商品マスタ[仕入単価（円）],0)</f>
        <v>-150000</v>
      </c>
      <c r="L12" s="42">
        <f>-月別予想販売数量!J4*_xlfn.XLOOKUP($B12,商品マスタ[商品名],商品マスタ[仕入単価（円）],0)</f>
        <v>-150000</v>
      </c>
      <c r="M12" s="42">
        <f>-月別予想販売数量!K4*_xlfn.XLOOKUP($B12,商品マスタ[商品名],商品マスタ[仕入単価（円）],0)</f>
        <v>-150000</v>
      </c>
      <c r="N12" s="42">
        <f>-月別予想販売数量!L4*_xlfn.XLOOKUP($B12,商品マスタ[商品名],商品マスタ[仕入単価（円）],0)</f>
        <v>-150000</v>
      </c>
      <c r="O12" s="42">
        <f>-月別予想販売数量!M4*_xlfn.XLOOKUP($B12,商品マスタ[商品名],商品マスタ[仕入単価（円）],0)</f>
        <v>-150000</v>
      </c>
      <c r="P12" s="42">
        <f>-月別予想販売数量!N4*_xlfn.XLOOKUP($B12,商品マスタ[商品名],商品マスタ[仕入単価（円）],0)</f>
        <v>-150000</v>
      </c>
      <c r="Q12" s="42">
        <f>-月別予想販売数量!O4*_xlfn.XLOOKUP($B12,商品マスタ[商品名],商品マスタ[仕入単価（円）],0)</f>
        <v>-240000</v>
      </c>
    </row>
    <row r="13" spans="1:17" x14ac:dyDescent="0.7">
      <c r="A13" s="3"/>
      <c r="B13" s="3" t="s">
        <v>2</v>
      </c>
      <c r="C13" s="3"/>
      <c r="D13" s="42">
        <f>-月別予想販売数量!B5*_xlfn.XLOOKUP($B13,商品マスタ[商品名],商品マスタ[仕入単価（円）],0)</f>
        <v>-258750</v>
      </c>
      <c r="E13" s="42">
        <f>-月別予想販売数量!C5*_xlfn.XLOOKUP($B13,商品マスタ[商品名],商品マスタ[仕入単価（円）],0)</f>
        <v>-258750</v>
      </c>
      <c r="F13" s="42">
        <f>-月別予想販売数量!D5*_xlfn.XLOOKUP($B13,商品マスタ[商品名],商品マスタ[仕入単価（円）],0)</f>
        <v>-207000</v>
      </c>
      <c r="G13" s="42">
        <f>-月別予想販売数量!E5*_xlfn.XLOOKUP($B13,商品マスタ[商品名],商品マスタ[仕入単価（円）],0)</f>
        <v>-207000</v>
      </c>
      <c r="H13" s="42">
        <f>-月別予想販売数量!F5*_xlfn.XLOOKUP($B13,商品マスタ[商品名],商品マスタ[仕入単価（円）],0)</f>
        <v>-207000</v>
      </c>
      <c r="I13" s="42">
        <f>-月別予想販売数量!G5*_xlfn.XLOOKUP($B13,商品マスタ[商品名],商品マスタ[仕入単価（円）],0)</f>
        <v>-207000</v>
      </c>
      <c r="J13" s="42">
        <f>-月別予想販売数量!H5*_xlfn.XLOOKUP($B13,商品マスタ[商品名],商品マスタ[仕入単価（円）],0)</f>
        <v>-207000</v>
      </c>
      <c r="K13" s="42">
        <f>-月別予想販売数量!I5*_xlfn.XLOOKUP($B13,商品マスタ[商品名],商品マスタ[仕入単価（円）],0)</f>
        <v>-207000</v>
      </c>
      <c r="L13" s="42">
        <f>-月別予想販売数量!J5*_xlfn.XLOOKUP($B13,商品マスタ[商品名],商品マスタ[仕入単価（円）],0)</f>
        <v>-310500</v>
      </c>
      <c r="M13" s="42">
        <f>-月別予想販売数量!K5*_xlfn.XLOOKUP($B13,商品マスタ[商品名],商品マスタ[仕入単価（円）],0)</f>
        <v>-310500</v>
      </c>
      <c r="N13" s="42">
        <f>-月別予想販売数量!L5*_xlfn.XLOOKUP($B13,商品マスタ[商品名],商品マスタ[仕入単価（円）],0)</f>
        <v>-207000</v>
      </c>
      <c r="O13" s="42">
        <f>-月別予想販売数量!M5*_xlfn.XLOOKUP($B13,商品マスタ[商品名],商品マスタ[仕入単価（円）],0)</f>
        <v>-207000</v>
      </c>
      <c r="P13" s="42">
        <f>-月別予想販売数量!N5*_xlfn.XLOOKUP($B13,商品マスタ[商品名],商品マスタ[仕入単価（円）],0)</f>
        <v>-207000</v>
      </c>
      <c r="Q13" s="42">
        <f>-月別予想販売数量!O5*_xlfn.XLOOKUP($B13,商品マスタ[商品名],商品マスタ[仕入単価（円）],0)</f>
        <v>-414000</v>
      </c>
    </row>
    <row r="14" spans="1:17" x14ac:dyDescent="0.7">
      <c r="A14" s="3"/>
      <c r="B14" s="3" t="s">
        <v>3</v>
      </c>
      <c r="C14" s="3"/>
      <c r="D14" s="42">
        <f>-月別予想販売数量!B6*_xlfn.XLOOKUP($B14,商品マスタ[商品名],商品マスタ[仕入単価（円）],0)</f>
        <v>-416000</v>
      </c>
      <c r="E14" s="42">
        <f>-月別予想販売数量!C6*_xlfn.XLOOKUP($B14,商品マスタ[商品名],商品マスタ[仕入単価（円）],0)</f>
        <v>-520000</v>
      </c>
      <c r="F14" s="42">
        <f>-月別予想販売数量!D6*_xlfn.XLOOKUP($B14,商品マスタ[商品名],商品マスタ[仕入単価（円）],0)</f>
        <v>-416000</v>
      </c>
      <c r="G14" s="42">
        <f>-月別予想販売数量!E6*_xlfn.XLOOKUP($B14,商品マスタ[商品名],商品マスタ[仕入単価（円）],0)</f>
        <v>-416000</v>
      </c>
      <c r="H14" s="42">
        <f>-月別予想販売数量!F6*_xlfn.XLOOKUP($B14,商品マスタ[商品名],商品マスタ[仕入単価（円）],0)</f>
        <v>-416000</v>
      </c>
      <c r="I14" s="42">
        <f>-月別予想販売数量!G6*_xlfn.XLOOKUP($B14,商品マスタ[商品名],商品マスタ[仕入単価（円）],0)</f>
        <v>-416000</v>
      </c>
      <c r="J14" s="42">
        <f>-月別予想販売数量!H6*_xlfn.XLOOKUP($B14,商品マスタ[商品名],商品マスタ[仕入単価（円）],0)</f>
        <v>-416000</v>
      </c>
      <c r="K14" s="42">
        <f>-月別予想販売数量!I6*_xlfn.XLOOKUP($B14,商品マスタ[商品名],商品マスタ[仕入単価（円）],0)</f>
        <v>-416000</v>
      </c>
      <c r="L14" s="42">
        <f>-月別予想販売数量!J6*_xlfn.XLOOKUP($B14,商品マスタ[商品名],商品マスタ[仕入単価（円）],0)</f>
        <v>-624000</v>
      </c>
      <c r="M14" s="42">
        <f>-月別予想販売数量!K6*_xlfn.XLOOKUP($B14,商品マスタ[商品名],商品マスタ[仕入単価（円）],0)</f>
        <v>-624000</v>
      </c>
      <c r="N14" s="42">
        <f>-月別予想販売数量!L6*_xlfn.XLOOKUP($B14,商品マスタ[商品名],商品マスタ[仕入単価（円）],0)</f>
        <v>-416000</v>
      </c>
      <c r="O14" s="42">
        <f>-月別予想販売数量!M6*_xlfn.XLOOKUP($B14,商品マスタ[商品名],商品マスタ[仕入単価（円）],0)</f>
        <v>-416000</v>
      </c>
      <c r="P14" s="42">
        <f>-月別予想販売数量!N6*_xlfn.XLOOKUP($B14,商品マスタ[商品名],商品マスタ[仕入単価（円）],0)</f>
        <v>-416000</v>
      </c>
      <c r="Q14" s="42">
        <f>-月別予想販売数量!O6*_xlfn.XLOOKUP($B14,商品マスタ[商品名],商品マスタ[仕入単価（円）],0)</f>
        <v>-780000</v>
      </c>
    </row>
    <row r="15" spans="1:17" x14ac:dyDescent="0.7">
      <c r="A15" s="3"/>
      <c r="B15" s="3"/>
      <c r="C15" s="3"/>
      <c r="D15" s="3"/>
      <c r="E15" s="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7">
      <c r="A16" s="3"/>
      <c r="B16" s="3"/>
      <c r="C16" s="3"/>
      <c r="D16" s="3"/>
      <c r="E16" s="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x14ac:dyDescent="0.7">
      <c r="A17" s="13" t="s">
        <v>55</v>
      </c>
      <c r="B17" s="13"/>
      <c r="C17" s="13"/>
      <c r="D17" s="41">
        <f>D3+D10</f>
        <v>-1256750</v>
      </c>
      <c r="E17" s="41">
        <f t="shared" ref="E17:Q17" si="2">E3+E10</f>
        <v>5489000</v>
      </c>
      <c r="F17" s="41">
        <f t="shared" si="2"/>
        <v>-1133000</v>
      </c>
      <c r="G17" s="41">
        <f t="shared" si="2"/>
        <v>-1133000</v>
      </c>
      <c r="H17" s="41">
        <f t="shared" si="2"/>
        <v>-1133000</v>
      </c>
      <c r="I17" s="41">
        <f t="shared" si="2"/>
        <v>-1133000</v>
      </c>
      <c r="J17" s="41">
        <f t="shared" si="2"/>
        <v>5680750</v>
      </c>
      <c r="K17" s="41">
        <f t="shared" si="2"/>
        <v>-1313000</v>
      </c>
      <c r="L17" s="41">
        <f t="shared" si="2"/>
        <v>-1804500</v>
      </c>
      <c r="M17" s="41">
        <f t="shared" si="2"/>
        <v>-1804500</v>
      </c>
      <c r="N17" s="41">
        <f t="shared" si="2"/>
        <v>-1313000</v>
      </c>
      <c r="O17" s="41">
        <f t="shared" si="2"/>
        <v>-1133000</v>
      </c>
      <c r="P17" s="41">
        <f t="shared" si="2"/>
        <v>5680750</v>
      </c>
      <c r="Q17" s="41">
        <f t="shared" si="2"/>
        <v>-2514000</v>
      </c>
    </row>
    <row r="18" spans="1:17" x14ac:dyDescent="0.7"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7" x14ac:dyDescent="0.7"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1:17" x14ac:dyDescent="0.7"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7" x14ac:dyDescent="0.7"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7" x14ac:dyDescent="0.7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7" x14ac:dyDescent="0.7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7" x14ac:dyDescent="0.7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7" x14ac:dyDescent="0.7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86E1-4A10-4851-BE71-A72A963B5188}">
  <sheetPr>
    <tabColor theme="8" tint="0.39997558519241921"/>
  </sheetPr>
  <dimension ref="A1:Q19"/>
  <sheetViews>
    <sheetView showGridLines="0" workbookViewId="0">
      <selection activeCell="F19" sqref="F19:Q19"/>
    </sheetView>
  </sheetViews>
  <sheetFormatPr defaultRowHeight="17.649999999999999" x14ac:dyDescent="0.7"/>
  <cols>
    <col min="1" max="1" width="15.875" customWidth="1"/>
    <col min="2" max="3" width="14.625" customWidth="1"/>
  </cols>
  <sheetData>
    <row r="1" spans="1:17" ht="18" thickBot="1" x14ac:dyDescent="0.75"/>
    <row r="2" spans="1:17" ht="18.399999999999999" thickTop="1" thickBot="1" x14ac:dyDescent="0.75">
      <c r="A2" s="50" t="s">
        <v>69</v>
      </c>
      <c r="B2" s="45">
        <v>1</v>
      </c>
    </row>
    <row r="3" spans="1:17" ht="18" thickTop="1" x14ac:dyDescent="0.7">
      <c r="Q3" s="49" t="s">
        <v>52</v>
      </c>
    </row>
    <row r="4" spans="1:17" x14ac:dyDescent="0.7">
      <c r="A4" s="22"/>
      <c r="B4" s="22"/>
      <c r="C4" s="22"/>
      <c r="D4" s="46">
        <v>45260</v>
      </c>
      <c r="E4" s="46">
        <v>45291</v>
      </c>
      <c r="F4" s="24">
        <v>45322</v>
      </c>
      <c r="G4" s="24">
        <v>45351</v>
      </c>
      <c r="H4" s="24">
        <v>45382</v>
      </c>
      <c r="I4" s="24">
        <v>45412</v>
      </c>
      <c r="J4" s="24">
        <v>45443</v>
      </c>
      <c r="K4" s="24">
        <v>45473</v>
      </c>
      <c r="L4" s="24">
        <v>45504</v>
      </c>
      <c r="M4" s="24">
        <v>45535</v>
      </c>
      <c r="N4" s="24">
        <v>45565</v>
      </c>
      <c r="O4" s="24">
        <v>45596</v>
      </c>
      <c r="P4" s="24">
        <v>45626</v>
      </c>
      <c r="Q4" s="24">
        <v>45657</v>
      </c>
    </row>
    <row r="5" spans="1:17" x14ac:dyDescent="0.7">
      <c r="A5" s="13" t="s">
        <v>53</v>
      </c>
      <c r="B5" s="13" t="s">
        <v>71</v>
      </c>
      <c r="C5" s="13" t="s">
        <v>64</v>
      </c>
      <c r="D5" s="14">
        <f t="shared" ref="D5:Q5" si="0">SUBTOTAL(9,D6:D11)</f>
        <v>0</v>
      </c>
      <c r="E5" s="14">
        <f t="shared" si="0"/>
        <v>6813750</v>
      </c>
      <c r="F5" s="14">
        <f t="shared" si="0"/>
        <v>0</v>
      </c>
      <c r="G5" s="14">
        <f t="shared" si="0"/>
        <v>0</v>
      </c>
      <c r="H5" s="14">
        <f t="shared" si="0"/>
        <v>0</v>
      </c>
      <c r="I5" s="14">
        <f t="shared" si="0"/>
        <v>0</v>
      </c>
      <c r="J5" s="14">
        <f t="shared" si="0"/>
        <v>6813750</v>
      </c>
      <c r="K5" s="14">
        <f t="shared" si="0"/>
        <v>0</v>
      </c>
      <c r="L5" s="14">
        <f t="shared" si="0"/>
        <v>0</v>
      </c>
      <c r="M5" s="14">
        <f t="shared" si="0"/>
        <v>0</v>
      </c>
      <c r="N5" s="14">
        <f t="shared" si="0"/>
        <v>0</v>
      </c>
      <c r="O5" s="14">
        <f t="shared" si="0"/>
        <v>0</v>
      </c>
      <c r="P5" s="14">
        <f t="shared" si="0"/>
        <v>6813750</v>
      </c>
      <c r="Q5" s="14">
        <f t="shared" si="0"/>
        <v>0</v>
      </c>
    </row>
    <row r="6" spans="1:17" x14ac:dyDescent="0.7">
      <c r="A6" s="3"/>
      <c r="B6" s="3" t="s">
        <v>0</v>
      </c>
      <c r="C6" s="3" t="s">
        <v>65</v>
      </c>
      <c r="D6" s="17">
        <f>_xlfn.XLOOKUP($B6,月別仕入数量!$A$3:$A$6,月別仕入数量!B$3:B$6,0)*_xlfn.XLOOKUP($B6,商品マスタ[商品名],商品マスタ[仕入単価（円）],0)</f>
        <v>0</v>
      </c>
      <c r="E6" s="17">
        <f>_xlfn.XLOOKUP($B6,月別仕入数量!$A$3:$A$6,月別仕入数量!C$3:C$6,0)*_xlfn.XLOOKUP($B6,商品マスタ[商品名],商品マスタ[仕入単価（円）],0)</f>
        <v>1800000</v>
      </c>
      <c r="F6" s="17">
        <f>_xlfn.XLOOKUP($B6,月別仕入数量!$A$3:$A$6,月別仕入数量!D$3:D$6,0)*_xlfn.XLOOKUP($B6,商品マスタ[商品名],商品マスタ[仕入単価（円）],0)</f>
        <v>0</v>
      </c>
      <c r="G6" s="17">
        <f>_xlfn.XLOOKUP($B6,月別仕入数量!$A$3:$A$6,月別仕入数量!E$3:E$6,0)*_xlfn.XLOOKUP($B6,商品マスタ[商品名],商品マスタ[仕入単価（円）],0)</f>
        <v>0</v>
      </c>
      <c r="H6" s="17">
        <f>_xlfn.XLOOKUP($B6,月別仕入数量!$A$3:$A$6,月別仕入数量!F$3:F$6,0)*_xlfn.XLOOKUP($B6,商品マスタ[商品名],商品マスタ[仕入単価（円）],0)</f>
        <v>0</v>
      </c>
      <c r="I6" s="17">
        <f>_xlfn.XLOOKUP($B6,月別仕入数量!$A$3:$A$6,月別仕入数量!G$3:G$6,0)*_xlfn.XLOOKUP($B6,商品マスタ[商品名],商品マスタ[仕入単価（円）],0)</f>
        <v>0</v>
      </c>
      <c r="J6" s="17">
        <f>_xlfn.XLOOKUP($B6,月別仕入数量!$A$3:$A$6,月別仕入数量!H$3:H$6,0)*_xlfn.XLOOKUP($B6,商品マスタ[商品名],商品マスタ[仕入単価（円）],0)</f>
        <v>1800000</v>
      </c>
      <c r="K6" s="17">
        <f>_xlfn.XLOOKUP($B6,月別仕入数量!$A$3:$A$6,月別仕入数量!I$3:I$6,0)*_xlfn.XLOOKUP($B6,商品マスタ[商品名],商品マスタ[仕入単価（円）],0)</f>
        <v>0</v>
      </c>
      <c r="L6" s="17">
        <f>_xlfn.XLOOKUP($B6,月別仕入数量!$A$3:$A$6,月別仕入数量!J$3:J$6,0)*_xlfn.XLOOKUP($B6,商品マスタ[商品名],商品マスタ[仕入単価（円）],0)</f>
        <v>0</v>
      </c>
      <c r="M6" s="17">
        <f>_xlfn.XLOOKUP($B6,月別仕入数量!$A$3:$A$6,月別仕入数量!K$3:K$6,0)*_xlfn.XLOOKUP($B6,商品マスタ[商品名],商品マスタ[仕入単価（円）],0)</f>
        <v>0</v>
      </c>
      <c r="N6" s="17">
        <f>_xlfn.XLOOKUP($B6,月別仕入数量!$A$3:$A$6,月別仕入数量!L$3:L$6,0)*_xlfn.XLOOKUP($B6,商品マスタ[商品名],商品マスタ[仕入単価（円）],0)</f>
        <v>0</v>
      </c>
      <c r="O6" s="17">
        <f>_xlfn.XLOOKUP($B6,月別仕入数量!$A$3:$A$6,月別仕入数量!M$3:M$6,0)*_xlfn.XLOOKUP($B6,商品マスタ[商品名],商品マスタ[仕入単価（円）],0)</f>
        <v>0</v>
      </c>
      <c r="P6" s="17">
        <f>_xlfn.XLOOKUP($B6,月別仕入数量!$A$3:$A$6,月別仕入数量!N$3:N$6,0)*_xlfn.XLOOKUP($B6,商品マスタ[商品名],商品マスタ[仕入単価（円）],0)</f>
        <v>1800000</v>
      </c>
      <c r="Q6" s="17">
        <f>_xlfn.XLOOKUP($B6,月別仕入数量!$A$3:$A$6,月別仕入数量!O$3:O$6,0)*_xlfn.XLOOKUP($B6,商品マスタ[商品名],商品マスタ[仕入単価（円）],0)</f>
        <v>0</v>
      </c>
    </row>
    <row r="7" spans="1:17" x14ac:dyDescent="0.7">
      <c r="A7" s="3"/>
      <c r="B7" s="3" t="s">
        <v>1</v>
      </c>
      <c r="C7" s="3" t="s">
        <v>66</v>
      </c>
      <c r="D7" s="17">
        <f>_xlfn.XLOOKUP($B7,月別仕入数量!$A$3:$A$6,月別仕入数量!B$3:B$6,0)*_xlfn.XLOOKUP($B7,商品マスタ[商品名],商品マスタ[仕入単価（円）],0)</f>
        <v>0</v>
      </c>
      <c r="E7" s="17">
        <f>_xlfn.XLOOKUP($B7,月別仕入数量!$A$3:$A$6,月別仕入数量!C$3:C$6,0)*_xlfn.XLOOKUP($B7,商品マスタ[商品名],商品マスタ[仕入単価（円）],0)</f>
        <v>600000</v>
      </c>
      <c r="F7" s="17">
        <f>_xlfn.XLOOKUP($B7,月別仕入数量!$A$3:$A$6,月別仕入数量!D$3:D$6,0)*_xlfn.XLOOKUP($B7,商品マスタ[商品名],商品マスタ[仕入単価（円）],0)</f>
        <v>0</v>
      </c>
      <c r="G7" s="17">
        <f>_xlfn.XLOOKUP($B7,月別仕入数量!$A$3:$A$6,月別仕入数量!E$3:E$6,0)*_xlfn.XLOOKUP($B7,商品マスタ[商品名],商品マスタ[仕入単価（円）],0)</f>
        <v>0</v>
      </c>
      <c r="H7" s="17">
        <f>_xlfn.XLOOKUP($B7,月別仕入数量!$A$3:$A$6,月別仕入数量!F$3:F$6,0)*_xlfn.XLOOKUP($B7,商品マスタ[商品名],商品マスタ[仕入単価（円）],0)</f>
        <v>0</v>
      </c>
      <c r="I7" s="17">
        <f>_xlfn.XLOOKUP($B7,月別仕入数量!$A$3:$A$6,月別仕入数量!G$3:G$6,0)*_xlfn.XLOOKUP($B7,商品マスタ[商品名],商品マスタ[仕入単価（円）],0)</f>
        <v>0</v>
      </c>
      <c r="J7" s="17">
        <f>_xlfn.XLOOKUP($B7,月別仕入数量!$A$3:$A$6,月別仕入数量!H$3:H$6,0)*_xlfn.XLOOKUP($B7,商品マスタ[商品名],商品マスタ[仕入単価（円）],0)</f>
        <v>600000</v>
      </c>
      <c r="K7" s="17">
        <f>_xlfn.XLOOKUP($B7,月別仕入数量!$A$3:$A$6,月別仕入数量!I$3:I$6,0)*_xlfn.XLOOKUP($B7,商品マスタ[商品名],商品マスタ[仕入単価（円）],0)</f>
        <v>0</v>
      </c>
      <c r="L7" s="17">
        <f>_xlfn.XLOOKUP($B7,月別仕入数量!$A$3:$A$6,月別仕入数量!J$3:J$6,0)*_xlfn.XLOOKUP($B7,商品マスタ[商品名],商品マスタ[仕入単価（円）],0)</f>
        <v>0</v>
      </c>
      <c r="M7" s="17">
        <f>_xlfn.XLOOKUP($B7,月別仕入数量!$A$3:$A$6,月別仕入数量!K$3:K$6,0)*_xlfn.XLOOKUP($B7,商品マスタ[商品名],商品マスタ[仕入単価（円）],0)</f>
        <v>0</v>
      </c>
      <c r="N7" s="17">
        <f>_xlfn.XLOOKUP($B7,月別仕入数量!$A$3:$A$6,月別仕入数量!L$3:L$6,0)*_xlfn.XLOOKUP($B7,商品マスタ[商品名],商品マスタ[仕入単価（円）],0)</f>
        <v>0</v>
      </c>
      <c r="O7" s="17">
        <f>_xlfn.XLOOKUP($B7,月別仕入数量!$A$3:$A$6,月別仕入数量!M$3:M$6,0)*_xlfn.XLOOKUP($B7,商品マスタ[商品名],商品マスタ[仕入単価（円）],0)</f>
        <v>0</v>
      </c>
      <c r="P7" s="17">
        <f>_xlfn.XLOOKUP($B7,月別仕入数量!$A$3:$A$6,月別仕入数量!N$3:N$6,0)*_xlfn.XLOOKUP($B7,商品マスタ[商品名],商品マスタ[仕入単価（円）],0)</f>
        <v>600000</v>
      </c>
      <c r="Q7" s="17">
        <f>_xlfn.XLOOKUP($B7,月別仕入数量!$A$3:$A$6,月別仕入数量!O$3:O$6,0)*_xlfn.XLOOKUP($B7,商品マスタ[商品名],商品マスタ[仕入単価（円）],0)</f>
        <v>0</v>
      </c>
    </row>
    <row r="8" spans="1:17" x14ac:dyDescent="0.7">
      <c r="A8" s="3"/>
      <c r="B8" s="3" t="s">
        <v>2</v>
      </c>
      <c r="C8" s="3" t="s">
        <v>67</v>
      </c>
      <c r="D8" s="17">
        <f>_xlfn.XLOOKUP($B8,月別仕入数量!$A$3:$A$6,月別仕入数量!B$3:B$6,0)*_xlfn.XLOOKUP($B8,商品マスタ[商品名],商品マスタ[仕入単価（円）],0)</f>
        <v>0</v>
      </c>
      <c r="E8" s="17">
        <f>_xlfn.XLOOKUP($B8,月別仕入数量!$A$3:$A$6,月別仕入数量!C$3:C$6,0)*_xlfn.XLOOKUP($B8,商品マスタ[商品名],商品マスタ[仕入単価（円）],0)</f>
        <v>1293750</v>
      </c>
      <c r="F8" s="17">
        <f>_xlfn.XLOOKUP($B8,月別仕入数量!$A$3:$A$6,月別仕入数量!D$3:D$6,0)*_xlfn.XLOOKUP($B8,商品マスタ[商品名],商品マスタ[仕入単価（円）],0)</f>
        <v>0</v>
      </c>
      <c r="G8" s="17">
        <f>_xlfn.XLOOKUP($B8,月別仕入数量!$A$3:$A$6,月別仕入数量!E$3:E$6,0)*_xlfn.XLOOKUP($B8,商品マスタ[商品名],商品マスタ[仕入単価（円）],0)</f>
        <v>0</v>
      </c>
      <c r="H8" s="17">
        <f>_xlfn.XLOOKUP($B8,月別仕入数量!$A$3:$A$6,月別仕入数量!F$3:F$6,0)*_xlfn.XLOOKUP($B8,商品マスタ[商品名],商品マスタ[仕入単価（円）],0)</f>
        <v>0</v>
      </c>
      <c r="I8" s="17">
        <f>_xlfn.XLOOKUP($B8,月別仕入数量!$A$3:$A$6,月別仕入数量!G$3:G$6,0)*_xlfn.XLOOKUP($B8,商品マスタ[商品名],商品マスタ[仕入単価（円）],0)</f>
        <v>0</v>
      </c>
      <c r="J8" s="17">
        <f>_xlfn.XLOOKUP($B8,月別仕入数量!$A$3:$A$6,月別仕入数量!H$3:H$6,0)*_xlfn.XLOOKUP($B8,商品マスタ[商品名],商品マスタ[仕入単価（円）],0)</f>
        <v>1293750</v>
      </c>
      <c r="K8" s="17">
        <f>_xlfn.XLOOKUP($B8,月別仕入数量!$A$3:$A$6,月別仕入数量!I$3:I$6,0)*_xlfn.XLOOKUP($B8,商品マスタ[商品名],商品マスタ[仕入単価（円）],0)</f>
        <v>0</v>
      </c>
      <c r="L8" s="17">
        <f>_xlfn.XLOOKUP($B8,月別仕入数量!$A$3:$A$6,月別仕入数量!J$3:J$6,0)*_xlfn.XLOOKUP($B8,商品マスタ[商品名],商品マスタ[仕入単価（円）],0)</f>
        <v>0</v>
      </c>
      <c r="M8" s="17">
        <f>_xlfn.XLOOKUP($B8,月別仕入数量!$A$3:$A$6,月別仕入数量!K$3:K$6,0)*_xlfn.XLOOKUP($B8,商品マスタ[商品名],商品マスタ[仕入単価（円）],0)</f>
        <v>0</v>
      </c>
      <c r="N8" s="17">
        <f>_xlfn.XLOOKUP($B8,月別仕入数量!$A$3:$A$6,月別仕入数量!L$3:L$6,0)*_xlfn.XLOOKUP($B8,商品マスタ[商品名],商品マスタ[仕入単価（円）],0)</f>
        <v>0</v>
      </c>
      <c r="O8" s="17">
        <f>_xlfn.XLOOKUP($B8,月別仕入数量!$A$3:$A$6,月別仕入数量!M$3:M$6,0)*_xlfn.XLOOKUP($B8,商品マスタ[商品名],商品マスタ[仕入単価（円）],0)</f>
        <v>0</v>
      </c>
      <c r="P8" s="17">
        <f>_xlfn.XLOOKUP($B8,月別仕入数量!$A$3:$A$6,月別仕入数量!N$3:N$6,0)*_xlfn.XLOOKUP($B8,商品マスタ[商品名],商品マスタ[仕入単価（円）],0)</f>
        <v>1293750</v>
      </c>
      <c r="Q8" s="17">
        <f>_xlfn.XLOOKUP($B8,月別仕入数量!$A$3:$A$6,月別仕入数量!O$3:O$6,0)*_xlfn.XLOOKUP($B8,商品マスタ[商品名],商品マスタ[仕入単価（円）],0)</f>
        <v>0</v>
      </c>
    </row>
    <row r="9" spans="1:17" x14ac:dyDescent="0.7">
      <c r="A9" s="3"/>
      <c r="B9" s="3" t="s">
        <v>3</v>
      </c>
      <c r="C9" s="3" t="s">
        <v>68</v>
      </c>
      <c r="D9" s="17">
        <f>_xlfn.XLOOKUP($B9,月別仕入数量!$A$3:$A$6,月別仕入数量!B$3:B$6,0)*_xlfn.XLOOKUP($B9,商品マスタ[商品名],商品マスタ[仕入単価（円）],0)</f>
        <v>0</v>
      </c>
      <c r="E9" s="17">
        <f>_xlfn.XLOOKUP($B9,月別仕入数量!$A$3:$A$6,月別仕入数量!C$3:C$6,0)*_xlfn.XLOOKUP($B9,商品マスタ[商品名],商品マスタ[仕入単価（円）],0)</f>
        <v>3120000</v>
      </c>
      <c r="F9" s="17">
        <f>_xlfn.XLOOKUP($B9,月別仕入数量!$A$3:$A$6,月別仕入数量!D$3:D$6,0)*_xlfn.XLOOKUP($B9,商品マスタ[商品名],商品マスタ[仕入単価（円）],0)</f>
        <v>0</v>
      </c>
      <c r="G9" s="17">
        <f>_xlfn.XLOOKUP($B9,月別仕入数量!$A$3:$A$6,月別仕入数量!E$3:E$6,0)*_xlfn.XLOOKUP($B9,商品マスタ[商品名],商品マスタ[仕入単価（円）],0)</f>
        <v>0</v>
      </c>
      <c r="H9" s="17">
        <f>_xlfn.XLOOKUP($B9,月別仕入数量!$A$3:$A$6,月別仕入数量!F$3:F$6,0)*_xlfn.XLOOKUP($B9,商品マスタ[商品名],商品マスタ[仕入単価（円）],0)</f>
        <v>0</v>
      </c>
      <c r="I9" s="17">
        <f>_xlfn.XLOOKUP($B9,月別仕入数量!$A$3:$A$6,月別仕入数量!G$3:G$6,0)*_xlfn.XLOOKUP($B9,商品マスタ[商品名],商品マスタ[仕入単価（円）],0)</f>
        <v>0</v>
      </c>
      <c r="J9" s="17">
        <f>_xlfn.XLOOKUP($B9,月別仕入数量!$A$3:$A$6,月別仕入数量!H$3:H$6,0)*_xlfn.XLOOKUP($B9,商品マスタ[商品名],商品マスタ[仕入単価（円）],0)</f>
        <v>3120000</v>
      </c>
      <c r="K9" s="17">
        <f>_xlfn.XLOOKUP($B9,月別仕入数量!$A$3:$A$6,月別仕入数量!I$3:I$6,0)*_xlfn.XLOOKUP($B9,商品マスタ[商品名],商品マスタ[仕入単価（円）],0)</f>
        <v>0</v>
      </c>
      <c r="L9" s="17">
        <f>_xlfn.XLOOKUP($B9,月別仕入数量!$A$3:$A$6,月別仕入数量!J$3:J$6,0)*_xlfn.XLOOKUP($B9,商品マスタ[商品名],商品マスタ[仕入単価（円）],0)</f>
        <v>0</v>
      </c>
      <c r="M9" s="17">
        <f>_xlfn.XLOOKUP($B9,月別仕入数量!$A$3:$A$6,月別仕入数量!K$3:K$6,0)*_xlfn.XLOOKUP($B9,商品マスタ[商品名],商品マスタ[仕入単価（円）],0)</f>
        <v>0</v>
      </c>
      <c r="N9" s="17">
        <f>_xlfn.XLOOKUP($B9,月別仕入数量!$A$3:$A$6,月別仕入数量!L$3:L$6,0)*_xlfn.XLOOKUP($B9,商品マスタ[商品名],商品マスタ[仕入単価（円）],0)</f>
        <v>0</v>
      </c>
      <c r="O9" s="17">
        <f>_xlfn.XLOOKUP($B9,月別仕入数量!$A$3:$A$6,月別仕入数量!M$3:M$6,0)*_xlfn.XLOOKUP($B9,商品マスタ[商品名],商品マスタ[仕入単価（円）],0)</f>
        <v>0</v>
      </c>
      <c r="P9" s="17">
        <f>_xlfn.XLOOKUP($B9,月別仕入数量!$A$3:$A$6,月別仕入数量!N$3:N$6,0)*_xlfn.XLOOKUP($B9,商品マスタ[商品名],商品マスタ[仕入単価（円）],0)</f>
        <v>3120000</v>
      </c>
      <c r="Q9" s="17">
        <f>_xlfn.XLOOKUP($B9,月別仕入数量!$A$3:$A$6,月別仕入数量!O$3:O$6,0)*_xlfn.XLOOKUP($B9,商品マスタ[商品名],商品マスタ[仕入単価（円）],0)</f>
        <v>0</v>
      </c>
    </row>
    <row r="10" spans="1:17" x14ac:dyDescent="0.7">
      <c r="A10" s="3"/>
      <c r="B10" s="3"/>
      <c r="C10" s="3"/>
      <c r="D10" s="3"/>
      <c r="E10" s="3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7">
      <c r="A11" s="3"/>
      <c r="B11" s="3"/>
      <c r="C11" s="3"/>
      <c r="D11" s="3"/>
      <c r="E11" s="3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7">
      <c r="A12" s="15" t="s">
        <v>72</v>
      </c>
      <c r="B12" s="15"/>
      <c r="C12" s="15"/>
      <c r="D12" s="15"/>
      <c r="E12" s="19">
        <f t="shared" ref="E12:Q12" ca="1" si="1">SUBTOTAL(9,E13:E18)</f>
        <v>0</v>
      </c>
      <c r="F12" s="19">
        <f t="shared" ca="1" si="1"/>
        <v>-6813750</v>
      </c>
      <c r="G12" s="19">
        <f t="shared" ca="1" si="1"/>
        <v>0</v>
      </c>
      <c r="H12" s="19">
        <f t="shared" ca="1" si="1"/>
        <v>0</v>
      </c>
      <c r="I12" s="19">
        <f t="shared" ca="1" si="1"/>
        <v>0</v>
      </c>
      <c r="J12" s="19">
        <f t="shared" ca="1" si="1"/>
        <v>0</v>
      </c>
      <c r="K12" s="19">
        <f t="shared" ca="1" si="1"/>
        <v>-6813750</v>
      </c>
      <c r="L12" s="19">
        <f t="shared" ca="1" si="1"/>
        <v>0</v>
      </c>
      <c r="M12" s="19">
        <f t="shared" ca="1" si="1"/>
        <v>0</v>
      </c>
      <c r="N12" s="19">
        <f t="shared" ca="1" si="1"/>
        <v>0</v>
      </c>
      <c r="O12" s="19">
        <f t="shared" ca="1" si="1"/>
        <v>0</v>
      </c>
      <c r="P12" s="19">
        <f t="shared" ca="1" si="1"/>
        <v>0</v>
      </c>
      <c r="Q12" s="19">
        <f t="shared" ca="1" si="1"/>
        <v>-6813750</v>
      </c>
    </row>
    <row r="13" spans="1:17" x14ac:dyDescent="0.7">
      <c r="A13" s="3"/>
      <c r="B13" s="3" t="s">
        <v>0</v>
      </c>
      <c r="C13" s="3" t="s">
        <v>65</v>
      </c>
      <c r="D13" s="3"/>
      <c r="E13" s="18">
        <f ca="1">OFFSET(E6,0,-1)*-1</f>
        <v>0</v>
      </c>
      <c r="F13" s="18">
        <f t="shared" ref="F13:Q13" ca="1" si="2">OFFSET(F6,0,-1)*-1</f>
        <v>-1800000</v>
      </c>
      <c r="G13" s="18">
        <f t="shared" ca="1" si="2"/>
        <v>0</v>
      </c>
      <c r="H13" s="18">
        <f t="shared" ca="1" si="2"/>
        <v>0</v>
      </c>
      <c r="I13" s="18">
        <f t="shared" ca="1" si="2"/>
        <v>0</v>
      </c>
      <c r="J13" s="18">
        <f t="shared" ca="1" si="2"/>
        <v>0</v>
      </c>
      <c r="K13" s="18">
        <f t="shared" ca="1" si="2"/>
        <v>-1800000</v>
      </c>
      <c r="L13" s="18">
        <f t="shared" ca="1" si="2"/>
        <v>0</v>
      </c>
      <c r="M13" s="18">
        <f t="shared" ca="1" si="2"/>
        <v>0</v>
      </c>
      <c r="N13" s="18">
        <f t="shared" ca="1" si="2"/>
        <v>0</v>
      </c>
      <c r="O13" s="18">
        <f t="shared" ca="1" si="2"/>
        <v>0</v>
      </c>
      <c r="P13" s="18">
        <f t="shared" ca="1" si="2"/>
        <v>0</v>
      </c>
      <c r="Q13" s="18">
        <f t="shared" ca="1" si="2"/>
        <v>-1800000</v>
      </c>
    </row>
    <row r="14" spans="1:17" x14ac:dyDescent="0.7">
      <c r="A14" s="3"/>
      <c r="B14" s="3" t="s">
        <v>1</v>
      </c>
      <c r="C14" s="3" t="s">
        <v>66</v>
      </c>
      <c r="D14" s="3"/>
      <c r="E14" s="18">
        <f t="shared" ref="E14:Q14" ca="1" si="3">OFFSET(E7,0,-1)*-1</f>
        <v>0</v>
      </c>
      <c r="F14" s="18">
        <f t="shared" ca="1" si="3"/>
        <v>-600000</v>
      </c>
      <c r="G14" s="18">
        <f t="shared" ca="1" si="3"/>
        <v>0</v>
      </c>
      <c r="H14" s="18">
        <f t="shared" ca="1" si="3"/>
        <v>0</v>
      </c>
      <c r="I14" s="18">
        <f t="shared" ca="1" si="3"/>
        <v>0</v>
      </c>
      <c r="J14" s="18">
        <f t="shared" ca="1" si="3"/>
        <v>0</v>
      </c>
      <c r="K14" s="18">
        <f t="shared" ca="1" si="3"/>
        <v>-600000</v>
      </c>
      <c r="L14" s="18">
        <f t="shared" ca="1" si="3"/>
        <v>0</v>
      </c>
      <c r="M14" s="18">
        <f t="shared" ca="1" si="3"/>
        <v>0</v>
      </c>
      <c r="N14" s="18">
        <f t="shared" ca="1" si="3"/>
        <v>0</v>
      </c>
      <c r="O14" s="18">
        <f t="shared" ca="1" si="3"/>
        <v>0</v>
      </c>
      <c r="P14" s="18">
        <f t="shared" ca="1" si="3"/>
        <v>0</v>
      </c>
      <c r="Q14" s="18">
        <f t="shared" ca="1" si="3"/>
        <v>-600000</v>
      </c>
    </row>
    <row r="15" spans="1:17" x14ac:dyDescent="0.7">
      <c r="A15" s="3"/>
      <c r="B15" s="3" t="s">
        <v>2</v>
      </c>
      <c r="C15" s="3" t="s">
        <v>67</v>
      </c>
      <c r="D15" s="3"/>
      <c r="E15" s="18">
        <f t="shared" ref="E15:Q15" ca="1" si="4">OFFSET(E8,0,-1)*-1</f>
        <v>0</v>
      </c>
      <c r="F15" s="18">
        <f t="shared" ca="1" si="4"/>
        <v>-1293750</v>
      </c>
      <c r="G15" s="18">
        <f t="shared" ca="1" si="4"/>
        <v>0</v>
      </c>
      <c r="H15" s="18">
        <f t="shared" ca="1" si="4"/>
        <v>0</v>
      </c>
      <c r="I15" s="18">
        <f t="shared" ca="1" si="4"/>
        <v>0</v>
      </c>
      <c r="J15" s="18">
        <f t="shared" ca="1" si="4"/>
        <v>0</v>
      </c>
      <c r="K15" s="18">
        <f t="shared" ca="1" si="4"/>
        <v>-1293750</v>
      </c>
      <c r="L15" s="18">
        <f t="shared" ca="1" si="4"/>
        <v>0</v>
      </c>
      <c r="M15" s="18">
        <f t="shared" ca="1" si="4"/>
        <v>0</v>
      </c>
      <c r="N15" s="18">
        <f t="shared" ca="1" si="4"/>
        <v>0</v>
      </c>
      <c r="O15" s="18">
        <f t="shared" ca="1" si="4"/>
        <v>0</v>
      </c>
      <c r="P15" s="18">
        <f t="shared" ca="1" si="4"/>
        <v>0</v>
      </c>
      <c r="Q15" s="18">
        <f t="shared" ca="1" si="4"/>
        <v>-1293750</v>
      </c>
    </row>
    <row r="16" spans="1:17" x14ac:dyDescent="0.7">
      <c r="A16" s="3"/>
      <c r="B16" s="3" t="s">
        <v>3</v>
      </c>
      <c r="C16" s="3" t="s">
        <v>68</v>
      </c>
      <c r="D16" s="3"/>
      <c r="E16" s="18">
        <f t="shared" ref="E16:Q16" ca="1" si="5">OFFSET(E9,0,-1)*-1</f>
        <v>0</v>
      </c>
      <c r="F16" s="18">
        <f t="shared" ca="1" si="5"/>
        <v>-3120000</v>
      </c>
      <c r="G16" s="18">
        <f t="shared" ca="1" si="5"/>
        <v>0</v>
      </c>
      <c r="H16" s="18">
        <f t="shared" ca="1" si="5"/>
        <v>0</v>
      </c>
      <c r="I16" s="18">
        <f t="shared" ca="1" si="5"/>
        <v>0</v>
      </c>
      <c r="J16" s="18">
        <f t="shared" ca="1" si="5"/>
        <v>0</v>
      </c>
      <c r="K16" s="18">
        <f t="shared" ca="1" si="5"/>
        <v>-3120000</v>
      </c>
      <c r="L16" s="18">
        <f t="shared" ca="1" si="5"/>
        <v>0</v>
      </c>
      <c r="M16" s="18">
        <f t="shared" ca="1" si="5"/>
        <v>0</v>
      </c>
      <c r="N16" s="18">
        <f t="shared" ca="1" si="5"/>
        <v>0</v>
      </c>
      <c r="O16" s="18">
        <f t="shared" ca="1" si="5"/>
        <v>0</v>
      </c>
      <c r="P16" s="18">
        <f t="shared" ca="1" si="5"/>
        <v>0</v>
      </c>
      <c r="Q16" s="18">
        <f t="shared" ca="1" si="5"/>
        <v>-3120000</v>
      </c>
    </row>
    <row r="17" spans="1:17" x14ac:dyDescent="0.7">
      <c r="A17" s="3"/>
      <c r="B17" s="3"/>
      <c r="C17" s="3"/>
      <c r="D17" s="3"/>
      <c r="E17" s="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x14ac:dyDescent="0.7">
      <c r="A18" s="3"/>
      <c r="B18" s="3"/>
      <c r="C18" s="3"/>
      <c r="D18" s="3"/>
      <c r="E18" s="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x14ac:dyDescent="0.7">
      <c r="A19" s="13" t="s">
        <v>55</v>
      </c>
      <c r="B19" s="13"/>
      <c r="C19" s="13"/>
      <c r="D19" s="13"/>
      <c r="E19" s="14">
        <f t="shared" ref="E19:Q19" ca="1" si="6">SUBTOTAL(9,E5:E18)</f>
        <v>6813750</v>
      </c>
      <c r="F19" s="14">
        <f t="shared" ca="1" si="6"/>
        <v>-6813750</v>
      </c>
      <c r="G19" s="14">
        <f t="shared" ca="1" si="6"/>
        <v>0</v>
      </c>
      <c r="H19" s="14">
        <f t="shared" ca="1" si="6"/>
        <v>0</v>
      </c>
      <c r="I19" s="14">
        <f t="shared" ca="1" si="6"/>
        <v>0</v>
      </c>
      <c r="J19" s="14">
        <f t="shared" ca="1" si="6"/>
        <v>6813750</v>
      </c>
      <c r="K19" s="14">
        <f t="shared" ca="1" si="6"/>
        <v>-6813750</v>
      </c>
      <c r="L19" s="14">
        <f t="shared" ca="1" si="6"/>
        <v>0</v>
      </c>
      <c r="M19" s="14">
        <f t="shared" ca="1" si="6"/>
        <v>0</v>
      </c>
      <c r="N19" s="14">
        <f t="shared" ca="1" si="6"/>
        <v>0</v>
      </c>
      <c r="O19" s="14">
        <f t="shared" ca="1" si="6"/>
        <v>0</v>
      </c>
      <c r="P19" s="14">
        <f t="shared" ca="1" si="6"/>
        <v>6813750</v>
      </c>
      <c r="Q19" s="14">
        <f t="shared" ca="1" si="6"/>
        <v>-6813750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31D6-88F6-499A-8BF0-03777A11DF5E}">
  <sheetPr>
    <tabColor theme="8" tint="0.39997558519241921"/>
  </sheetPr>
  <dimension ref="A1"/>
  <sheetViews>
    <sheetView workbookViewId="0">
      <selection activeCell="I18" sqref="I18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8C7B-F23D-4012-8F65-EFCEE0FA8EAE}">
  <dimension ref="A1"/>
  <sheetViews>
    <sheetView workbookViewId="0">
      <selection activeCell="F29" sqref="F29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23C9-70E2-4E0F-8368-892D223BF4E9}">
  <sheetPr>
    <tabColor theme="9" tint="0.39997558519241921"/>
  </sheetPr>
  <dimension ref="A1:D9"/>
  <sheetViews>
    <sheetView showGridLines="0" zoomScaleNormal="100" workbookViewId="0">
      <selection activeCell="D4" sqref="D4"/>
    </sheetView>
  </sheetViews>
  <sheetFormatPr defaultRowHeight="27" customHeight="1" x14ac:dyDescent="0.7"/>
  <cols>
    <col min="1" max="4" width="18.75" customWidth="1"/>
  </cols>
  <sheetData>
    <row r="1" spans="1:4" ht="12.75" customHeight="1" x14ac:dyDescent="0.7"/>
    <row r="2" spans="1:4" ht="18.75" customHeight="1" x14ac:dyDescent="0.7">
      <c r="A2" s="1" t="s">
        <v>4</v>
      </c>
      <c r="B2" s="1" t="s">
        <v>70</v>
      </c>
      <c r="C2" s="1" t="s">
        <v>6</v>
      </c>
      <c r="D2" s="1" t="s">
        <v>9</v>
      </c>
    </row>
    <row r="3" spans="1:4" ht="18.75" customHeight="1" x14ac:dyDescent="0.7">
      <c r="A3" s="1" t="s">
        <v>0</v>
      </c>
      <c r="B3" s="51">
        <v>3600</v>
      </c>
      <c r="C3" s="16">
        <v>12000</v>
      </c>
      <c r="D3" s="10">
        <v>0.3</v>
      </c>
    </row>
    <row r="4" spans="1:4" ht="18.75" customHeight="1" x14ac:dyDescent="0.7">
      <c r="A4" s="1" t="s">
        <v>1</v>
      </c>
      <c r="B4" s="51">
        <v>2000</v>
      </c>
      <c r="C4" s="16">
        <v>8000</v>
      </c>
      <c r="D4" s="10">
        <v>0.25</v>
      </c>
    </row>
    <row r="5" spans="1:4" ht="18.75" customHeight="1" x14ac:dyDescent="0.7">
      <c r="A5" s="1" t="s">
        <v>2</v>
      </c>
      <c r="B5" s="51">
        <v>5175</v>
      </c>
      <c r="C5" s="16">
        <v>11500</v>
      </c>
      <c r="D5" s="10">
        <v>0.45</v>
      </c>
    </row>
    <row r="6" spans="1:4" ht="18.75" customHeight="1" x14ac:dyDescent="0.7">
      <c r="A6" s="1" t="s">
        <v>3</v>
      </c>
      <c r="B6" s="51">
        <v>5200</v>
      </c>
      <c r="C6" s="16">
        <v>13000</v>
      </c>
      <c r="D6" s="10">
        <v>0.4</v>
      </c>
    </row>
    <row r="7" spans="1:4" ht="18.75" customHeight="1" x14ac:dyDescent="0.7">
      <c r="A7" s="1"/>
      <c r="B7" s="1"/>
      <c r="C7" s="16"/>
      <c r="D7" s="10"/>
    </row>
    <row r="8" spans="1:4" ht="18.75" customHeight="1" x14ac:dyDescent="0.7"/>
    <row r="9" spans="1:4" ht="18.75" customHeight="1" x14ac:dyDescent="0.7"/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3538-74DB-49E9-92FE-2FF332C5AE9C}">
  <sheetPr>
    <tabColor theme="9" tint="0.39997558519241921"/>
  </sheetPr>
  <dimension ref="A1:C9"/>
  <sheetViews>
    <sheetView showGridLines="0" zoomScaleNormal="100" workbookViewId="0">
      <selection activeCell="B7" sqref="B7"/>
    </sheetView>
  </sheetViews>
  <sheetFormatPr defaultRowHeight="27" customHeight="1" x14ac:dyDescent="0.7"/>
  <cols>
    <col min="1" max="3" width="18.75" customWidth="1"/>
  </cols>
  <sheetData>
    <row r="1" spans="1:3" ht="12.75" customHeight="1" x14ac:dyDescent="0.7"/>
    <row r="2" spans="1:3" ht="18.75" customHeight="1" x14ac:dyDescent="0.7">
      <c r="A2" s="1" t="s">
        <v>56</v>
      </c>
      <c r="B2" s="1" t="s">
        <v>57</v>
      </c>
    </row>
    <row r="3" spans="1:3" ht="18.75" customHeight="1" x14ac:dyDescent="0.7">
      <c r="A3" s="1" t="s">
        <v>58</v>
      </c>
      <c r="B3" s="48">
        <v>1</v>
      </c>
    </row>
    <row r="4" spans="1:3" ht="18.75" customHeight="1" x14ac:dyDescent="0.7">
      <c r="A4" s="1" t="s">
        <v>60</v>
      </c>
      <c r="B4" s="48">
        <v>2</v>
      </c>
    </row>
    <row r="5" spans="1:3" ht="18.75" customHeight="1" x14ac:dyDescent="0.7">
      <c r="A5" s="1" t="s">
        <v>59</v>
      </c>
      <c r="B5" s="48">
        <v>1</v>
      </c>
    </row>
    <row r="6" spans="1:3" ht="18.75" customHeight="1" x14ac:dyDescent="0.7">
      <c r="A6" s="1"/>
      <c r="B6" s="16"/>
    </row>
    <row r="7" spans="1:3" ht="18.75" customHeight="1" x14ac:dyDescent="0.7">
      <c r="C7" s="10"/>
    </row>
    <row r="8" spans="1:3" ht="18.75" customHeight="1" x14ac:dyDescent="0.7"/>
    <row r="9" spans="1:3" ht="18.75" customHeight="1" x14ac:dyDescent="0.7"/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A256-A256-4349-AEA3-BFE2FA0BA57D}">
  <sheetPr>
    <tabColor theme="9" tint="0.39997558519241921"/>
  </sheetPr>
  <dimension ref="A1:P7"/>
  <sheetViews>
    <sheetView showGridLines="0" zoomScaleNormal="100" workbookViewId="0">
      <selection activeCell="C14" sqref="C14"/>
    </sheetView>
  </sheetViews>
  <sheetFormatPr defaultRowHeight="17.649999999999999" x14ac:dyDescent="0.7"/>
  <cols>
    <col min="2" max="15" width="9.75" customWidth="1"/>
    <col min="16" max="16" width="10.75" customWidth="1"/>
  </cols>
  <sheetData>
    <row r="1" spans="1:16" x14ac:dyDescent="0.7">
      <c r="P1" t="s">
        <v>7</v>
      </c>
    </row>
    <row r="2" spans="1:16" s="4" customFormat="1" x14ac:dyDescent="0.7">
      <c r="A2" s="5" t="s">
        <v>4</v>
      </c>
      <c r="B2" s="47">
        <v>45260</v>
      </c>
      <c r="C2" s="47">
        <v>45291</v>
      </c>
      <c r="D2" s="47">
        <v>45322</v>
      </c>
      <c r="E2" s="47">
        <v>45351</v>
      </c>
      <c r="F2" s="47">
        <v>45382</v>
      </c>
      <c r="G2" s="47">
        <v>45412</v>
      </c>
      <c r="H2" s="47">
        <v>45443</v>
      </c>
      <c r="I2" s="47">
        <v>45473</v>
      </c>
      <c r="J2" s="47">
        <v>45504</v>
      </c>
      <c r="K2" s="47">
        <v>45535</v>
      </c>
      <c r="L2" s="47">
        <v>45565</v>
      </c>
      <c r="M2" s="47">
        <v>45596</v>
      </c>
      <c r="N2" s="47">
        <v>45626</v>
      </c>
      <c r="O2" s="47">
        <v>45657</v>
      </c>
      <c r="P2" s="6" t="s">
        <v>62</v>
      </c>
    </row>
    <row r="3" spans="1:16" x14ac:dyDescent="0.7">
      <c r="A3" s="7" t="s">
        <v>0</v>
      </c>
      <c r="B3" s="33">
        <v>120</v>
      </c>
      <c r="C3" s="33">
        <v>110</v>
      </c>
      <c r="D3" s="33">
        <v>100</v>
      </c>
      <c r="E3" s="33">
        <v>100</v>
      </c>
      <c r="F3" s="33">
        <v>100</v>
      </c>
      <c r="G3" s="33">
        <v>100</v>
      </c>
      <c r="H3" s="33">
        <v>100</v>
      </c>
      <c r="I3" s="33">
        <v>150</v>
      </c>
      <c r="J3" s="33">
        <v>200</v>
      </c>
      <c r="K3" s="33">
        <v>200</v>
      </c>
      <c r="L3" s="33">
        <v>150</v>
      </c>
      <c r="M3" s="33">
        <v>100</v>
      </c>
      <c r="N3" s="33">
        <v>100</v>
      </c>
      <c r="O3" s="33">
        <v>300</v>
      </c>
      <c r="P3" s="34">
        <f>SUM(D3:O3)</f>
        <v>1700</v>
      </c>
    </row>
    <row r="4" spans="1:16" x14ac:dyDescent="0.7">
      <c r="A4" s="8" t="s">
        <v>1</v>
      </c>
      <c r="B4" s="35">
        <v>75</v>
      </c>
      <c r="C4" s="35">
        <v>75</v>
      </c>
      <c r="D4" s="35">
        <v>75</v>
      </c>
      <c r="E4" s="35">
        <v>75</v>
      </c>
      <c r="F4" s="35">
        <v>75</v>
      </c>
      <c r="G4" s="35">
        <v>75</v>
      </c>
      <c r="H4" s="35">
        <v>75</v>
      </c>
      <c r="I4" s="35">
        <v>75</v>
      </c>
      <c r="J4" s="35">
        <v>75</v>
      </c>
      <c r="K4" s="35">
        <v>75</v>
      </c>
      <c r="L4" s="35">
        <v>75</v>
      </c>
      <c r="M4" s="35">
        <v>75</v>
      </c>
      <c r="N4" s="35">
        <v>75</v>
      </c>
      <c r="O4" s="35">
        <v>120</v>
      </c>
      <c r="P4" s="36">
        <f t="shared" ref="P4:P6" si="0">SUM(D4:O4)</f>
        <v>945</v>
      </c>
    </row>
    <row r="5" spans="1:16" x14ac:dyDescent="0.7">
      <c r="A5" s="7" t="s">
        <v>2</v>
      </c>
      <c r="B5" s="33">
        <v>50</v>
      </c>
      <c r="C5" s="33">
        <v>50</v>
      </c>
      <c r="D5" s="33">
        <v>40</v>
      </c>
      <c r="E5" s="33">
        <v>40</v>
      </c>
      <c r="F5" s="33">
        <v>40</v>
      </c>
      <c r="G5" s="33">
        <v>40</v>
      </c>
      <c r="H5" s="33">
        <v>40</v>
      </c>
      <c r="I5" s="33">
        <v>40</v>
      </c>
      <c r="J5" s="33">
        <v>60</v>
      </c>
      <c r="K5" s="33">
        <v>60</v>
      </c>
      <c r="L5" s="33">
        <v>40</v>
      </c>
      <c r="M5" s="33">
        <v>40</v>
      </c>
      <c r="N5" s="33">
        <v>40</v>
      </c>
      <c r="O5" s="33">
        <v>80</v>
      </c>
      <c r="P5" s="34">
        <f t="shared" si="0"/>
        <v>560</v>
      </c>
    </row>
    <row r="6" spans="1:16" x14ac:dyDescent="0.7">
      <c r="A6" s="8" t="s">
        <v>3</v>
      </c>
      <c r="B6" s="35">
        <v>80</v>
      </c>
      <c r="C6" s="35">
        <v>100</v>
      </c>
      <c r="D6" s="35">
        <v>80</v>
      </c>
      <c r="E6" s="35">
        <v>80</v>
      </c>
      <c r="F6" s="35">
        <v>80</v>
      </c>
      <c r="G6" s="35">
        <v>80</v>
      </c>
      <c r="H6" s="35">
        <v>80</v>
      </c>
      <c r="I6" s="35">
        <v>80</v>
      </c>
      <c r="J6" s="35">
        <v>120</v>
      </c>
      <c r="K6" s="35">
        <v>120</v>
      </c>
      <c r="L6" s="35">
        <v>80</v>
      </c>
      <c r="M6" s="35">
        <v>80</v>
      </c>
      <c r="N6" s="35">
        <v>80</v>
      </c>
      <c r="O6" s="35">
        <v>150</v>
      </c>
      <c r="P6" s="36">
        <f t="shared" si="0"/>
        <v>1110</v>
      </c>
    </row>
    <row r="7" spans="1:16" x14ac:dyDescent="0.7">
      <c r="A7" s="9" t="s">
        <v>5</v>
      </c>
      <c r="B7" s="37">
        <f>SUM(B3:B6)</f>
        <v>325</v>
      </c>
      <c r="C7" s="37">
        <f>SUM(C3:C6)</f>
        <v>335</v>
      </c>
      <c r="D7" s="37">
        <f>SUM(D3:D6)</f>
        <v>295</v>
      </c>
      <c r="E7" s="37">
        <f t="shared" ref="E7:P7" si="1">SUM(E3:E6)</f>
        <v>295</v>
      </c>
      <c r="F7" s="37">
        <f t="shared" si="1"/>
        <v>295</v>
      </c>
      <c r="G7" s="37">
        <f t="shared" si="1"/>
        <v>295</v>
      </c>
      <c r="H7" s="37">
        <f t="shared" si="1"/>
        <v>295</v>
      </c>
      <c r="I7" s="37">
        <f t="shared" si="1"/>
        <v>345</v>
      </c>
      <c r="J7" s="37">
        <f t="shared" si="1"/>
        <v>455</v>
      </c>
      <c r="K7" s="37">
        <f t="shared" si="1"/>
        <v>455</v>
      </c>
      <c r="L7" s="37">
        <f t="shared" si="1"/>
        <v>345</v>
      </c>
      <c r="M7" s="37">
        <f t="shared" si="1"/>
        <v>295</v>
      </c>
      <c r="N7" s="37">
        <f t="shared" si="1"/>
        <v>295</v>
      </c>
      <c r="O7" s="37">
        <f t="shared" si="1"/>
        <v>650</v>
      </c>
      <c r="P7" s="38">
        <f t="shared" si="1"/>
        <v>4315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2B2D-1F4A-4EAF-ADF9-388CB19C586C}">
  <sheetPr>
    <tabColor theme="9" tint="0.39997558519241921"/>
  </sheetPr>
  <dimension ref="A1:P7"/>
  <sheetViews>
    <sheetView showGridLines="0" zoomScaleNormal="100" workbookViewId="0">
      <selection activeCell="E20" sqref="E20"/>
    </sheetView>
  </sheetViews>
  <sheetFormatPr defaultRowHeight="17.649999999999999" x14ac:dyDescent="0.7"/>
  <cols>
    <col min="2" max="15" width="9.75" customWidth="1"/>
    <col min="16" max="16" width="10.75" customWidth="1"/>
  </cols>
  <sheetData>
    <row r="1" spans="1:16" x14ac:dyDescent="0.7">
      <c r="P1" t="s">
        <v>7</v>
      </c>
    </row>
    <row r="2" spans="1:16" s="4" customFormat="1" x14ac:dyDescent="0.7">
      <c r="A2" s="5" t="s">
        <v>4</v>
      </c>
      <c r="B2" s="47">
        <v>45260</v>
      </c>
      <c r="C2" s="47">
        <v>45291</v>
      </c>
      <c r="D2" s="47">
        <v>45322</v>
      </c>
      <c r="E2" s="47">
        <v>45351</v>
      </c>
      <c r="F2" s="47">
        <v>45382</v>
      </c>
      <c r="G2" s="47">
        <v>45412</v>
      </c>
      <c r="H2" s="47">
        <v>45443</v>
      </c>
      <c r="I2" s="47">
        <v>45473</v>
      </c>
      <c r="J2" s="47">
        <v>45504</v>
      </c>
      <c r="K2" s="47">
        <v>45535</v>
      </c>
      <c r="L2" s="47">
        <v>45565</v>
      </c>
      <c r="M2" s="47">
        <v>45596</v>
      </c>
      <c r="N2" s="47">
        <v>45626</v>
      </c>
      <c r="O2" s="47">
        <v>45657</v>
      </c>
      <c r="P2" s="6" t="s">
        <v>62</v>
      </c>
    </row>
    <row r="3" spans="1:16" x14ac:dyDescent="0.7">
      <c r="A3" s="7" t="s">
        <v>0</v>
      </c>
      <c r="B3" s="33"/>
      <c r="C3" s="33">
        <v>500</v>
      </c>
      <c r="D3" s="33"/>
      <c r="E3" s="33"/>
      <c r="F3" s="33"/>
      <c r="G3" s="33"/>
      <c r="H3" s="33">
        <v>500</v>
      </c>
      <c r="I3" s="33"/>
      <c r="J3" s="33"/>
      <c r="K3" s="33"/>
      <c r="L3" s="33"/>
      <c r="M3" s="33"/>
      <c r="N3" s="33">
        <v>500</v>
      </c>
      <c r="O3" s="33"/>
      <c r="P3" s="34">
        <f>SUM(D3:O3)</f>
        <v>1000</v>
      </c>
    </row>
    <row r="4" spans="1:16" x14ac:dyDescent="0.7">
      <c r="A4" s="8" t="s">
        <v>1</v>
      </c>
      <c r="B4" s="35"/>
      <c r="C4" s="35">
        <v>300</v>
      </c>
      <c r="D4" s="35"/>
      <c r="E4" s="35"/>
      <c r="F4" s="35"/>
      <c r="G4" s="35"/>
      <c r="H4" s="35">
        <v>300</v>
      </c>
      <c r="I4" s="35"/>
      <c r="J4" s="35"/>
      <c r="K4" s="35"/>
      <c r="L4" s="35"/>
      <c r="M4" s="35"/>
      <c r="N4" s="35">
        <v>300</v>
      </c>
      <c r="O4" s="35"/>
      <c r="P4" s="36">
        <f t="shared" ref="P4:P6" si="0">SUM(D4:O4)</f>
        <v>600</v>
      </c>
    </row>
    <row r="5" spans="1:16" x14ac:dyDescent="0.7">
      <c r="A5" s="7" t="s">
        <v>2</v>
      </c>
      <c r="B5" s="33"/>
      <c r="C5" s="33">
        <v>250</v>
      </c>
      <c r="D5" s="33"/>
      <c r="E5" s="33"/>
      <c r="F5" s="33"/>
      <c r="G5" s="33"/>
      <c r="H5" s="33">
        <v>250</v>
      </c>
      <c r="I5" s="33"/>
      <c r="J5" s="33"/>
      <c r="K5" s="33"/>
      <c r="L5" s="33"/>
      <c r="M5" s="33"/>
      <c r="N5" s="33">
        <v>250</v>
      </c>
      <c r="O5" s="33"/>
      <c r="P5" s="34">
        <f t="shared" si="0"/>
        <v>500</v>
      </c>
    </row>
    <row r="6" spans="1:16" x14ac:dyDescent="0.7">
      <c r="A6" s="8" t="s">
        <v>3</v>
      </c>
      <c r="B6" s="35"/>
      <c r="C6" s="35">
        <v>600</v>
      </c>
      <c r="D6" s="35"/>
      <c r="E6" s="35"/>
      <c r="F6" s="35"/>
      <c r="G6" s="35"/>
      <c r="H6" s="35">
        <v>600</v>
      </c>
      <c r="I6" s="35"/>
      <c r="J6" s="35"/>
      <c r="K6" s="35"/>
      <c r="L6" s="35"/>
      <c r="M6" s="35"/>
      <c r="N6" s="35">
        <v>600</v>
      </c>
      <c r="O6" s="35"/>
      <c r="P6" s="36">
        <f t="shared" si="0"/>
        <v>1200</v>
      </c>
    </row>
    <row r="7" spans="1:16" x14ac:dyDescent="0.7">
      <c r="A7" s="9" t="s">
        <v>5</v>
      </c>
      <c r="B7" s="37">
        <f>SUM(B3:B6)</f>
        <v>0</v>
      </c>
      <c r="C7" s="37">
        <f>SUM(C3:C6)</f>
        <v>1650</v>
      </c>
      <c r="D7" s="37">
        <f>SUM(D3:D6)</f>
        <v>0</v>
      </c>
      <c r="E7" s="37">
        <f t="shared" ref="E7:P7" si="1">SUM(E3:E6)</f>
        <v>0</v>
      </c>
      <c r="F7" s="37">
        <f t="shared" si="1"/>
        <v>0</v>
      </c>
      <c r="G7" s="37">
        <f t="shared" si="1"/>
        <v>0</v>
      </c>
      <c r="H7" s="37">
        <f t="shared" si="1"/>
        <v>1650</v>
      </c>
      <c r="I7" s="37">
        <f t="shared" si="1"/>
        <v>0</v>
      </c>
      <c r="J7" s="37">
        <f t="shared" si="1"/>
        <v>0</v>
      </c>
      <c r="K7" s="37">
        <f t="shared" si="1"/>
        <v>0</v>
      </c>
      <c r="L7" s="37">
        <f t="shared" si="1"/>
        <v>0</v>
      </c>
      <c r="M7" s="37">
        <f t="shared" si="1"/>
        <v>0</v>
      </c>
      <c r="N7" s="37">
        <f t="shared" si="1"/>
        <v>1650</v>
      </c>
      <c r="O7" s="37">
        <f t="shared" si="1"/>
        <v>0</v>
      </c>
      <c r="P7" s="38">
        <f t="shared" si="1"/>
        <v>3300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54DF-C42A-4D0F-AD70-1360B2D284ED}">
  <dimension ref="A1:V40"/>
  <sheetViews>
    <sheetView showGridLines="0" zoomScaleNormal="100" workbookViewId="0">
      <selection activeCell="V36" sqref="V36"/>
    </sheetView>
  </sheetViews>
  <sheetFormatPr defaultRowHeight="17.649999999999999" x14ac:dyDescent="0.7"/>
  <cols>
    <col min="1" max="1" width="5" customWidth="1"/>
    <col min="2" max="2" width="23.5" bestFit="1" customWidth="1"/>
    <col min="3" max="15" width="11.375" customWidth="1"/>
    <col min="16" max="16" width="2" customWidth="1"/>
    <col min="17" max="17" width="10.5" customWidth="1"/>
    <col min="18" max="18" width="7" customWidth="1"/>
    <col min="19" max="19" width="5.375" customWidth="1"/>
  </cols>
  <sheetData>
    <row r="1" spans="1:22" ht="18" thickBot="1" x14ac:dyDescent="0.75">
      <c r="A1" s="2" t="s">
        <v>24</v>
      </c>
      <c r="B1" s="2"/>
      <c r="T1" s="27" t="s">
        <v>23</v>
      </c>
      <c r="U1" s="28">
        <v>0</v>
      </c>
      <c r="V1" t="s">
        <v>32</v>
      </c>
    </row>
    <row r="2" spans="1:22" x14ac:dyDescent="0.7">
      <c r="N2" s="12"/>
      <c r="O2" s="12" t="s">
        <v>16</v>
      </c>
      <c r="V2" t="s">
        <v>33</v>
      </c>
    </row>
    <row r="3" spans="1:22" x14ac:dyDescent="0.7">
      <c r="A3" s="22"/>
      <c r="B3" s="22"/>
      <c r="C3" s="23">
        <v>1</v>
      </c>
      <c r="D3" s="23">
        <v>2</v>
      </c>
      <c r="E3" s="23">
        <v>3</v>
      </c>
      <c r="F3" s="23">
        <v>4</v>
      </c>
      <c r="G3" s="23">
        <v>5</v>
      </c>
      <c r="H3" s="23">
        <v>6</v>
      </c>
      <c r="I3" s="23">
        <v>7</v>
      </c>
      <c r="J3" s="23">
        <v>8</v>
      </c>
      <c r="K3" s="23">
        <v>9</v>
      </c>
      <c r="L3" s="23">
        <v>10</v>
      </c>
      <c r="M3" s="23">
        <v>11</v>
      </c>
      <c r="N3" s="23">
        <v>12</v>
      </c>
      <c r="O3" s="24" t="s">
        <v>5</v>
      </c>
      <c r="T3" t="s">
        <v>22</v>
      </c>
    </row>
    <row r="4" spans="1:22" x14ac:dyDescent="0.7">
      <c r="A4" s="13" t="s">
        <v>10</v>
      </c>
      <c r="B4" s="13"/>
      <c r="C4" s="14">
        <f>SUM(C5:C8)</f>
        <v>3300000</v>
      </c>
      <c r="D4" s="14">
        <f t="shared" ref="D4:N4" si="0">SUM(D5:D8)</f>
        <v>3300000</v>
      </c>
      <c r="E4" s="14">
        <f t="shared" si="0"/>
        <v>3300000</v>
      </c>
      <c r="F4" s="14">
        <f t="shared" si="0"/>
        <v>3300000</v>
      </c>
      <c r="G4" s="14">
        <f t="shared" si="0"/>
        <v>3300000</v>
      </c>
      <c r="H4" s="14">
        <f t="shared" si="0"/>
        <v>3900000</v>
      </c>
      <c r="I4" s="14">
        <f t="shared" si="0"/>
        <v>5250000</v>
      </c>
      <c r="J4" s="14">
        <f t="shared" si="0"/>
        <v>5250000</v>
      </c>
      <c r="K4" s="14">
        <f t="shared" si="0"/>
        <v>3900000</v>
      </c>
      <c r="L4" s="14">
        <f t="shared" si="0"/>
        <v>3300000</v>
      </c>
      <c r="M4" s="14">
        <f t="shared" si="0"/>
        <v>3300000</v>
      </c>
      <c r="N4" s="14">
        <f t="shared" si="0"/>
        <v>7430000</v>
      </c>
      <c r="O4" s="14">
        <f>SUM(C4:N4)</f>
        <v>48830000</v>
      </c>
      <c r="U4" s="1" t="s">
        <v>21</v>
      </c>
      <c r="V4" s="1" t="s">
        <v>25</v>
      </c>
    </row>
    <row r="5" spans="1:22" x14ac:dyDescent="0.7">
      <c r="A5" s="3"/>
      <c r="B5" s="3" t="s">
        <v>0</v>
      </c>
      <c r="C5" s="17">
        <f>_xlfn.XLOOKUP($B5,商品マスタ[商品名],商品マスタ[売単価（円）])*_xlfn.XLOOKUP($B5,月別予想販売数量!$A$3:$A$6,月別予想販売数量!D$3:D$6)*IF($U$1=0,1,$U5*$V5)</f>
        <v>1200000</v>
      </c>
      <c r="D5" s="17">
        <f>_xlfn.XLOOKUP($B5,商品マスタ[商品名],商品マスタ[売単価（円）])*_xlfn.XLOOKUP($B5,月別予想販売数量!$A$3:$A$6,月別予想販売数量!E$3:E$6)*IF($U$1=0,1,$U5*$V5)</f>
        <v>1200000</v>
      </c>
      <c r="E5" s="17">
        <f>_xlfn.XLOOKUP($B5,商品マスタ[商品名],商品マスタ[売単価（円）])*_xlfn.XLOOKUP($B5,月別予想販売数量!$A$3:$A$6,月別予想販売数量!F$3:F$6)*IF($U$1=0,1,$U5*$V5)</f>
        <v>1200000</v>
      </c>
      <c r="F5" s="17">
        <f>_xlfn.XLOOKUP($B5,商品マスタ[商品名],商品マスタ[売単価（円）])*_xlfn.XLOOKUP($B5,月別予想販売数量!$A$3:$A$6,月別予想販売数量!G$3:G$6)*IF($U$1=0,1,$U5*$V5)</f>
        <v>1200000</v>
      </c>
      <c r="G5" s="17">
        <f>_xlfn.XLOOKUP($B5,商品マスタ[商品名],商品マスタ[売単価（円）])*_xlfn.XLOOKUP($B5,月別予想販売数量!$A$3:$A$6,月別予想販売数量!H$3:H$6)*IF($U$1=0,1,$U5*$V5)</f>
        <v>1200000</v>
      </c>
      <c r="H5" s="17">
        <f>_xlfn.XLOOKUP($B5,商品マスタ[商品名],商品マスタ[売単価（円）])*_xlfn.XLOOKUP($B5,月別予想販売数量!$A$3:$A$6,月別予想販売数量!I$3:I$6)*IF($U$1=0,1,$U5*$V5)</f>
        <v>1800000</v>
      </c>
      <c r="I5" s="17">
        <f>_xlfn.XLOOKUP($B5,商品マスタ[商品名],商品マスタ[売単価（円）])*_xlfn.XLOOKUP($B5,月別予想販売数量!$A$3:$A$6,月別予想販売数量!J$3:J$6)*IF($U$1=0,1,$U5*$V5)</f>
        <v>2400000</v>
      </c>
      <c r="J5" s="17">
        <f>_xlfn.XLOOKUP($B5,商品マスタ[商品名],商品マスタ[売単価（円）])*_xlfn.XLOOKUP($B5,月別予想販売数量!$A$3:$A$6,月別予想販売数量!K$3:K$6)*IF($U$1=0,1,$U5*$V5)</f>
        <v>2400000</v>
      </c>
      <c r="K5" s="17">
        <f>_xlfn.XLOOKUP($B5,商品マスタ[商品名],商品マスタ[売単価（円）])*_xlfn.XLOOKUP($B5,月別予想販売数量!$A$3:$A$6,月別予想販売数量!L$3:L$6)*IF($U$1=0,1,$U5*$V5)</f>
        <v>1800000</v>
      </c>
      <c r="L5" s="17">
        <f>_xlfn.XLOOKUP($B5,商品マスタ[商品名],商品マスタ[売単価（円）])*_xlfn.XLOOKUP($B5,月別予想販売数量!$A$3:$A$6,月別予想販売数量!M$3:M$6)*IF($U$1=0,1,$U5*$V5)</f>
        <v>1200000</v>
      </c>
      <c r="M5" s="17">
        <f>_xlfn.XLOOKUP($B5,商品マスタ[商品名],商品マスタ[売単価（円）])*_xlfn.XLOOKUP($B5,月別予想販売数量!$A$3:$A$6,月別予想販売数量!N$3:N$6)*IF($U$1=0,1,$U5*$V5)</f>
        <v>1200000</v>
      </c>
      <c r="N5" s="17">
        <f>_xlfn.XLOOKUP($B5,商品マスタ[商品名],商品マスタ[売単価（円）])*_xlfn.XLOOKUP($B5,月別予想販売数量!$A$3:$A$6,月別予想販売数量!O$3:O$6)*IF($U$1=0,1,$U5*$V5)</f>
        <v>3600000</v>
      </c>
      <c r="O5" s="18">
        <f t="shared" ref="O5:O28" si="1">SUM(C5:N5)</f>
        <v>20400000</v>
      </c>
      <c r="T5" s="3" t="s">
        <v>0</v>
      </c>
      <c r="U5" s="26">
        <v>1.3</v>
      </c>
      <c r="V5" s="26">
        <v>1.1000000000000001</v>
      </c>
    </row>
    <row r="6" spans="1:22" x14ac:dyDescent="0.7">
      <c r="A6" s="3"/>
      <c r="B6" s="3" t="s">
        <v>1</v>
      </c>
      <c r="C6" s="17">
        <f>_xlfn.XLOOKUP($B6,商品マスタ[商品名],商品マスタ[売単価（円）])*_xlfn.XLOOKUP($B6,月別予想販売数量!$A$3:$A$6,月別予想販売数量!D$3:D$6)*IF($U$1=0,1,$U6*$V6)</f>
        <v>600000</v>
      </c>
      <c r="D6" s="17">
        <f>_xlfn.XLOOKUP($B6,商品マスタ[商品名],商品マスタ[売単価（円）])*_xlfn.XLOOKUP($B6,月別予想販売数量!$A$3:$A$6,月別予想販売数量!E$3:E$6)*IF($U$1=0,1,$U6*$V6)</f>
        <v>600000</v>
      </c>
      <c r="E6" s="17">
        <f>_xlfn.XLOOKUP($B6,商品マスタ[商品名],商品マスタ[売単価（円）])*_xlfn.XLOOKUP($B6,月別予想販売数量!$A$3:$A$6,月別予想販売数量!F$3:F$6)*IF($U$1=0,1,$U6*$V6)</f>
        <v>600000</v>
      </c>
      <c r="F6" s="17">
        <f>_xlfn.XLOOKUP($B6,商品マスタ[商品名],商品マスタ[売単価（円）])*_xlfn.XLOOKUP($B6,月別予想販売数量!$A$3:$A$6,月別予想販売数量!G$3:G$6)*IF($U$1=0,1,$U6*$V6)</f>
        <v>600000</v>
      </c>
      <c r="G6" s="17">
        <f>_xlfn.XLOOKUP($B6,商品マスタ[商品名],商品マスタ[売単価（円）])*_xlfn.XLOOKUP($B6,月別予想販売数量!$A$3:$A$6,月別予想販売数量!H$3:H$6)*IF($U$1=0,1,$U6*$V6)</f>
        <v>600000</v>
      </c>
      <c r="H6" s="17">
        <f>_xlfn.XLOOKUP($B6,商品マスタ[商品名],商品マスタ[売単価（円）])*_xlfn.XLOOKUP($B6,月別予想販売数量!$A$3:$A$6,月別予想販売数量!I$3:I$6)*IF($U$1=0,1,$U6*$V6)</f>
        <v>600000</v>
      </c>
      <c r="I6" s="17">
        <f>_xlfn.XLOOKUP($B6,商品マスタ[商品名],商品マスタ[売単価（円）])*_xlfn.XLOOKUP($B6,月別予想販売数量!$A$3:$A$6,月別予想販売数量!J$3:J$6)*IF($U$1=0,1,$U6*$V6)</f>
        <v>600000</v>
      </c>
      <c r="J6" s="17">
        <f>_xlfn.XLOOKUP($B6,商品マスタ[商品名],商品マスタ[売単価（円）])*_xlfn.XLOOKUP($B6,月別予想販売数量!$A$3:$A$6,月別予想販売数量!K$3:K$6)*IF($U$1=0,1,$U6*$V6)</f>
        <v>600000</v>
      </c>
      <c r="K6" s="17">
        <f>_xlfn.XLOOKUP($B6,商品マスタ[商品名],商品マスタ[売単価（円）])*_xlfn.XLOOKUP($B6,月別予想販売数量!$A$3:$A$6,月別予想販売数量!L$3:L$6)*IF($U$1=0,1,$U6*$V6)</f>
        <v>600000</v>
      </c>
      <c r="L6" s="17">
        <f>_xlfn.XLOOKUP($B6,商品マスタ[商品名],商品マスタ[売単価（円）])*_xlfn.XLOOKUP($B6,月別予想販売数量!$A$3:$A$6,月別予想販売数量!M$3:M$6)*IF($U$1=0,1,$U6*$V6)</f>
        <v>600000</v>
      </c>
      <c r="M6" s="17">
        <f>_xlfn.XLOOKUP($B6,商品マスタ[商品名],商品マスタ[売単価（円）])*_xlfn.XLOOKUP($B6,月別予想販売数量!$A$3:$A$6,月別予想販売数量!N$3:N$6)*IF($U$1=0,1,$U6*$V6)</f>
        <v>600000</v>
      </c>
      <c r="N6" s="17">
        <f>_xlfn.XLOOKUP($B6,商品マスタ[商品名],商品マスタ[売単価（円）])*_xlfn.XLOOKUP($B6,月別予想販売数量!$A$3:$A$6,月別予想販売数量!O$3:O$6)*IF($U$1=0,1,$U6*$V6)</f>
        <v>960000</v>
      </c>
      <c r="O6" s="18">
        <f t="shared" si="1"/>
        <v>7560000</v>
      </c>
      <c r="T6" s="3" t="s">
        <v>1</v>
      </c>
      <c r="U6" s="26">
        <v>1.2</v>
      </c>
      <c r="V6" s="26">
        <v>1</v>
      </c>
    </row>
    <row r="7" spans="1:22" x14ac:dyDescent="0.7">
      <c r="A7" s="3"/>
      <c r="B7" s="3" t="s">
        <v>2</v>
      </c>
      <c r="C7" s="17">
        <f>_xlfn.XLOOKUP($B7,商品マスタ[商品名],商品マスタ[売単価（円）])*_xlfn.XLOOKUP($B7,月別予想販売数量!$A$3:$A$6,月別予想販売数量!D$3:D$6)*IF($U$1=0,1,$U7*$V7)</f>
        <v>460000</v>
      </c>
      <c r="D7" s="17">
        <f>_xlfn.XLOOKUP($B7,商品マスタ[商品名],商品マスタ[売単価（円）])*_xlfn.XLOOKUP($B7,月別予想販売数量!$A$3:$A$6,月別予想販売数量!E$3:E$6)*IF($U$1=0,1,$U7*$V7)</f>
        <v>460000</v>
      </c>
      <c r="E7" s="17">
        <f>_xlfn.XLOOKUP($B7,商品マスタ[商品名],商品マスタ[売単価（円）])*_xlfn.XLOOKUP($B7,月別予想販売数量!$A$3:$A$6,月別予想販売数量!F$3:F$6)*IF($U$1=0,1,$U7*$V7)</f>
        <v>460000</v>
      </c>
      <c r="F7" s="17">
        <f>_xlfn.XLOOKUP($B7,商品マスタ[商品名],商品マスタ[売単価（円）])*_xlfn.XLOOKUP($B7,月別予想販売数量!$A$3:$A$6,月別予想販売数量!G$3:G$6)*IF($U$1=0,1,$U7*$V7)</f>
        <v>460000</v>
      </c>
      <c r="G7" s="17">
        <f>_xlfn.XLOOKUP($B7,商品マスタ[商品名],商品マスタ[売単価（円）])*_xlfn.XLOOKUP($B7,月別予想販売数量!$A$3:$A$6,月別予想販売数量!H$3:H$6)*IF($U$1=0,1,$U7*$V7)</f>
        <v>460000</v>
      </c>
      <c r="H7" s="17">
        <f>_xlfn.XLOOKUP($B7,商品マスタ[商品名],商品マスタ[売単価（円）])*_xlfn.XLOOKUP($B7,月別予想販売数量!$A$3:$A$6,月別予想販売数量!I$3:I$6)*IF($U$1=0,1,$U7*$V7)</f>
        <v>460000</v>
      </c>
      <c r="I7" s="17">
        <f>_xlfn.XLOOKUP($B7,商品マスタ[商品名],商品マスタ[売単価（円）])*_xlfn.XLOOKUP($B7,月別予想販売数量!$A$3:$A$6,月別予想販売数量!J$3:J$6)*IF($U$1=0,1,$U7*$V7)</f>
        <v>690000</v>
      </c>
      <c r="J7" s="17">
        <f>_xlfn.XLOOKUP($B7,商品マスタ[商品名],商品マスタ[売単価（円）])*_xlfn.XLOOKUP($B7,月別予想販売数量!$A$3:$A$6,月別予想販売数量!K$3:K$6)*IF($U$1=0,1,$U7*$V7)</f>
        <v>690000</v>
      </c>
      <c r="K7" s="17">
        <f>_xlfn.XLOOKUP($B7,商品マスタ[商品名],商品マスタ[売単価（円）])*_xlfn.XLOOKUP($B7,月別予想販売数量!$A$3:$A$6,月別予想販売数量!L$3:L$6)*IF($U$1=0,1,$U7*$V7)</f>
        <v>460000</v>
      </c>
      <c r="L7" s="17">
        <f>_xlfn.XLOOKUP($B7,商品マスタ[商品名],商品マスタ[売単価（円）])*_xlfn.XLOOKUP($B7,月別予想販売数量!$A$3:$A$6,月別予想販売数量!M$3:M$6)*IF($U$1=0,1,$U7*$V7)</f>
        <v>460000</v>
      </c>
      <c r="M7" s="17">
        <f>_xlfn.XLOOKUP($B7,商品マスタ[商品名],商品マスタ[売単価（円）])*_xlfn.XLOOKUP($B7,月別予想販売数量!$A$3:$A$6,月別予想販売数量!N$3:N$6)*IF($U$1=0,1,$U7*$V7)</f>
        <v>460000</v>
      </c>
      <c r="N7" s="17">
        <f>_xlfn.XLOOKUP($B7,商品マスタ[商品名],商品マスタ[売単価（円）])*_xlfn.XLOOKUP($B7,月別予想販売数量!$A$3:$A$6,月別予想販売数量!O$3:O$6)*IF($U$1=0,1,$U7*$V7)</f>
        <v>920000</v>
      </c>
      <c r="O7" s="18">
        <f t="shared" si="1"/>
        <v>6440000</v>
      </c>
      <c r="T7" s="3" t="s">
        <v>2</v>
      </c>
      <c r="U7" s="26">
        <v>1.2</v>
      </c>
      <c r="V7" s="26">
        <v>1</v>
      </c>
    </row>
    <row r="8" spans="1:22" x14ac:dyDescent="0.7">
      <c r="A8" s="3"/>
      <c r="B8" s="3" t="s">
        <v>3</v>
      </c>
      <c r="C8" s="17">
        <f>_xlfn.XLOOKUP($B8,商品マスタ[商品名],商品マスタ[売単価（円）])*_xlfn.XLOOKUP($B8,月別予想販売数量!$A$3:$A$6,月別予想販売数量!D$3:D$6)*IF($U$1=0,1,$U8*$V8)</f>
        <v>1040000</v>
      </c>
      <c r="D8" s="17">
        <f>_xlfn.XLOOKUP($B8,商品マスタ[商品名],商品マスタ[売単価（円）])*_xlfn.XLOOKUP($B8,月別予想販売数量!$A$3:$A$6,月別予想販売数量!E$3:E$6)*IF($U$1=0,1,$U8*$V8)</f>
        <v>1040000</v>
      </c>
      <c r="E8" s="17">
        <f>_xlfn.XLOOKUP($B8,商品マスタ[商品名],商品マスタ[売単価（円）])*_xlfn.XLOOKUP($B8,月別予想販売数量!$A$3:$A$6,月別予想販売数量!F$3:F$6)*IF($U$1=0,1,$U8*$V8)</f>
        <v>1040000</v>
      </c>
      <c r="F8" s="17">
        <f>_xlfn.XLOOKUP($B8,商品マスタ[商品名],商品マスタ[売単価（円）])*_xlfn.XLOOKUP($B8,月別予想販売数量!$A$3:$A$6,月別予想販売数量!G$3:G$6)*IF($U$1=0,1,$U8*$V8)</f>
        <v>1040000</v>
      </c>
      <c r="G8" s="17">
        <f>_xlfn.XLOOKUP($B8,商品マスタ[商品名],商品マスタ[売単価（円）])*_xlfn.XLOOKUP($B8,月別予想販売数量!$A$3:$A$6,月別予想販売数量!H$3:H$6)*IF($U$1=0,1,$U8*$V8)</f>
        <v>1040000</v>
      </c>
      <c r="H8" s="17">
        <f>_xlfn.XLOOKUP($B8,商品マスタ[商品名],商品マスタ[売単価（円）])*_xlfn.XLOOKUP($B8,月別予想販売数量!$A$3:$A$6,月別予想販売数量!I$3:I$6)*IF($U$1=0,1,$U8*$V8)</f>
        <v>1040000</v>
      </c>
      <c r="I8" s="17">
        <f>_xlfn.XLOOKUP($B8,商品マスタ[商品名],商品マスタ[売単価（円）])*_xlfn.XLOOKUP($B8,月別予想販売数量!$A$3:$A$6,月別予想販売数量!J$3:J$6)*IF($U$1=0,1,$U8*$V8)</f>
        <v>1560000</v>
      </c>
      <c r="J8" s="17">
        <f>_xlfn.XLOOKUP($B8,商品マスタ[商品名],商品マスタ[売単価（円）])*_xlfn.XLOOKUP($B8,月別予想販売数量!$A$3:$A$6,月別予想販売数量!K$3:K$6)*IF($U$1=0,1,$U8*$V8)</f>
        <v>1560000</v>
      </c>
      <c r="K8" s="17">
        <f>_xlfn.XLOOKUP($B8,商品マスタ[商品名],商品マスタ[売単価（円）])*_xlfn.XLOOKUP($B8,月別予想販売数量!$A$3:$A$6,月別予想販売数量!L$3:L$6)*IF($U$1=0,1,$U8*$V8)</f>
        <v>1040000</v>
      </c>
      <c r="L8" s="17">
        <f>_xlfn.XLOOKUP($B8,商品マスタ[商品名],商品マスタ[売単価（円）])*_xlfn.XLOOKUP($B8,月別予想販売数量!$A$3:$A$6,月別予想販売数量!M$3:M$6)*IF($U$1=0,1,$U8*$V8)</f>
        <v>1040000</v>
      </c>
      <c r="M8" s="17">
        <f>_xlfn.XLOOKUP($B8,商品マスタ[商品名],商品マスタ[売単価（円）])*_xlfn.XLOOKUP($B8,月別予想販売数量!$A$3:$A$6,月別予想販売数量!N$3:N$6)*IF($U$1=0,1,$U8*$V8)</f>
        <v>1040000</v>
      </c>
      <c r="N8" s="17">
        <f>_xlfn.XLOOKUP($B8,商品マスタ[商品名],商品マスタ[売単価（円）])*_xlfn.XLOOKUP($B8,月別予想販売数量!$A$3:$A$6,月別予想販売数量!O$3:O$6)*IF($U$1=0,1,$U8*$V8)</f>
        <v>1950000</v>
      </c>
      <c r="O8" s="18">
        <f t="shared" si="1"/>
        <v>14430000</v>
      </c>
      <c r="T8" s="3" t="s">
        <v>3</v>
      </c>
      <c r="U8" s="26">
        <v>1.3</v>
      </c>
      <c r="V8" s="26">
        <v>1.1000000000000001</v>
      </c>
    </row>
    <row r="9" spans="1:22" x14ac:dyDescent="0.7">
      <c r="A9" s="15" t="s">
        <v>11</v>
      </c>
      <c r="B9" s="15"/>
      <c r="C9" s="19">
        <f>SUM(C10:C13)</f>
        <v>1133000</v>
      </c>
      <c r="D9" s="19">
        <f t="shared" ref="D9:N9" si="2">SUM(D10:D13)</f>
        <v>1133000</v>
      </c>
      <c r="E9" s="19">
        <f t="shared" si="2"/>
        <v>1133000</v>
      </c>
      <c r="F9" s="19">
        <f t="shared" si="2"/>
        <v>1133000</v>
      </c>
      <c r="G9" s="19">
        <f t="shared" si="2"/>
        <v>1133000</v>
      </c>
      <c r="H9" s="19">
        <f t="shared" si="2"/>
        <v>1313000</v>
      </c>
      <c r="I9" s="19">
        <f t="shared" si="2"/>
        <v>1804500</v>
      </c>
      <c r="J9" s="19">
        <f t="shared" si="2"/>
        <v>1804500</v>
      </c>
      <c r="K9" s="19">
        <f t="shared" si="2"/>
        <v>1313000</v>
      </c>
      <c r="L9" s="19">
        <f t="shared" si="2"/>
        <v>1133000</v>
      </c>
      <c r="M9" s="19">
        <f t="shared" si="2"/>
        <v>1133000</v>
      </c>
      <c r="N9" s="19">
        <f t="shared" si="2"/>
        <v>2514000</v>
      </c>
      <c r="O9" s="19">
        <f t="shared" si="1"/>
        <v>16680000</v>
      </c>
      <c r="U9" s="1" t="s">
        <v>9</v>
      </c>
    </row>
    <row r="10" spans="1:22" x14ac:dyDescent="0.7">
      <c r="A10" s="3"/>
      <c r="B10" s="3" t="s">
        <v>0</v>
      </c>
      <c r="C10" s="18">
        <f>C5*_xlfn.XLOOKUP($B10,商品マスタ[商品名],商品マスタ[原価率])*IF($U$1=0,1,$U10)</f>
        <v>360000</v>
      </c>
      <c r="D10" s="18">
        <f>D5*_xlfn.XLOOKUP($B10,商品マスタ[商品名],商品マスタ[原価率])*IF($U$1=0,1,$U10)</f>
        <v>360000</v>
      </c>
      <c r="E10" s="18">
        <f>E5*_xlfn.XLOOKUP($B10,商品マスタ[商品名],商品マスタ[原価率])*IF($U$1=0,1,$U10)</f>
        <v>360000</v>
      </c>
      <c r="F10" s="18">
        <f>F5*_xlfn.XLOOKUP($B10,商品マスタ[商品名],商品マスタ[原価率])*IF($U$1=0,1,$U10)</f>
        <v>360000</v>
      </c>
      <c r="G10" s="18">
        <f>G5*_xlfn.XLOOKUP($B10,商品マスタ[商品名],商品マスタ[原価率])*IF($U$1=0,1,$U10)</f>
        <v>360000</v>
      </c>
      <c r="H10" s="18">
        <f>H5*_xlfn.XLOOKUP($B10,商品マスタ[商品名],商品マスタ[原価率])*IF($U$1=0,1,$U10)</f>
        <v>540000</v>
      </c>
      <c r="I10" s="18">
        <f>I5*_xlfn.XLOOKUP($B10,商品マスタ[商品名],商品マスタ[原価率])*IF($U$1=0,1,$U10)</f>
        <v>720000</v>
      </c>
      <c r="J10" s="18">
        <f>J5*_xlfn.XLOOKUP($B10,商品マスタ[商品名],商品マスタ[原価率])*IF($U$1=0,1,$U10)</f>
        <v>720000</v>
      </c>
      <c r="K10" s="18">
        <f>K5*_xlfn.XLOOKUP($B10,商品マスタ[商品名],商品マスタ[原価率])*IF($U$1=0,1,$U10)</f>
        <v>540000</v>
      </c>
      <c r="L10" s="18">
        <f>L5*_xlfn.XLOOKUP($B10,商品マスタ[商品名],商品マスタ[原価率])*IF($U$1=0,1,$U10)</f>
        <v>360000</v>
      </c>
      <c r="M10" s="18">
        <f>M5*_xlfn.XLOOKUP($B10,商品マスタ[商品名],商品マスタ[原価率])*IF($U$1=0,1,$U10)</f>
        <v>360000</v>
      </c>
      <c r="N10" s="18">
        <f>N5*_xlfn.XLOOKUP($B10,商品マスタ[商品名],商品マスタ[原価率])*IF($U$1=0,1,$U10)</f>
        <v>1080000</v>
      </c>
      <c r="O10" s="18">
        <f t="shared" si="1"/>
        <v>6120000</v>
      </c>
      <c r="T10" s="3" t="s">
        <v>0</v>
      </c>
      <c r="U10" s="25">
        <v>0.9</v>
      </c>
    </row>
    <row r="11" spans="1:22" x14ac:dyDescent="0.7">
      <c r="A11" s="3"/>
      <c r="B11" s="3" t="s">
        <v>1</v>
      </c>
      <c r="C11" s="18">
        <f>C6*_xlfn.XLOOKUP($B11,商品マスタ[商品名],商品マスタ[原価率])*IF($U$1=0,1,$U11)</f>
        <v>150000</v>
      </c>
      <c r="D11" s="18">
        <f>D6*_xlfn.XLOOKUP($B11,商品マスタ[商品名],商品マスタ[原価率])*IF($U$1=0,1,$U11)</f>
        <v>150000</v>
      </c>
      <c r="E11" s="18">
        <f>E6*_xlfn.XLOOKUP($B11,商品マスタ[商品名],商品マスタ[原価率])*IF($U$1=0,1,$U11)</f>
        <v>150000</v>
      </c>
      <c r="F11" s="18">
        <f>F6*_xlfn.XLOOKUP($B11,商品マスタ[商品名],商品マスタ[原価率])*IF($U$1=0,1,$U11)</f>
        <v>150000</v>
      </c>
      <c r="G11" s="18">
        <f>G6*_xlfn.XLOOKUP($B11,商品マスタ[商品名],商品マスタ[原価率])*IF($U$1=0,1,$U11)</f>
        <v>150000</v>
      </c>
      <c r="H11" s="18">
        <f>H6*_xlfn.XLOOKUP($B11,商品マスタ[商品名],商品マスタ[原価率])*IF($U$1=0,1,$U11)</f>
        <v>150000</v>
      </c>
      <c r="I11" s="18">
        <f>I6*_xlfn.XLOOKUP($B11,商品マスタ[商品名],商品マスタ[原価率])*IF($U$1=0,1,$U11)</f>
        <v>150000</v>
      </c>
      <c r="J11" s="18">
        <f>J6*_xlfn.XLOOKUP($B11,商品マスタ[商品名],商品マスタ[原価率])*IF($U$1=0,1,$U11)</f>
        <v>150000</v>
      </c>
      <c r="K11" s="18">
        <f>K6*_xlfn.XLOOKUP($B11,商品マスタ[商品名],商品マスタ[原価率])*IF($U$1=0,1,$U11)</f>
        <v>150000</v>
      </c>
      <c r="L11" s="18">
        <f>L6*_xlfn.XLOOKUP($B11,商品マスタ[商品名],商品マスタ[原価率])*IF($U$1=0,1,$U11)</f>
        <v>150000</v>
      </c>
      <c r="M11" s="18">
        <f>M6*_xlfn.XLOOKUP($B11,商品マスタ[商品名],商品マスタ[原価率])*IF($U$1=0,1,$U11)</f>
        <v>150000</v>
      </c>
      <c r="N11" s="18">
        <f>N6*_xlfn.XLOOKUP($B11,商品マスタ[商品名],商品マスタ[原価率])*IF($U$1=0,1,$U11)</f>
        <v>240000</v>
      </c>
      <c r="O11" s="18">
        <f t="shared" si="1"/>
        <v>1890000</v>
      </c>
      <c r="T11" s="3" t="s">
        <v>1</v>
      </c>
      <c r="U11" s="25">
        <v>1</v>
      </c>
    </row>
    <row r="12" spans="1:22" x14ac:dyDescent="0.7">
      <c r="A12" s="3"/>
      <c r="B12" s="3" t="s">
        <v>2</v>
      </c>
      <c r="C12" s="18">
        <f>C7*_xlfn.XLOOKUP($B12,商品マスタ[商品名],商品マスタ[原価率])*IF($U$1=0,1,$U12)</f>
        <v>207000</v>
      </c>
      <c r="D12" s="18">
        <f>D7*_xlfn.XLOOKUP($B12,商品マスタ[商品名],商品マスタ[原価率])*IF($U$1=0,1,$U12)</f>
        <v>207000</v>
      </c>
      <c r="E12" s="18">
        <f>E7*_xlfn.XLOOKUP($B12,商品マスタ[商品名],商品マスタ[原価率])*IF($U$1=0,1,$U12)</f>
        <v>207000</v>
      </c>
      <c r="F12" s="18">
        <f>F7*_xlfn.XLOOKUP($B12,商品マスタ[商品名],商品マスタ[原価率])*IF($U$1=0,1,$U12)</f>
        <v>207000</v>
      </c>
      <c r="G12" s="18">
        <f>G7*_xlfn.XLOOKUP($B12,商品マスタ[商品名],商品マスタ[原価率])*IF($U$1=0,1,$U12)</f>
        <v>207000</v>
      </c>
      <c r="H12" s="18">
        <f>H7*_xlfn.XLOOKUP($B12,商品マスタ[商品名],商品マスタ[原価率])*IF($U$1=0,1,$U12)</f>
        <v>207000</v>
      </c>
      <c r="I12" s="18">
        <f>I7*_xlfn.XLOOKUP($B12,商品マスタ[商品名],商品マスタ[原価率])*IF($U$1=0,1,$U12)</f>
        <v>310500</v>
      </c>
      <c r="J12" s="18">
        <f>J7*_xlfn.XLOOKUP($B12,商品マスタ[商品名],商品マスタ[原価率])*IF($U$1=0,1,$U12)</f>
        <v>310500</v>
      </c>
      <c r="K12" s="18">
        <f>K7*_xlfn.XLOOKUP($B12,商品マスタ[商品名],商品マスタ[原価率])*IF($U$1=0,1,$U12)</f>
        <v>207000</v>
      </c>
      <c r="L12" s="18">
        <f>L7*_xlfn.XLOOKUP($B12,商品マスタ[商品名],商品マスタ[原価率])*IF($U$1=0,1,$U12)</f>
        <v>207000</v>
      </c>
      <c r="M12" s="18">
        <f>M7*_xlfn.XLOOKUP($B12,商品マスタ[商品名],商品マスタ[原価率])*IF($U$1=0,1,$U12)</f>
        <v>207000</v>
      </c>
      <c r="N12" s="18">
        <f>N7*_xlfn.XLOOKUP($B12,商品マスタ[商品名],商品マスタ[原価率])*IF($U$1=0,1,$U12)</f>
        <v>414000</v>
      </c>
      <c r="O12" s="18">
        <f t="shared" si="1"/>
        <v>2898000</v>
      </c>
      <c r="T12" s="3" t="s">
        <v>2</v>
      </c>
      <c r="U12" s="25">
        <v>0.9</v>
      </c>
    </row>
    <row r="13" spans="1:22" x14ac:dyDescent="0.7">
      <c r="A13" s="3"/>
      <c r="B13" s="3" t="s">
        <v>3</v>
      </c>
      <c r="C13" s="18">
        <f>C8*_xlfn.XLOOKUP($B13,商品マスタ[商品名],商品マスタ[原価率])*IF($U$1=0,1,$U13)</f>
        <v>416000</v>
      </c>
      <c r="D13" s="18">
        <f>D8*_xlfn.XLOOKUP($B13,商品マスタ[商品名],商品マスタ[原価率])*IF($U$1=0,1,$U13)</f>
        <v>416000</v>
      </c>
      <c r="E13" s="18">
        <f>E8*_xlfn.XLOOKUP($B13,商品マスタ[商品名],商品マスタ[原価率])*IF($U$1=0,1,$U13)</f>
        <v>416000</v>
      </c>
      <c r="F13" s="18">
        <f>F8*_xlfn.XLOOKUP($B13,商品マスタ[商品名],商品マスタ[原価率])*IF($U$1=0,1,$U13)</f>
        <v>416000</v>
      </c>
      <c r="G13" s="18">
        <f>G8*_xlfn.XLOOKUP($B13,商品マスタ[商品名],商品マスタ[原価率])*IF($U$1=0,1,$U13)</f>
        <v>416000</v>
      </c>
      <c r="H13" s="18">
        <f>H8*_xlfn.XLOOKUP($B13,商品マスタ[商品名],商品マスタ[原価率])*IF($U$1=0,1,$U13)</f>
        <v>416000</v>
      </c>
      <c r="I13" s="18">
        <f>I8*_xlfn.XLOOKUP($B13,商品マスタ[商品名],商品マスタ[原価率])*IF($U$1=0,1,$U13)</f>
        <v>624000</v>
      </c>
      <c r="J13" s="18">
        <f>J8*_xlfn.XLOOKUP($B13,商品マスタ[商品名],商品マスタ[原価率])*IF($U$1=0,1,$U13)</f>
        <v>624000</v>
      </c>
      <c r="K13" s="18">
        <f>K8*_xlfn.XLOOKUP($B13,商品マスタ[商品名],商品マスタ[原価率])*IF($U$1=0,1,$U13)</f>
        <v>416000</v>
      </c>
      <c r="L13" s="18">
        <f>L8*_xlfn.XLOOKUP($B13,商品マスタ[商品名],商品マスタ[原価率])*IF($U$1=0,1,$U13)</f>
        <v>416000</v>
      </c>
      <c r="M13" s="18">
        <f>M8*_xlfn.XLOOKUP($B13,商品マスタ[商品名],商品マスタ[原価率])*IF($U$1=0,1,$U13)</f>
        <v>416000</v>
      </c>
      <c r="N13" s="18">
        <f>N8*_xlfn.XLOOKUP($B13,商品マスタ[商品名],商品マスタ[原価率])*IF($U$1=0,1,$U13)</f>
        <v>780000</v>
      </c>
      <c r="O13" s="18">
        <f t="shared" si="1"/>
        <v>5772000</v>
      </c>
      <c r="T13" s="3" t="s">
        <v>3</v>
      </c>
      <c r="U13" s="25">
        <v>0.85</v>
      </c>
    </row>
    <row r="14" spans="1:22" x14ac:dyDescent="0.7">
      <c r="A14" s="15" t="s">
        <v>8</v>
      </c>
      <c r="B14" s="15"/>
      <c r="C14" s="32">
        <f>SUM(C15:C18)</f>
        <v>2167000</v>
      </c>
      <c r="D14" s="32">
        <f t="shared" ref="D14:N14" si="3">SUM(D15:D18)</f>
        <v>2167000</v>
      </c>
      <c r="E14" s="32">
        <f t="shared" si="3"/>
        <v>2167000</v>
      </c>
      <c r="F14" s="32">
        <f t="shared" si="3"/>
        <v>2167000</v>
      </c>
      <c r="G14" s="32">
        <f t="shared" si="3"/>
        <v>2167000</v>
      </c>
      <c r="H14" s="32">
        <f t="shared" si="3"/>
        <v>2587000</v>
      </c>
      <c r="I14" s="32">
        <f t="shared" si="3"/>
        <v>3445500</v>
      </c>
      <c r="J14" s="32">
        <f t="shared" si="3"/>
        <v>3445500</v>
      </c>
      <c r="K14" s="32">
        <f t="shared" si="3"/>
        <v>2587000</v>
      </c>
      <c r="L14" s="32">
        <f t="shared" si="3"/>
        <v>2167000</v>
      </c>
      <c r="M14" s="32">
        <f t="shared" si="3"/>
        <v>2167000</v>
      </c>
      <c r="N14" s="32">
        <f t="shared" si="3"/>
        <v>4916000</v>
      </c>
      <c r="O14" s="32">
        <f t="shared" si="1"/>
        <v>32150000</v>
      </c>
    </row>
    <row r="15" spans="1:22" x14ac:dyDescent="0.7">
      <c r="A15" s="31"/>
      <c r="B15" s="30" t="s">
        <v>0</v>
      </c>
      <c r="C15" s="17">
        <f>C5-C10</f>
        <v>840000</v>
      </c>
      <c r="D15" s="17">
        <f t="shared" ref="D15:N15" si="4">D5-D10</f>
        <v>840000</v>
      </c>
      <c r="E15" s="17">
        <f t="shared" si="4"/>
        <v>840000</v>
      </c>
      <c r="F15" s="17">
        <f t="shared" si="4"/>
        <v>840000</v>
      </c>
      <c r="G15" s="17">
        <f t="shared" si="4"/>
        <v>840000</v>
      </c>
      <c r="H15" s="17">
        <f t="shared" si="4"/>
        <v>1260000</v>
      </c>
      <c r="I15" s="17">
        <f t="shared" si="4"/>
        <v>1680000</v>
      </c>
      <c r="J15" s="17">
        <f t="shared" si="4"/>
        <v>1680000</v>
      </c>
      <c r="K15" s="17">
        <f t="shared" si="4"/>
        <v>1260000</v>
      </c>
      <c r="L15" s="17">
        <f t="shared" si="4"/>
        <v>840000</v>
      </c>
      <c r="M15" s="17">
        <f t="shared" si="4"/>
        <v>840000</v>
      </c>
      <c r="N15" s="17">
        <f t="shared" si="4"/>
        <v>2520000</v>
      </c>
      <c r="O15" s="17">
        <f t="shared" si="1"/>
        <v>14280000</v>
      </c>
    </row>
    <row r="16" spans="1:22" x14ac:dyDescent="0.7">
      <c r="A16" s="31"/>
      <c r="B16" s="30" t="s">
        <v>1</v>
      </c>
      <c r="C16" s="17">
        <f t="shared" ref="C16:N18" si="5">C6-C11</f>
        <v>450000</v>
      </c>
      <c r="D16" s="17">
        <f t="shared" si="5"/>
        <v>450000</v>
      </c>
      <c r="E16" s="17">
        <f t="shared" si="5"/>
        <v>450000</v>
      </c>
      <c r="F16" s="17">
        <f t="shared" si="5"/>
        <v>450000</v>
      </c>
      <c r="G16" s="17">
        <f t="shared" si="5"/>
        <v>450000</v>
      </c>
      <c r="H16" s="17">
        <f t="shared" si="5"/>
        <v>450000</v>
      </c>
      <c r="I16" s="17">
        <f t="shared" si="5"/>
        <v>450000</v>
      </c>
      <c r="J16" s="17">
        <f t="shared" si="5"/>
        <v>450000</v>
      </c>
      <c r="K16" s="17">
        <f t="shared" si="5"/>
        <v>450000</v>
      </c>
      <c r="L16" s="17">
        <f t="shared" si="5"/>
        <v>450000</v>
      </c>
      <c r="M16" s="17">
        <f t="shared" si="5"/>
        <v>450000</v>
      </c>
      <c r="N16" s="17">
        <f t="shared" si="5"/>
        <v>720000</v>
      </c>
      <c r="O16" s="17">
        <f t="shared" si="1"/>
        <v>5670000</v>
      </c>
    </row>
    <row r="17" spans="1:22" x14ac:dyDescent="0.7">
      <c r="A17" s="31"/>
      <c r="B17" s="30" t="s">
        <v>2</v>
      </c>
      <c r="C17" s="17">
        <f t="shared" si="5"/>
        <v>253000</v>
      </c>
      <c r="D17" s="17">
        <f t="shared" si="5"/>
        <v>253000</v>
      </c>
      <c r="E17" s="17">
        <f t="shared" si="5"/>
        <v>253000</v>
      </c>
      <c r="F17" s="17">
        <f t="shared" si="5"/>
        <v>253000</v>
      </c>
      <c r="G17" s="17">
        <f t="shared" si="5"/>
        <v>253000</v>
      </c>
      <c r="H17" s="17">
        <f t="shared" si="5"/>
        <v>253000</v>
      </c>
      <c r="I17" s="17">
        <f t="shared" si="5"/>
        <v>379500</v>
      </c>
      <c r="J17" s="17">
        <f t="shared" si="5"/>
        <v>379500</v>
      </c>
      <c r="K17" s="17">
        <f t="shared" si="5"/>
        <v>253000</v>
      </c>
      <c r="L17" s="17">
        <f t="shared" si="5"/>
        <v>253000</v>
      </c>
      <c r="M17" s="17">
        <f t="shared" si="5"/>
        <v>253000</v>
      </c>
      <c r="N17" s="17">
        <f t="shared" si="5"/>
        <v>506000</v>
      </c>
      <c r="O17" s="17">
        <f t="shared" si="1"/>
        <v>3542000</v>
      </c>
    </row>
    <row r="18" spans="1:22" x14ac:dyDescent="0.7">
      <c r="A18" s="31"/>
      <c r="B18" s="30" t="s">
        <v>3</v>
      </c>
      <c r="C18" s="17">
        <f t="shared" si="5"/>
        <v>624000</v>
      </c>
      <c r="D18" s="17">
        <f t="shared" si="5"/>
        <v>624000</v>
      </c>
      <c r="E18" s="17">
        <f t="shared" si="5"/>
        <v>624000</v>
      </c>
      <c r="F18" s="17">
        <f t="shared" si="5"/>
        <v>624000</v>
      </c>
      <c r="G18" s="17">
        <f t="shared" si="5"/>
        <v>624000</v>
      </c>
      <c r="H18" s="17">
        <f t="shared" si="5"/>
        <v>624000</v>
      </c>
      <c r="I18" s="17">
        <f t="shared" si="5"/>
        <v>936000</v>
      </c>
      <c r="J18" s="17">
        <f t="shared" si="5"/>
        <v>936000</v>
      </c>
      <c r="K18" s="17">
        <f t="shared" si="5"/>
        <v>624000</v>
      </c>
      <c r="L18" s="17">
        <f t="shared" si="5"/>
        <v>624000</v>
      </c>
      <c r="M18" s="17">
        <f t="shared" si="5"/>
        <v>624000</v>
      </c>
      <c r="N18" s="17">
        <f t="shared" si="5"/>
        <v>1170000</v>
      </c>
      <c r="O18" s="17">
        <f t="shared" si="1"/>
        <v>8658000</v>
      </c>
    </row>
    <row r="19" spans="1:22" x14ac:dyDescent="0.7">
      <c r="A19" s="13" t="s">
        <v>17</v>
      </c>
      <c r="B19" s="13"/>
      <c r="C19" s="14">
        <f>SUM(C20:C27)</f>
        <v>3210000</v>
      </c>
      <c r="D19" s="14">
        <f t="shared" ref="D19:N19" si="6">SUM(D20:D27)</f>
        <v>3210000</v>
      </c>
      <c r="E19" s="14">
        <f t="shared" si="6"/>
        <v>3210000</v>
      </c>
      <c r="F19" s="14">
        <f t="shared" si="6"/>
        <v>3210000</v>
      </c>
      <c r="G19" s="14">
        <f t="shared" si="6"/>
        <v>3210000</v>
      </c>
      <c r="H19" s="14">
        <f t="shared" si="6"/>
        <v>3330000</v>
      </c>
      <c r="I19" s="14">
        <f t="shared" si="6"/>
        <v>3600000</v>
      </c>
      <c r="J19" s="14">
        <f t="shared" si="6"/>
        <v>3600000</v>
      </c>
      <c r="K19" s="14">
        <f t="shared" si="6"/>
        <v>3330000</v>
      </c>
      <c r="L19" s="14">
        <f t="shared" si="6"/>
        <v>3210000</v>
      </c>
      <c r="M19" s="14">
        <f t="shared" si="6"/>
        <v>3210000</v>
      </c>
      <c r="N19" s="14">
        <f t="shared" si="6"/>
        <v>4036000</v>
      </c>
      <c r="O19" s="14">
        <f t="shared" si="1"/>
        <v>40366000</v>
      </c>
      <c r="Q19" t="s">
        <v>28</v>
      </c>
    </row>
    <row r="20" spans="1:22" x14ac:dyDescent="0.7">
      <c r="A20" s="3"/>
      <c r="B20" s="3" t="s">
        <v>18</v>
      </c>
      <c r="C20" s="18">
        <f>IF($U$1=0,$R20,$R20+($R20*$V20))</f>
        <v>500000</v>
      </c>
      <c r="D20" s="18">
        <f t="shared" ref="D20:N21" si="7">IF($U$1=0,$R20,$R20+($R20*$V20))</f>
        <v>500000</v>
      </c>
      <c r="E20" s="18">
        <f t="shared" si="7"/>
        <v>500000</v>
      </c>
      <c r="F20" s="18">
        <f t="shared" si="7"/>
        <v>500000</v>
      </c>
      <c r="G20" s="18">
        <f t="shared" si="7"/>
        <v>500000</v>
      </c>
      <c r="H20" s="18">
        <f t="shared" si="7"/>
        <v>500000</v>
      </c>
      <c r="I20" s="18">
        <f t="shared" si="7"/>
        <v>500000</v>
      </c>
      <c r="J20" s="18">
        <f t="shared" si="7"/>
        <v>500000</v>
      </c>
      <c r="K20" s="18">
        <f t="shared" si="7"/>
        <v>500000</v>
      </c>
      <c r="L20" s="18">
        <f t="shared" si="7"/>
        <v>500000</v>
      </c>
      <c r="M20" s="18">
        <f t="shared" si="7"/>
        <v>500000</v>
      </c>
      <c r="N20" s="18">
        <f t="shared" si="7"/>
        <v>500000</v>
      </c>
      <c r="O20" s="18">
        <f t="shared" si="1"/>
        <v>6000000</v>
      </c>
      <c r="Q20" t="s">
        <v>29</v>
      </c>
      <c r="R20" s="20">
        <v>500000</v>
      </c>
      <c r="T20" s="29" t="s">
        <v>27</v>
      </c>
      <c r="U20" s="29"/>
      <c r="V20" s="26">
        <v>-0.5</v>
      </c>
    </row>
    <row r="21" spans="1:22" x14ac:dyDescent="0.7">
      <c r="A21" s="3"/>
      <c r="B21" s="3" t="s">
        <v>31</v>
      </c>
      <c r="C21" s="18">
        <f t="shared" ref="C21:N23" si="8">IF($U$1=0,$R21,$R21+($R21*$V21))</f>
        <v>800000</v>
      </c>
      <c r="D21" s="18">
        <f t="shared" si="7"/>
        <v>800000</v>
      </c>
      <c r="E21" s="18">
        <f t="shared" si="7"/>
        <v>800000</v>
      </c>
      <c r="F21" s="18">
        <f t="shared" si="7"/>
        <v>800000</v>
      </c>
      <c r="G21" s="18">
        <f t="shared" si="7"/>
        <v>800000</v>
      </c>
      <c r="H21" s="18">
        <f t="shared" si="7"/>
        <v>800000</v>
      </c>
      <c r="I21" s="18">
        <f t="shared" si="7"/>
        <v>800000</v>
      </c>
      <c r="J21" s="18">
        <f t="shared" si="7"/>
        <v>800000</v>
      </c>
      <c r="K21" s="18">
        <f t="shared" si="7"/>
        <v>800000</v>
      </c>
      <c r="L21" s="18">
        <f t="shared" si="7"/>
        <v>800000</v>
      </c>
      <c r="M21" s="18">
        <f t="shared" si="7"/>
        <v>800000</v>
      </c>
      <c r="N21" s="18">
        <f t="shared" si="7"/>
        <v>800000</v>
      </c>
      <c r="O21" s="18">
        <f t="shared" si="1"/>
        <v>9600000</v>
      </c>
      <c r="Q21" t="s">
        <v>29</v>
      </c>
      <c r="R21" s="20">
        <v>800000</v>
      </c>
      <c r="T21" s="29" t="s">
        <v>27</v>
      </c>
      <c r="U21" s="3"/>
      <c r="V21" s="26">
        <v>-0.2</v>
      </c>
    </row>
    <row r="22" spans="1:22" x14ac:dyDescent="0.7">
      <c r="A22" s="3"/>
      <c r="B22" s="3" t="s">
        <v>19</v>
      </c>
      <c r="C22" s="18">
        <f>IF($U$1=0,C$4*$R22,C$4*$V22)</f>
        <v>660000</v>
      </c>
      <c r="D22" s="18">
        <f t="shared" ref="D22:N22" si="9">IF($U$1=0,D$4*$R22,D$4*$V22)</f>
        <v>660000</v>
      </c>
      <c r="E22" s="18">
        <f t="shared" si="9"/>
        <v>660000</v>
      </c>
      <c r="F22" s="18">
        <f t="shared" si="9"/>
        <v>660000</v>
      </c>
      <c r="G22" s="18">
        <f t="shared" si="9"/>
        <v>660000</v>
      </c>
      <c r="H22" s="18">
        <f t="shared" si="9"/>
        <v>780000</v>
      </c>
      <c r="I22" s="18">
        <f t="shared" si="9"/>
        <v>1050000</v>
      </c>
      <c r="J22" s="18">
        <f t="shared" si="9"/>
        <v>1050000</v>
      </c>
      <c r="K22" s="18">
        <f t="shared" si="9"/>
        <v>780000</v>
      </c>
      <c r="L22" s="18">
        <f t="shared" si="9"/>
        <v>660000</v>
      </c>
      <c r="M22" s="18">
        <f t="shared" si="9"/>
        <v>660000</v>
      </c>
      <c r="N22" s="18">
        <f t="shared" si="9"/>
        <v>1486000</v>
      </c>
      <c r="O22" s="18">
        <f t="shared" si="1"/>
        <v>9766000</v>
      </c>
      <c r="Q22" t="s">
        <v>30</v>
      </c>
      <c r="R22" s="10">
        <v>0.2</v>
      </c>
      <c r="T22" s="26" t="s">
        <v>30</v>
      </c>
      <c r="U22" s="3"/>
      <c r="V22" s="26">
        <v>0.25</v>
      </c>
    </row>
    <row r="23" spans="1:22" x14ac:dyDescent="0.7">
      <c r="A23" s="3"/>
      <c r="B23" s="3" t="s">
        <v>26</v>
      </c>
      <c r="C23" s="18">
        <f t="shared" si="8"/>
        <v>200000</v>
      </c>
      <c r="D23" s="18">
        <f t="shared" si="8"/>
        <v>200000</v>
      </c>
      <c r="E23" s="18">
        <f t="shared" si="8"/>
        <v>200000</v>
      </c>
      <c r="F23" s="18">
        <f t="shared" si="8"/>
        <v>200000</v>
      </c>
      <c r="G23" s="18">
        <f t="shared" si="8"/>
        <v>200000</v>
      </c>
      <c r="H23" s="18">
        <f t="shared" si="8"/>
        <v>200000</v>
      </c>
      <c r="I23" s="18">
        <f t="shared" si="8"/>
        <v>200000</v>
      </c>
      <c r="J23" s="18">
        <f t="shared" si="8"/>
        <v>200000</v>
      </c>
      <c r="K23" s="18">
        <f t="shared" si="8"/>
        <v>200000</v>
      </c>
      <c r="L23" s="18">
        <f t="shared" si="8"/>
        <v>200000</v>
      </c>
      <c r="M23" s="18">
        <f t="shared" si="8"/>
        <v>200000</v>
      </c>
      <c r="N23" s="18">
        <f t="shared" si="8"/>
        <v>200000</v>
      </c>
      <c r="O23" s="18">
        <f t="shared" si="1"/>
        <v>2400000</v>
      </c>
      <c r="Q23" t="s">
        <v>29</v>
      </c>
      <c r="R23" s="20">
        <v>200000</v>
      </c>
      <c r="T23" s="29" t="s">
        <v>27</v>
      </c>
      <c r="U23" s="3"/>
      <c r="V23" s="26">
        <v>1</v>
      </c>
    </row>
    <row r="24" spans="1:22" x14ac:dyDescent="0.7">
      <c r="A24" s="3"/>
      <c r="B24" s="3" t="s">
        <v>12</v>
      </c>
      <c r="C24" s="18">
        <f>$R24</f>
        <v>750000</v>
      </c>
      <c r="D24" s="18">
        <f t="shared" ref="D24:N27" si="10">$R24</f>
        <v>750000</v>
      </c>
      <c r="E24" s="18">
        <f t="shared" si="10"/>
        <v>750000</v>
      </c>
      <c r="F24" s="18">
        <f t="shared" si="10"/>
        <v>750000</v>
      </c>
      <c r="G24" s="18">
        <f t="shared" si="10"/>
        <v>750000</v>
      </c>
      <c r="H24" s="18">
        <f t="shared" si="10"/>
        <v>750000</v>
      </c>
      <c r="I24" s="18">
        <f t="shared" si="10"/>
        <v>750000</v>
      </c>
      <c r="J24" s="18">
        <f t="shared" si="10"/>
        <v>750000</v>
      </c>
      <c r="K24" s="18">
        <f t="shared" si="10"/>
        <v>750000</v>
      </c>
      <c r="L24" s="18">
        <f t="shared" si="10"/>
        <v>750000</v>
      </c>
      <c r="M24" s="18">
        <f t="shared" si="10"/>
        <v>750000</v>
      </c>
      <c r="N24" s="18">
        <f t="shared" si="10"/>
        <v>750000</v>
      </c>
      <c r="O24" s="18">
        <f t="shared" si="1"/>
        <v>9000000</v>
      </c>
      <c r="Q24" t="s">
        <v>29</v>
      </c>
      <c r="R24" s="20">
        <v>750000</v>
      </c>
      <c r="T24" s="10"/>
    </row>
    <row r="25" spans="1:22" x14ac:dyDescent="0.7">
      <c r="A25" s="3"/>
      <c r="B25" s="3" t="s">
        <v>13</v>
      </c>
      <c r="C25" s="18">
        <f t="shared" ref="C25:C27" si="11">$R25</f>
        <v>100000</v>
      </c>
      <c r="D25" s="18">
        <f t="shared" si="10"/>
        <v>100000</v>
      </c>
      <c r="E25" s="18">
        <f t="shared" si="10"/>
        <v>100000</v>
      </c>
      <c r="F25" s="18">
        <f t="shared" si="10"/>
        <v>100000</v>
      </c>
      <c r="G25" s="18">
        <f t="shared" si="10"/>
        <v>100000</v>
      </c>
      <c r="H25" s="18">
        <f t="shared" si="10"/>
        <v>100000</v>
      </c>
      <c r="I25" s="18">
        <f t="shared" si="10"/>
        <v>100000</v>
      </c>
      <c r="J25" s="18">
        <f t="shared" si="10"/>
        <v>100000</v>
      </c>
      <c r="K25" s="18">
        <f t="shared" si="10"/>
        <v>100000</v>
      </c>
      <c r="L25" s="18">
        <f t="shared" si="10"/>
        <v>100000</v>
      </c>
      <c r="M25" s="18">
        <f t="shared" si="10"/>
        <v>100000</v>
      </c>
      <c r="N25" s="18">
        <f t="shared" si="10"/>
        <v>100000</v>
      </c>
      <c r="O25" s="18">
        <f t="shared" si="1"/>
        <v>1200000</v>
      </c>
      <c r="Q25" t="s">
        <v>29</v>
      </c>
      <c r="R25" s="20">
        <v>100000</v>
      </c>
      <c r="T25" s="10"/>
    </row>
    <row r="26" spans="1:22" x14ac:dyDescent="0.7">
      <c r="A26" s="3"/>
      <c r="B26" s="3" t="s">
        <v>14</v>
      </c>
      <c r="C26" s="18">
        <f t="shared" si="11"/>
        <v>100000</v>
      </c>
      <c r="D26" s="18">
        <f t="shared" si="10"/>
        <v>100000</v>
      </c>
      <c r="E26" s="18">
        <f t="shared" si="10"/>
        <v>100000</v>
      </c>
      <c r="F26" s="18">
        <f t="shared" si="10"/>
        <v>100000</v>
      </c>
      <c r="G26" s="18">
        <f t="shared" si="10"/>
        <v>100000</v>
      </c>
      <c r="H26" s="18">
        <f t="shared" si="10"/>
        <v>100000</v>
      </c>
      <c r="I26" s="18">
        <f t="shared" si="10"/>
        <v>100000</v>
      </c>
      <c r="J26" s="18">
        <f t="shared" si="10"/>
        <v>100000</v>
      </c>
      <c r="K26" s="18">
        <f t="shared" si="10"/>
        <v>100000</v>
      </c>
      <c r="L26" s="18">
        <f t="shared" si="10"/>
        <v>100000</v>
      </c>
      <c r="M26" s="18">
        <f t="shared" si="10"/>
        <v>100000</v>
      </c>
      <c r="N26" s="18">
        <f t="shared" si="10"/>
        <v>100000</v>
      </c>
      <c r="O26" s="18">
        <f t="shared" si="1"/>
        <v>1200000</v>
      </c>
      <c r="Q26" t="s">
        <v>29</v>
      </c>
      <c r="R26" s="20">
        <v>100000</v>
      </c>
      <c r="T26" s="10"/>
    </row>
    <row r="27" spans="1:22" x14ac:dyDescent="0.7">
      <c r="A27" s="3"/>
      <c r="B27" s="3" t="s">
        <v>15</v>
      </c>
      <c r="C27" s="18">
        <f t="shared" si="11"/>
        <v>100000</v>
      </c>
      <c r="D27" s="18">
        <f t="shared" si="10"/>
        <v>100000</v>
      </c>
      <c r="E27" s="18">
        <f t="shared" si="10"/>
        <v>100000</v>
      </c>
      <c r="F27" s="18">
        <f t="shared" si="10"/>
        <v>100000</v>
      </c>
      <c r="G27" s="18">
        <f t="shared" si="10"/>
        <v>100000</v>
      </c>
      <c r="H27" s="18">
        <f t="shared" si="10"/>
        <v>100000</v>
      </c>
      <c r="I27" s="18">
        <f t="shared" si="10"/>
        <v>100000</v>
      </c>
      <c r="J27" s="18">
        <f t="shared" si="10"/>
        <v>100000</v>
      </c>
      <c r="K27" s="18">
        <f t="shared" si="10"/>
        <v>100000</v>
      </c>
      <c r="L27" s="18">
        <f t="shared" si="10"/>
        <v>100000</v>
      </c>
      <c r="M27" s="18">
        <f t="shared" si="10"/>
        <v>100000</v>
      </c>
      <c r="N27" s="18">
        <f t="shared" si="10"/>
        <v>100000</v>
      </c>
      <c r="O27" s="18">
        <f t="shared" si="1"/>
        <v>1200000</v>
      </c>
      <c r="Q27" t="s">
        <v>29</v>
      </c>
      <c r="R27" s="20">
        <v>100000</v>
      </c>
      <c r="T27" s="10"/>
    </row>
    <row r="28" spans="1:22" x14ac:dyDescent="0.7">
      <c r="A28" s="13" t="s">
        <v>20</v>
      </c>
      <c r="B28" s="21"/>
      <c r="C28" s="14">
        <f>C14-C19</f>
        <v>-1043000</v>
      </c>
      <c r="D28" s="14">
        <f t="shared" ref="D28:N28" si="12">D14-D19</f>
        <v>-1043000</v>
      </c>
      <c r="E28" s="14">
        <f t="shared" si="12"/>
        <v>-1043000</v>
      </c>
      <c r="F28" s="14">
        <f t="shared" si="12"/>
        <v>-1043000</v>
      </c>
      <c r="G28" s="14">
        <f t="shared" si="12"/>
        <v>-1043000</v>
      </c>
      <c r="H28" s="14">
        <f t="shared" si="12"/>
        <v>-743000</v>
      </c>
      <c r="I28" s="14">
        <f t="shared" si="12"/>
        <v>-154500</v>
      </c>
      <c r="J28" s="14">
        <f t="shared" si="12"/>
        <v>-154500</v>
      </c>
      <c r="K28" s="14">
        <f t="shared" si="12"/>
        <v>-743000</v>
      </c>
      <c r="L28" s="14">
        <f t="shared" si="12"/>
        <v>-1043000</v>
      </c>
      <c r="M28" s="14">
        <f t="shared" si="12"/>
        <v>-1043000</v>
      </c>
      <c r="N28" s="14">
        <f t="shared" si="12"/>
        <v>880000</v>
      </c>
      <c r="O28" s="14">
        <f t="shared" si="1"/>
        <v>-8216000</v>
      </c>
      <c r="T28" s="10"/>
    </row>
    <row r="29" spans="1:22" x14ac:dyDescent="0.7"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22" x14ac:dyDescent="0.7"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22" x14ac:dyDescent="0.7"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22" x14ac:dyDescent="0.7"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3:15" x14ac:dyDescent="0.7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3:15" x14ac:dyDescent="0.7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3:15" x14ac:dyDescent="0.7"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3:15" x14ac:dyDescent="0.7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3:15" x14ac:dyDescent="0.7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3:15" x14ac:dyDescent="0.7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3:15" x14ac:dyDescent="0.7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3:15" x14ac:dyDescent="0.7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</sheetData>
  <phoneticPr fontId="1"/>
  <conditionalFormatting sqref="C28:O2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&gt;&gt;財務三表sheet</vt:lpstr>
      <vt:lpstr>PL</vt:lpstr>
      <vt:lpstr>BS</vt:lpstr>
      <vt:lpstr>CF</vt:lpstr>
      <vt:lpstr>&gt;&gt;勘定科目sheet</vt:lpstr>
      <vt:lpstr>売掛金</vt:lpstr>
      <vt:lpstr>棚卸資産</vt:lpstr>
      <vt:lpstr>買掛金</vt:lpstr>
      <vt:lpstr>借入金</vt:lpstr>
      <vt:lpstr>&gt;&gt;マスタ&amp;パラメーターsheet</vt:lpstr>
      <vt:lpstr>商品マスタ</vt:lpstr>
      <vt:lpstr>得意先マスタ</vt:lpstr>
      <vt:lpstr>月別予想販売数量</vt:lpstr>
      <vt:lpstr>月別仕入数量</vt:lpstr>
      <vt:lpstr>予想損益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中島敏宏</dc:creator>
  <cp:lastModifiedBy>敏宏 中島</cp:lastModifiedBy>
  <cp:lastPrinted>2023-12-24T06:36:23Z</cp:lastPrinted>
  <dcterms:created xsi:type="dcterms:W3CDTF">2023-02-04T11:52:56Z</dcterms:created>
  <dcterms:modified xsi:type="dcterms:W3CDTF">2024-11-27T09:13:21Z</dcterms:modified>
</cp:coreProperties>
</file>