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better and build" sheetId="1" r:id="rId4"/>
    <sheet name="runninng and maintenance" sheetId="2" r:id="rId5"/>
    <sheet name="done" sheetId="3" r:id="rId6"/>
    <sheet name="Sheet 2" sheetId="4" r:id="rId7"/>
  </sheets>
</workbook>
</file>

<file path=xl/comments1.xml><?xml version="1.0" encoding="utf-8"?>
<comments xmlns="http://schemas.openxmlformats.org/spreadsheetml/2006/main">
  <authors>
    <author>公志 東窪</author>
  </authors>
  <commentList>
    <comment ref="D1" authorId="0">
      <text>
        <r>
          <rPr>
            <sz val="11"/>
            <color indexed="8"/>
            <rFont val="Helvetica"/>
          </rPr>
          <t>公志 東窪:
cf,money,time,love</t>
        </r>
      </text>
    </comment>
  </commentList>
</comments>
</file>

<file path=xl/sharedStrings.xml><?xml version="1.0" encoding="utf-8"?>
<sst xmlns="http://schemas.openxmlformats.org/spreadsheetml/2006/main" uniqueCount="406">
  <si>
    <t>project</t>
  </si>
  <si>
    <t>parents</t>
  </si>
  <si>
    <t>cf valid condition</t>
  </si>
  <si>
    <t>parents return</t>
  </si>
  <si>
    <t>probablility</t>
  </si>
  <si>
    <t>caliculated  return</t>
  </si>
  <si>
    <t>cf increase</t>
  </si>
  <si>
    <t>money increase</t>
  </si>
  <si>
    <t>time increase</t>
  </si>
  <si>
    <t>money increase of side effect in value</t>
  </si>
  <si>
    <t>side effect possibility</t>
  </si>
  <si>
    <t>task(children nodes)</t>
  </si>
  <si>
    <t>one shot</t>
  </si>
  <si>
    <t>running</t>
  </si>
  <si>
    <t>try at least once</t>
  </si>
  <si>
    <t>broken down enough</t>
  </si>
  <si>
    <t>time invest</t>
  </si>
  <si>
    <t>money invest</t>
  </si>
  <si>
    <t>outsourcability</t>
  </si>
  <si>
    <t>essentializable</t>
  </si>
  <si>
    <t>cf valid score</t>
  </si>
  <si>
    <t>money increase at higher conversion rate</t>
  </si>
  <si>
    <t>total increse</t>
  </si>
  <si>
    <t>total increase in 0.5 conversion</t>
  </si>
  <si>
    <t>total increase in value</t>
  </si>
  <si>
    <t>time invest at high conversion</t>
  </si>
  <si>
    <t>money invest at high conversion</t>
  </si>
  <si>
    <t>total investment</t>
  </si>
  <si>
    <t>total investment at higher conversion rate</t>
  </si>
  <si>
    <t>CF buffreed simple ROI</t>
  </si>
  <si>
    <t>ROI in increase rate</t>
  </si>
  <si>
    <t>exponent</t>
  </si>
  <si>
    <t>exponented at higher conversen rate</t>
  </si>
  <si>
    <t>break down?</t>
  </si>
  <si>
    <t>roi with speed</t>
  </si>
  <si>
    <t>essential investment trial</t>
  </si>
  <si>
    <t>scale with meのmoney increase rate補正</t>
  </si>
  <si>
    <t>現在のコンバージョンレート</t>
  </si>
  <si>
    <t>高いコンバージョンレート</t>
  </si>
  <si>
    <r>
      <rPr>
        <b val="1"/>
        <sz val="12"/>
        <color indexed="8"/>
        <rFont val="Helvetica"/>
      </rPr>
      <t>shortcuts osx for all the apps i use often</t>
    </r>
  </si>
  <si>
    <t>eliminate-time</t>
  </si>
  <si>
    <r>
      <rPr>
        <b val="1"/>
        <sz val="12"/>
        <color indexed="8"/>
        <rFont val="Helvetica"/>
      </rPr>
      <t>長期的なCFとかeliminateのみなおしとか。</t>
    </r>
  </si>
  <si>
    <t>management</t>
  </si>
  <si>
    <t>声の訓練</t>
  </si>
  <si>
    <t>better_looks</t>
  </si>
  <si>
    <t>よく使う言葉を辞書に。日本語系の場所。</t>
  </si>
  <si>
    <t>better_task_management</t>
  </si>
  <si>
    <r>
      <rPr>
        <b val="1"/>
        <sz val="12"/>
        <color indexed="8"/>
        <rFont val="Helvetica"/>
      </rPr>
      <t>if a calendar event repeating is for runtime == repeating, then just add to on break</t>
    </r>
  </si>
  <si>
    <t>read just a liltte bit later</t>
  </si>
  <si>
    <r>
      <rPr>
        <b val="1"/>
        <sz val="12"/>
        <color indexed="8"/>
        <rFont val="Helvetica"/>
      </rPr>
      <t>なんか体調が劇的に良くなった</t>
    </r>
  </si>
  <si>
    <t>better_brain</t>
  </si>
  <si>
    <r>
      <rPr>
        <b val="1"/>
        <sz val="12"/>
        <color indexed="8"/>
        <rFont val="Helvetica"/>
      </rPr>
      <t>登美子問題</t>
    </r>
  </si>
  <si>
    <t>eliminate.eat,eliminate.place,concentration</t>
  </si>
  <si>
    <t>pknksuper</t>
  </si>
  <si>
    <t>body</t>
  </si>
  <si>
    <t>habituation</t>
  </si>
  <si>
    <t>sales</t>
  </si>
  <si>
    <t>income,basic_income,better_conversion</t>
  </si>
  <si>
    <r>
      <rPr>
        <b val="1"/>
        <sz val="12"/>
        <color indexed="8"/>
        <rFont val="Helvetica"/>
      </rPr>
      <t>drafts4 -&gt; evernote posting should take the body contents to title</t>
    </r>
  </si>
  <si>
    <r>
      <rPr>
        <b val="1"/>
        <sz val="12"/>
        <color indexed="8"/>
        <rFont val="Helvetica"/>
      </rPr>
      <t>もうちょっとスーツ的なかっこよさを</t>
    </r>
  </si>
  <si>
    <t>eliminate-time,management</t>
  </si>
  <si>
    <r>
      <rPr>
        <b val="1"/>
        <sz val="12"/>
        <color indexed="8"/>
        <rFont val="Helvetica"/>
      </rPr>
      <t>BEFORE AFTER presentation on STUDIOVOICE thing</t>
    </r>
  </si>
  <si>
    <t>cf_for_coming_year,svarchive</t>
  </si>
  <si>
    <r>
      <rPr>
        <b val="1"/>
        <sz val="12"/>
        <color indexed="8"/>
        <rFont val="Helvetica"/>
      </rPr>
      <t>16 Great Workflows to Jumpstart Your Alfred Experience « Mac.AppStorm</t>
    </r>
  </si>
  <si>
    <t>eliminate_execution_time</t>
  </si>
  <si>
    <t>better_findjob</t>
  </si>
  <si>
    <t>basic_income</t>
  </si>
  <si>
    <r>
      <rPr>
        <b val="1"/>
        <sz val="12"/>
        <color indexed="8"/>
        <rFont val="Helvetica"/>
      </rPr>
      <t>Foods and nutrition for gym.</t>
    </r>
  </si>
  <si>
    <t>pknksuper,eliminate.eat</t>
  </si>
  <si>
    <r>
      <rPr>
        <b val="1"/>
        <sz val="12"/>
        <color indexed="8"/>
        <rFont val="Helvetica"/>
      </rPr>
      <t>なぜ失敗したかを考える。リストする。</t>
    </r>
  </si>
  <si>
    <r>
      <rPr>
        <b val="1"/>
        <sz val="12"/>
        <color indexed="8"/>
        <rFont val="Helvetica"/>
      </rPr>
      <t>E2hどうつかう？</t>
    </r>
  </si>
  <si>
    <t>統合roi</t>
  </si>
  <si>
    <t>better_task_management,management</t>
  </si>
  <si>
    <r>
      <rPr>
        <b val="1"/>
        <sz val="12"/>
        <color indexed="8"/>
        <rFont val="Helvetica"/>
      </rPr>
      <t>transactionの統計をもっとやること。キャッシュの払いをなくすことっぽい.</t>
    </r>
  </si>
  <si>
    <t>elimination</t>
  </si>
  <si>
    <r>
      <rPr>
        <b val="1"/>
        <sz val="12"/>
        <color indexed="8"/>
        <rFont val="Helvetica"/>
      </rPr>
      <t>とっても小さいタスクのmanagaement run方法</t>
    </r>
  </si>
  <si>
    <t>maintenance_bicycle</t>
  </si>
  <si>
    <t>maintenance,bicycle</t>
  </si>
  <si>
    <t>maintenanceのもののworkflowがない。</t>
  </si>
  <si>
    <t>all the tasks,better_task_management</t>
  </si>
  <si>
    <r>
      <rPr>
        <b val="1"/>
        <sz val="12"/>
        <color indexed="8"/>
        <rFont val="Helvetica"/>
      </rPr>
      <t>僕の体のボトルネックは</t>
    </r>
  </si>
  <si>
    <t>time</t>
  </si>
  <si>
    <r>
      <rPr>
        <b val="1"/>
        <sz val="12"/>
        <color indexed="8"/>
        <rFont val="Helvetica"/>
      </rPr>
      <t>do all with numbers</t>
    </r>
  </si>
  <si>
    <t>lover</t>
  </si>
  <si>
    <t>better_dddd,love</t>
  </si>
  <si>
    <t>better word</t>
  </si>
  <si>
    <t>better_task_management,management,world,autolink,che</t>
  </si>
  <si>
    <r>
      <rPr>
        <b val="1"/>
        <sz val="12"/>
        <color indexed="8"/>
        <rFont val="Helvetica"/>
      </rPr>
      <t>Task management and visual.</t>
    </r>
  </si>
  <si>
    <t>priorit,better_task_management, concentration</t>
  </si>
  <si>
    <r>
      <rPr>
        <b val="1"/>
        <sz val="12"/>
        <color indexed="8"/>
        <rFont val="Helvetica"/>
      </rPr>
      <t>汚れた声が出せるか。</t>
    </r>
  </si>
  <si>
    <t>sundayband</t>
  </si>
  <si>
    <t>eliminate-date</t>
  </si>
  <si>
    <r>
      <rPr>
        <b val="1"/>
        <sz val="12"/>
        <color indexed="8"/>
        <rFont val="Helvetica"/>
      </rPr>
      <t>mustacheが革命的</t>
    </r>
  </si>
  <si>
    <t>code_less</t>
  </si>
  <si>
    <r>
      <rPr>
        <b val="1"/>
        <sz val="12"/>
        <color indexed="8"/>
        <rFont val="Helvetica"/>
      </rPr>
      <t>Transit planner. daily</t>
    </r>
  </si>
  <si>
    <t>eliminate.place,eliminate-time</t>
  </si>
  <si>
    <t>仕組み</t>
  </si>
  <si>
    <r>
      <rPr>
        <b val="1"/>
        <u val="single"/>
        <sz val="12"/>
        <color indexed="8"/>
        <rFont val="Helvetica"/>
      </rPr>
      <t>time context in the morning</t>
    </r>
  </si>
  <si>
    <t>eliminate-time,management,outsource,world</t>
  </si>
  <si>
    <r>
      <rPr>
        <b val="1"/>
        <sz val="12"/>
        <color indexed="8"/>
        <rFont val="Helvetica"/>
      </rPr>
      <t>Triggering point to Apps. via web.</t>
    </r>
  </si>
  <si>
    <t>better_habituation</t>
  </si>
  <si>
    <t>1.5%</t>
  </si>
  <si>
    <r>
      <rPr>
        <b val="1"/>
        <sz val="12"/>
        <color indexed="8"/>
        <rFont val="Helvetica"/>
      </rPr>
      <t>Voice and hunt</t>
    </r>
  </si>
  <si>
    <t>better_looks,leap</t>
  </si>
  <si>
    <r>
      <rPr>
        <b val="1"/>
        <sz val="12"/>
        <color indexed="8"/>
        <rFont val="Helvetica"/>
      </rPr>
      <t>Untitled Clipped Note雑用処理</t>
    </r>
  </si>
  <si>
    <r>
      <rPr>
        <b val="1"/>
        <sz val="12"/>
        <color indexed="8"/>
        <rFont val="Helvetica"/>
      </rPr>
      <t>購入物とかそういうもののといろんなもののlink</t>
    </r>
  </si>
  <si>
    <r>
      <rPr>
        <b val="1"/>
        <sz val="12"/>
        <color indexed="8"/>
        <rFont val="Helvetica"/>
      </rPr>
      <t>nodes that have an anscestor what has the contents starts with “better” all have “better” -&gt; better noting</t>
    </r>
  </si>
  <si>
    <t>better_noding</t>
  </si>
  <si>
    <t>25</t>
  </si>
  <si>
    <t>0</t>
  </si>
  <si>
    <r>
      <rPr>
        <sz val="10"/>
        <color indexed="9"/>
        <rFont val="Helvetica"/>
      </rPr>
      <t>25</t>
    </r>
  </si>
  <si>
    <r>
      <rPr>
        <sz val="16"/>
        <color indexed="9"/>
        <rFont val="Helvetica"/>
      </rPr>
      <t>0</t>
    </r>
  </si>
  <si>
    <r>
      <rPr>
        <b val="1"/>
        <sz val="12"/>
        <color indexed="8"/>
        <rFont val="Helvetica"/>
      </rPr>
      <t>タスクの属性とワークフロー</t>
    </r>
  </si>
  <si>
    <t>concentration,loss times, speed,automation,better_task_management</t>
  </si>
  <si>
    <r>
      <rPr>
        <b val="1"/>
        <sz val="12"/>
        <color indexed="8"/>
        <rFont val="Helvetica"/>
      </rPr>
      <t>栄養のせいなのか not motivated...</t>
    </r>
  </si>
  <si>
    <t>cycle_kit</t>
  </si>
  <si>
    <t>eliminate-eat,nutrition,pknksuper</t>
  </si>
  <si>
    <t>basic_income  + business</t>
  </si>
  <si>
    <t>cf_for_coming_year,better_conversion,world</t>
  </si>
  <si>
    <t>better_management</t>
  </si>
  <si>
    <t>better_gym</t>
  </si>
  <si>
    <t>pknksuper,eliminate</t>
  </si>
  <si>
    <t>better_motivation</t>
  </si>
  <si>
    <t>eliminate_execution_time,management</t>
  </si>
  <si>
    <t>eliminate-time(250%*15%)+management(250%*10%)+better_brain+better_concentration+root</t>
  </si>
  <si>
    <t xml:space="preserve">streaking + ui development + if then </t>
  </si>
  <si>
    <t>viewset</t>
  </si>
  <si>
    <r>
      <rPr>
        <b val="1"/>
        <sz val="12"/>
        <color indexed="8"/>
        <rFont val="Helvetica"/>
      </rPr>
      <t>ながらりつ？たとえば歯磨き？</t>
    </r>
  </si>
  <si>
    <r>
      <rPr>
        <b val="1"/>
        <sz val="12"/>
        <color indexed="8"/>
        <rFont val="Helvetica"/>
      </rPr>
      <t>kddiにひかれてる。ストップすべき。</t>
    </r>
  </si>
  <si>
    <t>cf1507</t>
  </si>
  <si>
    <r>
      <rPr>
        <b val="1"/>
        <sz val="12"/>
        <color indexed="8"/>
        <rFont val="Helvetica"/>
      </rPr>
      <t>celineのバッグ</t>
    </r>
  </si>
  <si>
    <r>
      <rPr>
        <b val="1"/>
        <sz val="12"/>
        <color indexed="8"/>
        <rFont val="Helvetica"/>
      </rPr>
      <t>event（カレンダー系）と、location, todos, Todo noteなどへのリンクと情報の形式。キャプチャーをエレガントに。</t>
    </r>
  </si>
  <si>
    <t>better_task_management,linker</t>
  </si>
  <si>
    <t>che.fundraising</t>
  </si>
  <si>
    <t>fundraising,che</t>
  </si>
  <si>
    <t>better_dddd essentials</t>
  </si>
  <si>
    <t>better_dddd</t>
  </si>
  <si>
    <r>
      <rPr>
        <b val="1"/>
        <sz val="12"/>
        <color indexed="8"/>
        <rFont val="Helvetica"/>
      </rPr>
      <t>ホテルー＞荷物ー＞散歩</t>
    </r>
  </si>
  <si>
    <t>pknk_date</t>
  </si>
  <si>
    <t>cf,money</t>
  </si>
  <si>
    <r>
      <rPr>
        <b val="1"/>
        <sz val="12"/>
        <color indexed="8"/>
        <rFont val="Helvetica"/>
      </rPr>
      <t>alfredでだいたいのことキーボードでできるようになるかもしれないやつ。</t>
    </r>
  </si>
  <si>
    <t>gggg</t>
  </si>
  <si>
    <t>better_dddd,lover,better_looks,connecting_the_dots</t>
  </si>
  <si>
    <r>
      <rPr>
        <b val="1"/>
        <sz val="12"/>
        <color indexed="8"/>
        <rFont val="Helvetica"/>
      </rPr>
      <t>Nutrition</t>
    </r>
  </si>
  <si>
    <r>
      <rPr>
        <b val="1"/>
        <u val="single"/>
        <sz val="12"/>
        <color indexed="8"/>
        <rFont val="Helvetica"/>
      </rPr>
      <t>graphのosserをナンパ</t>
    </r>
  </si>
  <si>
    <t>nodepad.hiring</t>
  </si>
  <si>
    <r>
      <rPr>
        <b val="1"/>
        <sz val="12"/>
        <color indexed="8"/>
        <rFont val="Helvetica"/>
      </rPr>
      <t>マカと飯でピッチピチだった。</t>
    </r>
  </si>
  <si>
    <t>chinchin</t>
  </si>
  <si>
    <r>
      <rPr>
        <b val="1"/>
        <sz val="12"/>
        <color indexed="8"/>
        <rFont val="Helvetica"/>
      </rPr>
      <t>capturing method should be better.</t>
    </r>
  </si>
  <si>
    <t>gmatch</t>
  </si>
  <si>
    <r>
      <rPr>
        <b val="1"/>
        <sz val="12"/>
        <color indexed="8"/>
        <rFont val="Helvetica"/>
      </rPr>
      <t>その疲労感はO脚から来ている！？荷物が無くても出てしまう歩く時の疲労に要注意！ ｜体の悩み解決ブログ｜Ameba (アメーバ)</t>
    </r>
  </si>
  <si>
    <r>
      <rPr>
        <b val="1"/>
        <sz val="12"/>
        <color indexed="8"/>
        <rFont val="Helvetica"/>
      </rPr>
      <t>gware 40% / 20 hours.</t>
    </r>
  </si>
  <si>
    <t>better_dddd,world</t>
  </si>
  <si>
    <t>人工知能と学習の本</t>
  </si>
  <si>
    <t>cf,nodepad.fundraising,writing</t>
  </si>
  <si>
    <t>back to social</t>
  </si>
  <si>
    <t>cf_for_coming_year</t>
  </si>
  <si>
    <r>
      <rPr>
        <b val="1"/>
        <sz val="12"/>
        <color indexed="8"/>
        <rFont val="Helvetica"/>
      </rPr>
      <t>@habitation 2 night at cafe watched.</t>
    </r>
  </si>
  <si>
    <t>point.maintenance </t>
  </si>
  <si>
    <t>point,better_habituation</t>
  </si>
  <si>
    <t>agc</t>
  </si>
  <si>
    <r>
      <rPr>
        <b val="1"/>
        <sz val="12"/>
        <color indexed="8"/>
        <rFont val="Helvetica"/>
      </rPr>
      <t>ダメな習慣とか、マイクロだがスケールの大きいパターン（たとえばクリックするとか）…</t>
    </r>
  </si>
  <si>
    <r>
      <rPr>
        <b val="1"/>
        <sz val="12"/>
        <color indexed="8"/>
        <rFont val="Helvetica"/>
      </rPr>
      <t>業務の投機性に応じてキャッシュ、株比率かえる</t>
    </r>
  </si>
  <si>
    <r>
      <rPr>
        <b val="1"/>
        <sz val="12"/>
        <color indexed="8"/>
        <rFont val="Helvetica"/>
      </rPr>
      <t>会社買収とか</t>
    </r>
  </si>
  <si>
    <t>cf,management</t>
  </si>
  <si>
    <r>
      <rPr>
        <b val="1"/>
        <sz val="12"/>
        <color indexed="8"/>
        <rFont val="Helvetica"/>
      </rPr>
      <t>@TAO tasks should be managed and tried in other ways.</t>
    </r>
  </si>
  <si>
    <t>diyk/borrowcheaper</t>
  </si>
  <si>
    <t>storytelling for the presentation</t>
  </si>
  <si>
    <t>fundraising</t>
  </si>
  <si>
    <r>
      <rPr>
        <b val="1"/>
        <u val="single"/>
        <sz val="12"/>
        <color indexed="8"/>
        <rFont val="Helvetica"/>
      </rPr>
      <t>会社を倒産させる経営者に共通の特徴</t>
    </r>
  </si>
  <si>
    <r>
      <rPr>
        <b val="1"/>
        <sz val="12"/>
        <color indexed="8"/>
        <rFont val="Helvetica"/>
      </rPr>
      <t>始めたものが終わらないことに人はストレスを感じるので、小さくでも始めればOK。</t>
    </r>
  </si>
  <si>
    <t>better_motivation,next</t>
  </si>
  <si>
    <r>
      <rPr>
        <b val="1"/>
        <sz val="12"/>
        <color indexed="8"/>
        <rFont val="Helvetica"/>
      </rPr>
      <t>店か、ユーザーに、cityheabenにかいが、完全なスクレイピングをしたいとこに、売り込む</t>
    </r>
  </si>
  <si>
    <r>
      <rPr>
        <b val="1"/>
        <sz val="12"/>
        <color indexed="8"/>
        <rFont val="Helvetica"/>
      </rPr>
      <t>距離より時間かも。2.5キロを25分で遅めに歩く方かも</t>
    </r>
  </si>
  <si>
    <t>cf</t>
  </si>
  <si>
    <r>
      <rPr>
        <b val="1"/>
        <sz val="12"/>
        <color indexed="8"/>
        <rFont val="Helvetica"/>
      </rPr>
      <t>東窪流のすごいBC導入利用導入する。</t>
    </r>
  </si>
  <si>
    <t>newjit,world</t>
  </si>
  <si>
    <t>nodepad.fundraising</t>
  </si>
  <si>
    <t>nodepad,fundraising</t>
  </si>
  <si>
    <t>chew</t>
  </si>
  <si>
    <t>body,eliminate-time</t>
  </si>
  <si>
    <r>
      <rPr>
        <b val="1"/>
        <sz val="12"/>
        <color indexed="8"/>
        <rFont val="Helvetica"/>
      </rPr>
      <t>株でM&amp;A</t>
    </r>
  </si>
  <si>
    <t>world,amplifier</t>
  </si>
  <si>
    <t>better_sleeping</t>
  </si>
  <si>
    <t>eliminate-time,management,better_brain,body</t>
  </si>
  <si>
    <t>low pull</t>
  </si>
  <si>
    <t>shoulder</t>
  </si>
  <si>
    <r>
      <rPr>
        <b val="1"/>
        <sz val="12"/>
        <color indexed="8"/>
        <rFont val="Helvetica"/>
      </rPr>
      <t>エアーコンテキストの、価値といかボトルネック？</t>
    </r>
  </si>
  <si>
    <r>
      <rPr>
        <b val="1"/>
        <sz val="12"/>
        <color indexed="8"/>
        <rFont val="Helvetica"/>
      </rPr>
      <t>eliminate関連で月額系のやつは定期的に、お金あっても、見直す</t>
    </r>
  </si>
  <si>
    <t>elimination,love</t>
  </si>
  <si>
    <r>
      <rPr>
        <b val="1"/>
        <sz val="12"/>
        <color indexed="8"/>
        <rFont val="Helvetica"/>
      </rPr>
      <t>handling of urgent micro tasks. priority level, urgency, and the timing, ,,,,</t>
    </r>
  </si>
  <si>
    <t>management,eliminate-time,business</t>
  </si>
  <si>
    <r>
      <rPr>
        <b val="1"/>
        <sz val="12"/>
        <color indexed="8"/>
        <rFont val="Helvetica"/>
      </rPr>
      <t>lib not working (spending place cost still now.....) motivation!</t>
    </r>
  </si>
  <si>
    <t>eliminate.place</t>
  </si>
  <si>
    <r>
      <rPr>
        <b val="1"/>
        <sz val="12"/>
        <color indexed="8"/>
        <rFont val="Helvetica"/>
      </rPr>
      <t>copy もforkもせずにgistのsnippets 使う方法</t>
    </r>
  </si>
  <si>
    <r>
      <rPr>
        <b val="1"/>
        <sz val="12"/>
        <color indexed="8"/>
        <rFont val="Helvetica"/>
      </rPr>
      <t>no tweaking nose</t>
    </r>
  </si>
  <si>
    <r>
      <rPr>
        <b val="1"/>
        <sz val="12"/>
        <color indexed="8"/>
        <rFont val="Helvetica"/>
      </rPr>
      <t>ストレス対策として、「どれほど使わなかったか」を誇る感じのなにか。</t>
    </r>
  </si>
  <si>
    <r>
      <rPr>
        <b val="1"/>
        <sz val="12"/>
        <color indexed="8"/>
        <rFont val="Helvetica"/>
      </rPr>
      <t>コンタクトすると睡眠短くなるか確認するには？</t>
    </r>
  </si>
  <si>
    <r>
      <rPr>
        <b val="1"/>
        <sz val="12"/>
        <color indexed="8"/>
        <rFont val="Helvetica"/>
      </rPr>
      <t>肩かなりほぐれて、かつ腰伸びるようになってきた。閾値越えるとティッピングポイントあるかも</t>
    </r>
  </si>
  <si>
    <r>
      <rPr>
        <b val="1"/>
        <sz val="12"/>
        <color indexed="8"/>
        <rFont val="Helvetica"/>
      </rPr>
      <t>add “how to handle the fact “ to the fact for the word operation</t>
    </r>
  </si>
  <si>
    <t>huginn</t>
  </si>
  <si>
    <t>automation,better_task_management,workflow</t>
  </si>
  <si>
    <r>
      <rPr>
        <b val="1"/>
        <sz val="12"/>
        <color indexed="8"/>
        <rFont val="Helvetica"/>
      </rPr>
      <t>places,motivation not working, and the only possibility maybe , PKNK.</t>
    </r>
  </si>
  <si>
    <t>pknksuper,eliminate-time,eliminate.place</t>
  </si>
  <si>
    <t>svarchive</t>
  </si>
  <si>
    <t>world</t>
  </si>
  <si>
    <r>
      <rPr>
        <b val="1"/>
        <sz val="12"/>
        <color indexed="8"/>
        <rFont val="Helvetica"/>
      </rPr>
      <t>“モチベーションに火をつける方法のひとつは、なりたい人を毎日じっと見つめて、そのイメージを鮮明に脳裏に焼きつけることである。”</t>
    </r>
  </si>
  <si>
    <r>
      <rPr>
        <b val="1"/>
        <sz val="12"/>
        <color indexed="8"/>
        <rFont val="Helvetica"/>
      </rPr>
      <t>everdoro notworking. pomodoro notworking...</t>
    </r>
  </si>
  <si>
    <r>
      <rPr>
        <b val="1"/>
        <sz val="12"/>
        <color indexed="8"/>
        <rFont val="Helvetica"/>
      </rPr>
      <t>散歩しやすくする。寒いとか暖かいとか、荷物。</t>
    </r>
  </si>
  <si>
    <t>money</t>
  </si>
  <si>
    <r>
      <rPr>
        <b val="1"/>
        <sz val="12"/>
        <color indexed="8"/>
        <rFont val="Helvetica"/>
      </rPr>
      <t>better meeting, ( to shring the time )</t>
    </r>
  </si>
  <si>
    <r>
      <rPr>
        <b val="1"/>
        <sz val="12"/>
        <color indexed="8"/>
        <rFont val="Helvetica"/>
      </rPr>
      <t>micro dots</t>
    </r>
  </si>
  <si>
    <r>
      <rPr>
        <b val="1"/>
        <sz val="12"/>
        <color indexed="8"/>
        <rFont val="Helvetica"/>
      </rPr>
      <t>conventions on life hacks.</t>
    </r>
  </si>
  <si>
    <t>better_habituation,better_word</t>
  </si>
  <si>
    <r>
      <rPr>
        <b val="1"/>
        <sz val="12"/>
        <color indexed="8"/>
        <rFont val="Helvetica"/>
      </rPr>
      <t>ddddにかいやったのまずい。雪崩ヤバい。</t>
    </r>
  </si>
  <si>
    <r>
      <rPr>
        <b val="1"/>
        <sz val="12"/>
        <color indexed="8"/>
        <rFont val="Helvetica"/>
      </rPr>
      <t>better 先取り。段取りしてメール。</t>
    </r>
  </si>
  <si>
    <r>
      <rPr>
        <b val="1"/>
        <sz val="12"/>
        <color indexed="8"/>
        <rFont val="Helvetica"/>
      </rPr>
      <t>【衝撃】実は体に悪い「スヌーズ機能」　 : 稲妻速報</t>
    </r>
  </si>
  <si>
    <r>
      <rPr>
        <b val="1"/>
        <sz val="12"/>
        <color indexed="8"/>
        <rFont val="Helvetica"/>
      </rPr>
      <t>自動リンクのコードの結合を緩くしていろんなものに適用できるようにする。</t>
    </r>
  </si>
  <si>
    <t>better_task_management,svarchive,nodepad,steve,world</t>
  </si>
  <si>
    <r>
      <rPr>
        <b val="1"/>
        <sz val="12"/>
        <color indexed="8"/>
        <rFont val="Helvetica"/>
      </rPr>
      <t>歯がいよいよ。保険どんだけか。</t>
    </r>
  </si>
  <si>
    <r>
      <rPr>
        <b val="1"/>
        <sz val="12"/>
        <color indexed="8"/>
        <rFont val="Helvetica"/>
      </rPr>
      <t>文字起こしのやつ興味部会</t>
    </r>
  </si>
  <si>
    <r>
      <rPr>
        <b val="1"/>
        <sz val="12"/>
        <color indexed="8"/>
        <rFont val="Helvetica"/>
      </rPr>
      <t>CFということと、cache stock、時間、は別ということ。</t>
    </r>
  </si>
  <si>
    <r>
      <rPr>
        <b val="1"/>
        <sz val="12"/>
        <color indexed="8"/>
        <rFont val="Helvetica"/>
      </rPr>
      <t>PROTAINS AND OILS not damaging ちょーない　かんきょう...</t>
    </r>
  </si>
  <si>
    <t>nutrition,body</t>
  </si>
  <si>
    <r>
      <rPr>
        <b val="1"/>
        <sz val="12"/>
        <color indexed="8"/>
        <rFont val="Helvetica"/>
      </rPr>
      <t>Meal plan</t>
    </r>
  </si>
  <si>
    <t>eliminate.eat</t>
  </si>
  <si>
    <r>
      <rPr>
        <b val="1"/>
        <sz val="12"/>
        <color indexed="8"/>
        <rFont val="Helvetica"/>
      </rPr>
      <t>ハリアー？</t>
    </r>
  </si>
  <si>
    <t>better_transportation</t>
  </si>
  <si>
    <t>concentration</t>
  </si>
  <si>
    <t>eliminate_execution_time(200%*30%)+management(500%*15%)+exponented</t>
  </si>
  <si>
    <t>habituation,pomodoro</t>
  </si>
  <si>
    <t>emok</t>
  </si>
  <si>
    <t>eliminate.eat,nutrition</t>
  </si>
  <si>
    <t>svarchive-presentation</t>
  </si>
  <si>
    <t>gunosy</t>
  </si>
  <si>
    <r>
      <rPr>
        <b val="1"/>
        <sz val="12"/>
        <color indexed="8"/>
        <rFont val="Helvetica"/>
      </rPr>
      <t>better_transportation</t>
    </r>
  </si>
  <si>
    <t>eliminate-time,eliminate.place,elimination,eliminate.eat,eliminate-date,pknksuper</t>
  </si>
  <si>
    <t>clouddb</t>
  </si>
  <si>
    <t>better UI. less_code,world</t>
  </si>
  <si>
    <r>
      <rPr>
        <b val="1"/>
        <sz val="12"/>
        <color indexed="8"/>
        <rFont val="Helvetica"/>
      </rPr>
      <t>時間無駄にしてる。集中。できず、作業に入れてなく、面倒さがい</t>
    </r>
  </si>
  <si>
    <t>concentration,next,better_task_management</t>
  </si>
  <si>
    <r>
      <rPr>
        <b val="1"/>
        <sz val="12"/>
        <color indexed="8"/>
        <rFont val="Helvetica"/>
      </rPr>
      <t>BackPackや他のアプリの運用を丸2年ほど続けてみてBackPackを２ヶ月前に再ローンチして理解出来たっぽいことは、一般顧客向けでなくビジネス向けにやるべきだっていうことだった。</t>
    </r>
  </si>
  <si>
    <r>
      <rPr>
        <b val="1"/>
        <sz val="12"/>
        <color indexed="8"/>
        <rFont val="Helvetica"/>
      </rPr>
      <t>移動のながら</t>
    </r>
  </si>
  <si>
    <r>
      <rPr>
        <b val="1"/>
        <sz val="12"/>
        <color indexed="8"/>
        <rFont val="Helvetica"/>
      </rPr>
      <t>nodepad</t>
    </r>
  </si>
  <si>
    <t>better_noding,better_task_management,world</t>
  </si>
  <si>
    <t>深呼吸ー＞集中</t>
  </si>
  <si>
    <t>concentaration,motivation,body,better_brain</t>
  </si>
  <si>
    <r>
      <rPr>
        <b val="1"/>
        <sz val="12"/>
        <color indexed="8"/>
        <rFont val="Helvetica"/>
      </rPr>
      <t>朝時間とられてるログ</t>
    </r>
  </si>
  <si>
    <t>basic_income,better_conversion</t>
  </si>
  <si>
    <t>thinkstream</t>
  </si>
  <si>
    <t>concentration,movitation,elimination_execution_time</t>
  </si>
  <si>
    <r>
      <rPr>
        <b val="1"/>
        <u val="single"/>
        <sz val="12"/>
        <color indexed="8"/>
        <rFont val="Helvetica"/>
      </rPr>
      <t>evernote自動リンク</t>
    </r>
  </si>
  <si>
    <t>better_task_management,hinting</t>
  </si>
  <si>
    <t>2shock</t>
  </si>
  <si>
    <t>eliminate-time,nutrition</t>
  </si>
  <si>
    <r>
      <rPr>
        <b val="1"/>
        <sz val="12"/>
        <color indexed="8"/>
        <rFont val="Helvetica"/>
      </rPr>
      <t>5th 家で肩</t>
    </r>
  </si>
  <si>
    <t>アルギニン</t>
  </si>
  <si>
    <t>音楽再生どうする</t>
  </si>
  <si>
    <t>irradation</t>
  </si>
  <si>
    <t>new-for-world-work</t>
  </si>
  <si>
    <t>new_exclamations,world</t>
  </si>
  <si>
    <r>
      <rPr>
        <b val="1"/>
        <sz val="12"/>
        <color indexed="8"/>
        <rFont val="Helvetica"/>
      </rPr>
      <t>同じ言葉を維持する</t>
    </r>
  </si>
  <si>
    <t>better_word</t>
  </si>
  <si>
    <r>
      <rPr>
        <b val="1"/>
        <sz val="12"/>
        <color indexed="8"/>
        <rFont val="Helvetica"/>
      </rPr>
      <t>カラダの中から潤う！乾燥肌に嬉しい「おかゆ」の効果 - NAVER まとめ</t>
    </r>
  </si>
  <si>
    <r>
      <rPr>
        <b val="1"/>
        <sz val="12"/>
        <color indexed="8"/>
        <rFont val="Helvetica"/>
      </rPr>
      <t>簡単なタスクを夜やる。</t>
    </r>
  </si>
  <si>
    <r>
      <rPr>
        <b val="1"/>
        <sz val="12"/>
        <color indexed="8"/>
        <rFont val="Helvetica"/>
      </rPr>
      <t>言葉をフォロー（タンブラーとかみたいに）</t>
    </r>
  </si>
  <si>
    <t>world,better_word</t>
  </si>
  <si>
    <t>storytellers.fundraising</t>
  </si>
  <si>
    <t>fundraising,storyteller,world,less_code</t>
  </si>
  <si>
    <r>
      <rPr>
        <b val="1"/>
        <sz val="12"/>
        <color indexed="8"/>
        <rFont val="Helvetica"/>
      </rPr>
      <t>自動でできるタスク関連のこと多そう。evernoteで。。。</t>
    </r>
  </si>
  <si>
    <t>偏りが疲労</t>
  </si>
  <si>
    <r>
      <rPr>
        <b val="1"/>
        <sz val="12"/>
        <color indexed="8"/>
        <rFont val="Helvetica"/>
      </rPr>
      <t>リボによる利子の検討。17%を超えることがある？元金をほぼ返済しないとか？計算する。</t>
    </r>
  </si>
  <si>
    <t>auction</t>
  </si>
  <si>
    <t>eliminate,cf1507,cf_for_coming_year,equipments,better_task_mangement</t>
  </si>
  <si>
    <t>au削減</t>
  </si>
  <si>
    <t>通信費削減</t>
  </si>
  <si>
    <r>
      <rPr>
        <b val="1"/>
        <sz val="12"/>
        <color indexed="8"/>
        <rFont val="Helvetica"/>
      </rPr>
      <t>オブジェクトjsonにする流れがすごい。データの連なりも。</t>
    </r>
  </si>
  <si>
    <r>
      <rPr>
        <b val="1"/>
        <sz val="12"/>
        <color indexed="8"/>
        <rFont val="Helvetica"/>
      </rPr>
      <t>search day asap pay works</t>
    </r>
  </si>
  <si>
    <r>
      <rPr>
        <b val="1"/>
        <sz val="12"/>
        <color indexed="8"/>
        <rFont val="Helvetica"/>
      </rPr>
      <t>固定で取られてる月額のやつとかでまだある。irradiateとか。</t>
    </r>
  </si>
  <si>
    <t>root</t>
  </si>
  <si>
    <r>
      <rPr>
        <b val="1"/>
        <sz val="12"/>
        <color indexed="8"/>
        <rFont val="Helvetica"/>
      </rPr>
      <t>オウンクラウド</t>
    </r>
  </si>
  <si>
    <t>better_task_management,elimination_execution_time</t>
  </si>
  <si>
    <t>crowdos</t>
  </si>
  <si>
    <t>newjit,eliminate-time,better_conversion</t>
  </si>
  <si>
    <t>固定電話削減</t>
  </si>
  <si>
    <r>
      <rPr>
        <b val="1"/>
        <sz val="12"/>
        <color indexed="8"/>
        <rFont val="Helvetica"/>
      </rPr>
      <t>あの4000円@のjavaの講師仕事は？やってもいいかも？ちょいで。</t>
    </r>
  </si>
  <si>
    <r>
      <rPr>
        <b val="1"/>
        <sz val="12"/>
        <color indexed="8"/>
        <rFont val="Helvetica"/>
      </rPr>
      <t>スタンフォードの自分を変える教室 - 電子書籍 名言まとめ</t>
    </r>
  </si>
  <si>
    <r>
      <rPr>
        <b val="1"/>
        <sz val="12"/>
        <color indexed="8"/>
        <rFont val="Helvetica"/>
      </rPr>
      <t>言葉アカウント（まじで言葉をフォローする）</t>
    </r>
  </si>
  <si>
    <r>
      <rPr>
        <b val="1"/>
        <sz val="12"/>
        <color indexed="8"/>
        <rFont val="Helvetica"/>
      </rPr>
      <t>loaning</t>
    </r>
  </si>
  <si>
    <t>eliminate.eat,eliminate.place</t>
  </si>
  <si>
    <r>
      <rPr>
        <b val="1"/>
        <sz val="12"/>
        <color indexed="8"/>
        <rFont val="Helvetica"/>
      </rPr>
      <t>カヤックの投資の件</t>
    </r>
  </si>
  <si>
    <r>
      <rPr>
        <b val="1"/>
        <sz val="12"/>
        <color indexed="8"/>
        <rFont val="Helvetica"/>
      </rPr>
      <t>プレゼンにする。</t>
    </r>
  </si>
  <si>
    <r>
      <rPr>
        <b val="1"/>
        <sz val="12"/>
        <color indexed="8"/>
        <rFont val="Helvetica"/>
      </rPr>
      <t>crowd funding + micro funding + connected mall model.</t>
    </r>
  </si>
  <si>
    <r>
      <rPr>
        <b val="1"/>
        <sz val="12"/>
        <color indexed="8"/>
        <rFont val="Helvetica"/>
      </rPr>
      <t>ケロリン声試す</t>
    </r>
  </si>
  <si>
    <t>world,sundayband</t>
  </si>
  <si>
    <t>amplifier</t>
  </si>
  <si>
    <r>
      <rPr>
        <b val="1"/>
        <sz val="12"/>
        <color indexed="8"/>
        <rFont val="Helvetica"/>
      </rPr>
      <t>Email from no-reply@crowdworks.jp labeled "[Mailbox]/Todo" : 【クラウドワークス】【Java/日本最大級の旅行系アプリ】Androidアプリエンジニア（3ヶ月〜）について相談がありました</t>
    </r>
  </si>
  <si>
    <t>ifthen</t>
  </si>
  <si>
    <r>
      <rPr>
        <b val="1"/>
        <sz val="12"/>
        <color indexed="8"/>
        <rFont val="Helvetica"/>
      </rPr>
      <t>how to wash face outside. quick. less time. sheets? google.and ask someone.</t>
    </r>
  </si>
  <si>
    <t>leap</t>
  </si>
  <si>
    <t>management,innovation</t>
  </si>
  <si>
    <r>
      <rPr>
        <b val="1"/>
        <sz val="12"/>
        <color indexed="8"/>
        <rFont val="Helvetica"/>
      </rPr>
      <t>コンフリクトなになにxなになに という記法とインデックスがリスクとかぃっせきにちょうのl自動発見を可能の。</t>
    </r>
  </si>
  <si>
    <r>
      <rPr>
        <b val="1"/>
        <sz val="12"/>
        <color indexed="8"/>
        <rFont val="Helvetica"/>
      </rPr>
      <t>長く寝る←睡眠薬</t>
    </r>
  </si>
  <si>
    <r>
      <rPr>
        <b val="1"/>
        <sz val="12"/>
        <color indexed="8"/>
        <rFont val="Helvetica"/>
      </rPr>
      <t>Amazon.co.jp： 国産 L-トリプトファンEX （350mg×80粒）: ヘルス&amp;ビューティー</t>
    </r>
  </si>
  <si>
    <r>
      <rPr>
        <b val="1"/>
        <u val="single"/>
        <sz val="12"/>
        <color indexed="8"/>
        <rFont val="Helvetica"/>
      </rPr>
      <t>omiaiやめる</t>
    </r>
  </si>
  <si>
    <r>
      <rPr>
        <b val="1"/>
        <sz val="12"/>
        <color indexed="8"/>
        <rFont val="Helvetica"/>
      </rPr>
      <t>朝ジム</t>
    </r>
  </si>
  <si>
    <r>
      <rPr>
        <b val="1"/>
        <sz val="12"/>
        <color indexed="8"/>
        <rFont val="Helvetica"/>
      </rPr>
      <t>think of battery refresh android</t>
    </r>
  </si>
  <si>
    <t>eliminate-time,management,better_management,better_task_management,world,nodepad,eliminate_execution_time</t>
  </si>
  <si>
    <t>better_conversion</t>
  </si>
  <si>
    <t>eliminate-time(250%*15%)+money(150%*80%)+basic_income(100%*25%)+cfbuffer(100%*50%)</t>
  </si>
  <si>
    <r>
      <rPr>
        <b val="1"/>
        <sz val="12"/>
        <color indexed="8"/>
        <rFont val="Helvetica"/>
      </rPr>
      <t>部屋借りる</t>
    </r>
  </si>
  <si>
    <t>eliminate,eliminate-date,workplace,concentration,avoid interruption,cook,food</t>
  </si>
  <si>
    <r>
      <rPr>
        <b val="1"/>
        <sz val="12"/>
        <color indexed="8"/>
        <rFont val="Helvetica"/>
      </rPr>
      <t>03-6832 2255 楽天debid card</t>
    </r>
  </si>
  <si>
    <r>
      <rPr>
        <b val="1"/>
        <sz val="12"/>
        <color indexed="8"/>
        <rFont val="Helvetica"/>
      </rPr>
      <t>fundraisingがそこまで小さい理由がわからない</t>
    </r>
  </si>
  <si>
    <r>
      <rPr>
        <b val="1"/>
        <sz val="12"/>
        <color indexed="8"/>
        <rFont val="Helvetica"/>
      </rPr>
      <t>結構早めにnodepadのピッチはできるかもしれない。</t>
    </r>
  </si>
  <si>
    <t>fundraising,nodepad</t>
  </si>
  <si>
    <r>
      <rPr>
        <b val="1"/>
        <sz val="12"/>
        <color indexed="8"/>
        <rFont val="Helvetica"/>
      </rPr>
      <t>plateさんにバーターとかで営業する？</t>
    </r>
  </si>
  <si>
    <t>gggg,sales,root</t>
  </si>
  <si>
    <r>
      <rPr>
        <b val="1"/>
        <sz val="12"/>
        <color indexed="8"/>
        <rFont val="Helvetica"/>
      </rPr>
      <t>1. projectの集中と効果(ROIの指数exponent）.management.run以降の短期の。もっと集中するべきか。まだ10とかやってるので4くらいまでけずって着手までを早めるとか。</t>
    </r>
  </si>
  <si>
    <r>
      <rPr>
        <b val="1"/>
        <sz val="12"/>
        <color indexed="8"/>
        <rFont val="Helvetica"/>
      </rPr>
      <t>should i learn django. roi.</t>
    </r>
  </si>
  <si>
    <t>management.code_less,better_conversion</t>
  </si>
  <si>
    <r>
      <rPr>
        <b val="1"/>
        <sz val="12"/>
        <color indexed="8"/>
        <rFont val="Helvetica"/>
      </rPr>
      <t>nodeから自動リンク提案を消す（無用）</t>
    </r>
  </si>
  <si>
    <t>nodepad</t>
  </si>
  <si>
    <r>
      <rPr>
        <b val="1"/>
        <sz val="12"/>
        <color indexed="8"/>
        <rFont val="Helvetica"/>
      </rPr>
      <t>googleとかに人工知能みせにいく</t>
    </r>
  </si>
  <si>
    <r>
      <rPr>
        <b val="1"/>
        <sz val="12"/>
        <color indexed="8"/>
        <rFont val="Helvetica"/>
      </rPr>
      <t>userとuser nameをauto hook(nodepad hook）する…</t>
    </r>
  </si>
  <si>
    <t>nodepad,world,better_noding</t>
  </si>
  <si>
    <r>
      <rPr>
        <b val="1"/>
        <sz val="12"/>
        <color indexed="8"/>
        <rFont val="Helvetica"/>
      </rPr>
      <t>pink and motivated at home ができてないがどうする。</t>
    </r>
  </si>
  <si>
    <t>better_communication</t>
  </si>
  <si>
    <t>sales,management,connceting_the_dots</t>
  </si>
  <si>
    <t>sales,work,eliminate-time,world,better_conversion,exponented</t>
  </si>
  <si>
    <r>
      <rPr>
        <b val="1"/>
        <sz val="12"/>
        <color indexed="8"/>
        <rFont val="Helvetica"/>
      </rPr>
      <t>toukubo:Search Later作った。三時間くらいかかった。三十分で終わらすつもりだったのに。。。reblog...</t>
    </r>
  </si>
  <si>
    <t>new_exclamations</t>
  </si>
  <si>
    <t>world,better_conversion,sales,basic_income</t>
  </si>
  <si>
    <t>newjit</t>
  </si>
  <si>
    <t>world,outsource,cfsafe,speed,development,benefit,better_conversion</t>
  </si>
  <si>
    <t>sex</t>
  </si>
  <si>
    <t>diyk</t>
  </si>
  <si>
    <t>me</t>
  </si>
  <si>
    <r>
      <rPr>
        <u val="single"/>
        <sz val="12"/>
        <color indexed="26"/>
        <rFont val="Times"/>
      </rPr>
      <t>nose sticks. try once.</t>
    </r>
  </si>
  <si>
    <t>looks</t>
  </si>
  <si>
    <r>
      <rPr>
        <u val="single"/>
        <sz val="10"/>
        <color indexed="9"/>
        <rFont val="AXIS Std"/>
      </rPr>
      <t>ベター洗顔</t>
    </r>
  </si>
  <si>
    <t>ipad case</t>
  </si>
  <si>
    <t>true</t>
  </si>
  <si>
    <t>igp_sales</t>
  </si>
  <si>
    <t>習慣</t>
  </si>
  <si>
    <t>parents return type</t>
  </si>
  <si>
    <t>money by calc</t>
  </si>
  <si>
    <t>running communication</t>
  </si>
  <si>
    <t>tried at least once</t>
  </si>
  <si>
    <t>scale with</t>
  </si>
  <si>
    <t>possibility</t>
  </si>
  <si>
    <t>urgent cf</t>
  </si>
  <si>
    <t>monetization and cf prioritized</t>
  </si>
  <si>
    <t>total investment at 0.5 conversion rate</t>
  </si>
  <si>
    <t>CF buffreed simple ROI when conversion rate is 0.5</t>
  </si>
  <si>
    <t>exponented</t>
  </si>
  <si>
    <t>ROI in increase rate when 0.5 conversion</t>
  </si>
  <si>
    <t>exponented at 0.5 conversen rate</t>
  </si>
  <si>
    <t>conversdaion difference</t>
  </si>
  <si>
    <t>feability roi</t>
  </si>
  <si>
    <t>feability roi at higher conversion rate</t>
  </si>
  <si>
    <t>feability roi at 0.5 conversion rate</t>
  </si>
  <si>
    <r>
      <rPr>
        <u val="single"/>
        <sz val="12"/>
        <color indexed="26"/>
        <rFont val="Times"/>
      </rPr>
      <t>cf1501</t>
    </r>
  </si>
  <si>
    <r>
      <rPr>
        <b val="1"/>
        <u val="single"/>
        <sz val="10"/>
        <color indexed="9"/>
        <rFont val="Helvetica"/>
      </rPr>
      <t>nodefield ( nodefield to evernote )</t>
    </r>
  </si>
  <si>
    <r>
      <rPr>
        <b val="1"/>
        <u val="single"/>
        <sz val="10"/>
        <color indexed="9"/>
        <rFont val="Helvetica"/>
      </rPr>
      <t>iPhoneバンパーするか比較</t>
    </r>
  </si>
  <si>
    <r>
      <rPr>
        <u val="single"/>
        <sz val="10"/>
        <color indexed="9"/>
        <rFont val="AXIS Std"/>
      </rPr>
      <t>オークション前提でものを購入する癖というか考え方。</t>
    </r>
  </si>
  <si>
    <t>me+world</t>
  </si>
  <si>
    <r>
      <rPr>
        <u val="single"/>
        <sz val="12"/>
        <color indexed="26"/>
        <rFont val="Times"/>
      </rPr>
      <t>noise canceling headphone.</t>
    </r>
  </si>
  <si>
    <t>Interruptions and concentration and nagara</t>
  </si>
  <si>
    <t>haken</t>
  </si>
  <si>
    <t>bluetooth イヤフォン</t>
  </si>
  <si>
    <t>eliminate 0412</t>
  </si>
  <si>
    <r>
      <rPr>
        <u val="single"/>
        <sz val="10"/>
        <color indexed="9"/>
        <rFont val="AXIS Std"/>
      </rPr>
      <t>費用削減系と売上や投資や融資系との比較はどうする？ROIでいい。</t>
    </r>
  </si>
  <si>
    <r>
      <rPr>
        <u val="single"/>
        <sz val="12"/>
        <color indexed="26"/>
        <rFont val="Times"/>
      </rPr>
      <t>asta4dの改良ないしはリプレース</t>
    </r>
  </si>
  <si>
    <r>
      <rPr>
        <b val="1"/>
        <u val="single"/>
        <sz val="10"/>
        <color indexed="9"/>
        <rFont val="Helvetica"/>
      </rPr>
      <t>節制のうち、時間、コンバージョンレート上がったら、たらやらない方が良いやつ</t>
    </r>
  </si>
  <si>
    <r>
      <rPr>
        <u val="single"/>
        <sz val="12"/>
        <color indexed="26"/>
        <rFont val="Times"/>
      </rPr>
      <t>お金なんで57？計算合わなくない？</t>
    </r>
  </si>
  <si>
    <r>
      <rPr>
        <b val="1"/>
        <sz val="10"/>
        <color indexed="9"/>
        <rFont val="Helvetica"/>
      </rPr>
      <t>還付金なし。どうする。</t>
    </r>
  </si>
  <si>
    <t>cf1504</t>
  </si>
  <si>
    <t>steve</t>
  </si>
  <si>
    <t>請求書関係</t>
  </si>
  <si>
    <t>契約関係</t>
  </si>
  <si>
    <t>sapporo0321</t>
  </si>
  <si>
    <t>saya</t>
  </si>
  <si>
    <r>
      <rPr>
        <b val="1"/>
        <sz val="10"/>
        <color indexed="9"/>
        <rFont val="Helvetica"/>
      </rPr>
      <t>gymgすばらしいが。</t>
    </r>
  </si>
  <si>
    <t>direct</t>
  </si>
  <si>
    <r>
      <rPr>
        <b val="1"/>
        <sz val="12"/>
        <color indexed="8"/>
        <rFont val="Helvetica"/>
      </rPr>
      <t>urgent project 三好関連</t>
    </r>
  </si>
  <si>
    <t>back_to_social,connecting_the_dots</t>
  </si>
  <si>
    <r>
      <rPr>
        <b val="1"/>
        <sz val="12"/>
        <color indexed="8"/>
        <rFont val="Helvetica"/>
      </rPr>
      <t>ホテルでスイーツ</t>
    </r>
  </si>
  <si>
    <t>stay_long</t>
  </si>
  <si>
    <r>
      <rPr>
        <b val="1"/>
        <sz val="12"/>
        <color indexed="8"/>
        <rFont val="Helvetica"/>
      </rPr>
      <t>土日を避ける→混雑してない→長居</t>
    </r>
  </si>
  <si>
    <r>
      <rPr>
        <b val="1"/>
        <sz val="12"/>
        <color indexed="8"/>
        <rFont val="Helvetica"/>
      </rPr>
      <t>how to stay on hotel more -&gt; eliminate c…</t>
    </r>
  </si>
  <si>
    <r>
      <rPr>
        <b val="1"/>
        <sz val="12"/>
        <color indexed="8"/>
        <rFont val="Helvetica"/>
      </rPr>
      <t>if dating, then do the reviewing on that…</t>
    </r>
  </si>
  <si>
    <r>
      <rPr>
        <b val="1"/>
        <sz val="12"/>
        <color indexed="8"/>
        <rFont val="Helvetica"/>
      </rPr>
      <t>お化粧とお洋服と生理用品とかを持っとく</t>
    </r>
  </si>
  <si>
    <r>
      <rPr>
        <b val="1"/>
        <sz val="12"/>
        <color indexed="8"/>
        <rFont val="Helvetica"/>
      </rPr>
      <t>基地大事。六本木だったらホッカイロとかとってこれた。ホテルも。。。</t>
    </r>
  </si>
  <si>
    <r>
      <rPr>
        <b val="1"/>
        <sz val="12"/>
        <color indexed="8"/>
        <rFont val="Helvetica"/>
      </rPr>
      <t>デート用の機材が大事。ホッカイロとか。ものをおいておける場所(out_buffe…</t>
    </r>
  </si>
  <si>
    <r>
      <rPr>
        <b val="1"/>
        <sz val="12"/>
        <color indexed="8"/>
        <rFont val="Helvetica"/>
      </rPr>
      <t>作業デートもありだってさ</t>
    </r>
  </si>
  <si>
    <t>eliminate-date,eliminate-time</t>
  </si>
  <si>
    <r>
      <rPr>
        <b val="1"/>
        <sz val="12"/>
        <color indexed="8"/>
        <rFont val="Helvetica"/>
      </rPr>
      <t>話題（@紗耶）系さばくruntimeが不足してる</t>
    </r>
  </si>
  <si>
    <t>eliminate-date,saya</t>
  </si>
  <si>
    <r>
      <rPr>
        <b val="1"/>
        <sz val="12"/>
        <color indexed="8"/>
        <rFont val="Helvetica"/>
      </rPr>
      <t>個性が強いと言われる人はなるべく言葉少なにして他人の話は何倍も聞いたほうがいい</t>
    </r>
  </si>
  <si>
    <r>
      <rPr>
        <sz val="16"/>
        <color indexed="9"/>
        <rFont val="Helvetica"/>
      </rPr>
      <t>habituation</t>
    </r>
  </si>
  <si>
    <r>
      <rPr>
        <b val="1"/>
        <sz val="12"/>
        <color indexed="8"/>
        <rFont val="Helvetica"/>
      </rPr>
      <t>肌の医者いく。時間？</t>
    </r>
  </si>
  <si>
    <t>ConversionRate</t>
  </si>
  <si>
    <t>ConversionRate2</t>
  </si>
  <si>
    <t>current cost hours</t>
  </si>
  <si>
    <t>cost hours</t>
  </si>
</sst>
</file>

<file path=xl/styles.xml><?xml version="1.0" encoding="utf-8"?>
<styleSheet xmlns="http://schemas.openxmlformats.org/spreadsheetml/2006/main">
  <numFmts count="3">
    <numFmt numFmtId="0" formatCode="General"/>
    <numFmt numFmtId="59" formatCode="[$¥-411]#,##0"/>
    <numFmt numFmtId="60" formatCode="[$¥-411]0"/>
  </numFmts>
  <fonts count="28">
    <font>
      <sz val="10"/>
      <color indexed="8"/>
      <name val="Helvetica"/>
    </font>
    <font>
      <sz val="12"/>
      <color indexed="8"/>
      <name val="Helvetica"/>
    </font>
    <font>
      <b val="1"/>
      <sz val="10"/>
      <color indexed="9"/>
      <name val="Helvetica"/>
    </font>
    <font>
      <b val="1"/>
      <sz val="7"/>
      <color indexed="9"/>
      <name val="Helvetica"/>
    </font>
    <font>
      <b val="1"/>
      <sz val="8"/>
      <color indexed="9"/>
      <name val="Helvetica"/>
    </font>
    <font>
      <b val="1"/>
      <sz val="11"/>
      <color indexed="9"/>
      <name val="Helvetica"/>
    </font>
    <font>
      <b val="1"/>
      <sz val="12"/>
      <color indexed="8"/>
      <name val="Helvetica"/>
    </font>
    <font>
      <b val="1"/>
      <sz val="10"/>
      <color indexed="10"/>
      <name val="Helvetica"/>
    </font>
    <font>
      <sz val="16"/>
      <color indexed="8"/>
      <name val="Helvetica"/>
    </font>
    <font>
      <b val="1"/>
      <sz val="17"/>
      <color indexed="11"/>
      <name val="Helvetica"/>
    </font>
    <font>
      <sz val="17"/>
      <color indexed="8"/>
      <name val="Helvetica"/>
    </font>
    <font>
      <sz val="17"/>
      <color indexed="9"/>
      <name val="Helvetica"/>
    </font>
    <font>
      <sz val="16"/>
      <color indexed="10"/>
      <name val="Helvetica"/>
    </font>
    <font>
      <sz val="12"/>
      <color indexed="9"/>
      <name val="Helvetica"/>
    </font>
    <font>
      <sz val="16"/>
      <color indexed="9"/>
      <name val="Helvetica"/>
    </font>
    <font>
      <sz val="10"/>
      <color indexed="9"/>
      <name val="Helvetica"/>
    </font>
    <font>
      <sz val="9"/>
      <color indexed="9"/>
      <name val="Helvetica"/>
    </font>
    <font>
      <sz val="15"/>
      <color indexed="10"/>
      <name val="Helvetica"/>
    </font>
    <font>
      <b val="1"/>
      <u val="single"/>
      <sz val="12"/>
      <color indexed="8"/>
      <name val="Helvetica"/>
    </font>
    <font>
      <sz val="11"/>
      <color indexed="10"/>
      <name val="Helvetica"/>
    </font>
    <font>
      <sz val="18"/>
      <color indexed="8"/>
      <name val="Helvetica"/>
    </font>
    <font>
      <b val="1"/>
      <sz val="10"/>
      <color indexed="8"/>
      <name val="Helvetica"/>
    </font>
    <font>
      <sz val="9"/>
      <color indexed="8"/>
      <name val="Helvetica"/>
    </font>
    <font>
      <u val="single"/>
      <sz val="12"/>
      <color indexed="26"/>
      <name val="Times"/>
    </font>
    <font>
      <u val="single"/>
      <sz val="10"/>
      <color indexed="9"/>
      <name val="AXIS Std"/>
    </font>
    <font>
      <sz val="11"/>
      <color indexed="8"/>
      <name val="Helvetica"/>
    </font>
    <font>
      <b val="1"/>
      <u val="single"/>
      <sz val="10"/>
      <color indexed="9"/>
      <name val="Helvetica"/>
    </font>
    <font>
      <sz val="13"/>
      <color indexed="8"/>
      <name val="Helvetica"/>
    </font>
  </fonts>
  <fills count="18">
    <fill>
      <patternFill patternType="none"/>
    </fill>
    <fill>
      <patternFill patternType="gray125"/>
    </fill>
    <fill>
      <patternFill patternType="solid">
        <fgColor indexed="10"/>
        <bgColor auto="1"/>
      </patternFill>
    </fill>
    <fill>
      <patternFill patternType="solid">
        <fgColor indexed="9"/>
        <bgColor auto="1"/>
      </patternFill>
    </fill>
    <fill>
      <patternFill patternType="solid">
        <fgColor indexed="13"/>
        <bgColor auto="1"/>
      </patternFill>
    </fill>
    <fill>
      <patternFill patternType="solid">
        <fgColor indexed="12"/>
        <bgColor auto="1"/>
      </patternFill>
    </fill>
    <fill>
      <patternFill patternType="solid">
        <fgColor indexed="11"/>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8"/>
        <bgColor auto="1"/>
      </patternFill>
    </fill>
    <fill>
      <patternFill patternType="solid">
        <fgColor indexed="24"/>
        <bgColor auto="1"/>
      </patternFill>
    </fill>
    <fill>
      <patternFill patternType="solid">
        <fgColor indexed="27"/>
        <bgColor auto="1"/>
      </patternFill>
    </fill>
    <fill>
      <patternFill patternType="solid">
        <fgColor indexed="28"/>
        <bgColor auto="1"/>
      </patternFill>
    </fill>
  </fills>
  <borders count="70">
    <border>
      <left/>
      <right/>
      <top/>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dotted">
        <color indexed="9"/>
      </left>
      <right style="thin">
        <color indexed="9"/>
      </right>
      <top style="thin">
        <color indexed="11"/>
      </top>
      <bottom style="thin">
        <color indexed="12"/>
      </bottom>
      <diagonal/>
    </border>
    <border>
      <left style="thin">
        <color indexed="9"/>
      </left>
      <right style="dotted">
        <color indexed="14"/>
      </right>
      <top style="thin">
        <color indexed="11"/>
      </top>
      <bottom style="dotted">
        <color indexed="11"/>
      </bottom>
      <diagonal/>
    </border>
    <border>
      <left style="dotted">
        <color indexed="11"/>
      </left>
      <right style="dotted">
        <color indexed="14"/>
      </right>
      <top style="thin">
        <color indexed="11"/>
      </top>
      <bottom style="dotted">
        <color indexed="11"/>
      </bottom>
      <diagonal/>
    </border>
    <border>
      <left style="dotted">
        <color indexed="14"/>
      </left>
      <right style="dotted">
        <color indexed="14"/>
      </right>
      <top style="thin">
        <color indexed="11"/>
      </top>
      <bottom style="dotted">
        <color indexed="11"/>
      </bottom>
      <diagonal/>
    </border>
    <border>
      <left style="dotted">
        <color indexed="14"/>
      </left>
      <right style="dotted">
        <color indexed="11"/>
      </right>
      <top style="thin">
        <color indexed="11"/>
      </top>
      <bottom style="dotted">
        <color indexed="11"/>
      </bottom>
      <diagonal/>
    </border>
    <border>
      <left style="dotted">
        <color indexed="11"/>
      </left>
      <right style="dotted">
        <color indexed="11"/>
      </right>
      <top style="thin">
        <color indexed="11"/>
      </top>
      <bottom style="dotted">
        <color indexed="11"/>
      </bottom>
      <diagonal/>
    </border>
    <border>
      <left style="dotted">
        <color indexed="11"/>
      </left>
      <right style="dotted">
        <color indexed="16"/>
      </right>
      <top style="thin">
        <color indexed="11"/>
      </top>
      <bottom style="dotted">
        <color indexed="11"/>
      </bottom>
      <diagonal/>
    </border>
    <border>
      <left style="dotted">
        <color indexed="16"/>
      </left>
      <right style="thin">
        <color indexed="18"/>
      </right>
      <top style="thin">
        <color indexed="11"/>
      </top>
      <bottom style="dotted">
        <color indexed="11"/>
      </bottom>
      <diagonal/>
    </border>
    <border>
      <left style="thin">
        <color indexed="18"/>
      </left>
      <right style="dotted">
        <color indexed="16"/>
      </right>
      <top style="thin">
        <color indexed="11"/>
      </top>
      <bottom style="dotted">
        <color indexed="11"/>
      </bottom>
      <diagonal/>
    </border>
    <border>
      <left style="dotted">
        <color indexed="16"/>
      </left>
      <right style="dotted">
        <color indexed="16"/>
      </right>
      <top style="thin">
        <color indexed="11"/>
      </top>
      <bottom style="dotted">
        <color indexed="11"/>
      </bottom>
      <diagonal/>
    </border>
    <border>
      <left style="dotted">
        <color indexed="9"/>
      </left>
      <right style="thin">
        <color indexed="9"/>
      </right>
      <top style="thin">
        <color indexed="12"/>
      </top>
      <bottom style="thin">
        <color indexed="12"/>
      </bottom>
      <diagonal/>
    </border>
    <border>
      <left style="thin">
        <color indexed="9"/>
      </left>
      <right style="dotted">
        <color indexed="14"/>
      </right>
      <top style="dotted">
        <color indexed="11"/>
      </top>
      <bottom style="dotted">
        <color indexed="11"/>
      </bottom>
      <diagonal/>
    </border>
    <border>
      <left style="dotted">
        <color indexed="11"/>
      </left>
      <right style="dotted">
        <color indexed="14"/>
      </right>
      <top style="dotted">
        <color indexed="11"/>
      </top>
      <bottom style="dotted">
        <color indexed="11"/>
      </bottom>
      <diagonal/>
    </border>
    <border>
      <left style="dotted">
        <color indexed="14"/>
      </left>
      <right style="dotted">
        <color indexed="14"/>
      </right>
      <top style="dotted">
        <color indexed="11"/>
      </top>
      <bottom style="dotted">
        <color indexed="11"/>
      </bottom>
      <diagonal/>
    </border>
    <border>
      <left style="dotted">
        <color indexed="14"/>
      </left>
      <right style="dotted">
        <color indexed="11"/>
      </right>
      <top style="dotted">
        <color indexed="11"/>
      </top>
      <bottom style="dotted">
        <color indexed="11"/>
      </bottom>
      <diagonal/>
    </border>
    <border>
      <left style="dotted">
        <color indexed="11"/>
      </left>
      <right style="dotted">
        <color indexed="11"/>
      </right>
      <top style="dotted">
        <color indexed="11"/>
      </top>
      <bottom style="dotted">
        <color indexed="11"/>
      </bottom>
      <diagonal/>
    </border>
    <border>
      <left style="dotted">
        <color indexed="11"/>
      </left>
      <right style="dotted">
        <color indexed="16"/>
      </right>
      <top style="dotted">
        <color indexed="11"/>
      </top>
      <bottom style="dotted">
        <color indexed="11"/>
      </bottom>
      <diagonal/>
    </border>
    <border>
      <left style="dotted">
        <color indexed="16"/>
      </left>
      <right style="thin">
        <color indexed="18"/>
      </right>
      <top style="dotted">
        <color indexed="11"/>
      </top>
      <bottom style="dotted">
        <color indexed="11"/>
      </bottom>
      <diagonal/>
    </border>
    <border>
      <left style="thin">
        <color indexed="18"/>
      </left>
      <right style="dotted">
        <color indexed="16"/>
      </right>
      <top style="dotted">
        <color indexed="11"/>
      </top>
      <bottom style="dotted">
        <color indexed="11"/>
      </bottom>
      <diagonal/>
    </border>
    <border>
      <left style="dotted">
        <color indexed="16"/>
      </left>
      <right style="dotted">
        <color indexed="16"/>
      </right>
      <top style="dotted">
        <color indexed="11"/>
      </top>
      <bottom style="dotted">
        <color indexed="11"/>
      </bottom>
      <diagonal/>
    </border>
    <border>
      <left style="dotted">
        <color indexed="14"/>
      </left>
      <right style="dotted">
        <color indexed="14"/>
      </right>
      <top style="dotted">
        <color indexed="11"/>
      </top>
      <bottom style="thin">
        <color indexed="14"/>
      </bottom>
      <diagonal/>
    </border>
    <border>
      <left style="dotted">
        <color indexed="14"/>
      </left>
      <right style="dotted">
        <color indexed="14"/>
      </right>
      <top style="thin">
        <color indexed="14"/>
      </top>
      <bottom style="dotted">
        <color indexed="11"/>
      </bottom>
      <diagonal/>
    </border>
    <border>
      <left style="dotted">
        <color indexed="9"/>
      </left>
      <right style="thin">
        <color indexed="9"/>
      </right>
      <top style="thin">
        <color indexed="12"/>
      </top>
      <bottom style="dotted">
        <color indexed="9"/>
      </bottom>
      <diagonal/>
    </border>
    <border>
      <left style="dotted">
        <color indexed="9"/>
      </left>
      <right style="thin">
        <color indexed="9"/>
      </right>
      <top style="dotted">
        <color indexed="9"/>
      </top>
      <bottom style="thin">
        <color indexed="12"/>
      </bottom>
      <diagonal/>
    </border>
    <border>
      <left style="dotted">
        <color indexed="9"/>
      </left>
      <right style="thin">
        <color indexed="9"/>
      </right>
      <top style="thin">
        <color indexed="12"/>
      </top>
      <bottom/>
      <diagonal/>
    </border>
    <border>
      <left style="thin">
        <color indexed="9"/>
      </left>
      <right style="dotted">
        <color indexed="14"/>
      </right>
      <top style="dotted">
        <color indexed="11"/>
      </top>
      <bottom/>
      <diagonal/>
    </border>
    <border>
      <left style="dotted">
        <color indexed="11"/>
      </left>
      <right style="dotted">
        <color indexed="14"/>
      </right>
      <top style="dotted">
        <color indexed="11"/>
      </top>
      <bottom/>
      <diagonal/>
    </border>
    <border>
      <left style="dotted">
        <color indexed="14"/>
      </left>
      <right style="dotted">
        <color indexed="14"/>
      </right>
      <top style="dotted">
        <color indexed="11"/>
      </top>
      <bottom/>
      <diagonal/>
    </border>
    <border>
      <left style="dotted">
        <color indexed="14"/>
      </left>
      <right style="dotted">
        <color indexed="11"/>
      </right>
      <top style="dotted">
        <color indexed="11"/>
      </top>
      <bottom/>
      <diagonal/>
    </border>
    <border>
      <left style="dotted">
        <color indexed="11"/>
      </left>
      <right style="dotted">
        <color indexed="11"/>
      </right>
      <top style="dotted">
        <color indexed="11"/>
      </top>
      <bottom/>
      <diagonal/>
    </border>
    <border>
      <left style="dotted">
        <color indexed="11"/>
      </left>
      <right style="dotted">
        <color indexed="16"/>
      </right>
      <top style="dotted">
        <color indexed="11"/>
      </top>
      <bottom/>
      <diagonal/>
    </border>
    <border>
      <left style="dotted">
        <color indexed="16"/>
      </left>
      <right style="thin">
        <color indexed="18"/>
      </right>
      <top style="dotted">
        <color indexed="11"/>
      </top>
      <bottom/>
      <diagonal/>
    </border>
    <border>
      <left style="thin">
        <color indexed="18"/>
      </left>
      <right style="dotted">
        <color indexed="16"/>
      </right>
      <top style="dotted">
        <color indexed="11"/>
      </top>
      <bottom/>
      <diagonal/>
    </border>
    <border>
      <left style="dotted">
        <color indexed="16"/>
      </left>
      <right style="dotted">
        <color indexed="16"/>
      </right>
      <top style="dotted">
        <color indexed="11"/>
      </top>
      <bottom/>
      <diagonal/>
    </border>
    <border>
      <left style="thin">
        <color indexed="25"/>
      </left>
      <right style="thin">
        <color indexed="25"/>
      </right>
      <top style="thin">
        <color indexed="25"/>
      </top>
      <bottom style="thin">
        <color indexed="10"/>
      </bottom>
      <diagonal/>
    </border>
    <border>
      <left style="thin">
        <color indexed="25"/>
      </left>
      <right style="thin">
        <color indexed="10"/>
      </right>
      <top style="thin">
        <color indexed="10"/>
      </top>
      <bottom style="thin">
        <color indexed="25"/>
      </bottom>
      <diagonal/>
    </border>
    <border>
      <left style="thin">
        <color indexed="10"/>
      </left>
      <right style="thin">
        <color indexed="25"/>
      </right>
      <top style="thin">
        <color indexed="10"/>
      </top>
      <bottom style="thin">
        <color indexed="25"/>
      </bottom>
      <diagonal/>
    </border>
    <border>
      <left style="thin">
        <color indexed="25"/>
      </left>
      <right style="thin">
        <color indexed="25"/>
      </right>
      <top style="thin">
        <color indexed="10"/>
      </top>
      <bottom style="thin">
        <color indexed="25"/>
      </bottom>
      <diagonal/>
    </border>
    <border>
      <left style="thin">
        <color indexed="25"/>
      </left>
      <right style="dotted">
        <color indexed="16"/>
      </right>
      <top style="thin">
        <color indexed="10"/>
      </top>
      <bottom style="thin">
        <color indexed="25"/>
      </bottom>
      <diagonal/>
    </border>
    <border>
      <left style="dotted">
        <color indexed="16"/>
      </left>
      <right style="dotted">
        <color indexed="16"/>
      </right>
      <top style="thin">
        <color indexed="10"/>
      </top>
      <bottom style="thin">
        <color indexed="25"/>
      </bottom>
      <diagonal/>
    </border>
    <border>
      <left style="dotted">
        <color indexed="16"/>
      </left>
      <right style="thin">
        <color indexed="18"/>
      </right>
      <top style="thin">
        <color indexed="10"/>
      </top>
      <bottom style="thin">
        <color indexed="25"/>
      </bottom>
      <diagonal/>
    </border>
    <border>
      <left style="thin">
        <color indexed="18"/>
      </left>
      <right style="dotted">
        <color indexed="16"/>
      </right>
      <top style="thin">
        <color indexed="10"/>
      </top>
      <bottom style="thin">
        <color indexed="25"/>
      </bottom>
      <diagonal/>
    </border>
    <border>
      <left style="thin">
        <color indexed="18"/>
      </left>
      <right style="thin">
        <color indexed="25"/>
      </right>
      <top style="thin">
        <color indexed="10"/>
      </top>
      <bottom style="thin">
        <color indexed="25"/>
      </bottom>
      <diagonal/>
    </border>
    <border>
      <left style="thin">
        <color indexed="25"/>
      </left>
      <right style="thin">
        <color indexed="10"/>
      </right>
      <top style="thin">
        <color indexed="25"/>
      </top>
      <bottom style="thin">
        <color indexed="25"/>
      </bottom>
      <diagonal/>
    </border>
    <border>
      <left style="thin">
        <color indexed="10"/>
      </left>
      <right style="thin">
        <color indexed="25"/>
      </right>
      <top style="thin">
        <color indexed="25"/>
      </top>
      <bottom style="thin">
        <color indexed="25"/>
      </bottom>
      <diagonal/>
    </border>
    <border>
      <left style="thin">
        <color indexed="25"/>
      </left>
      <right style="thin">
        <color indexed="25"/>
      </right>
      <top style="thin">
        <color indexed="25"/>
      </top>
      <bottom style="thin">
        <color indexed="25"/>
      </bottom>
      <diagonal/>
    </border>
    <border>
      <left style="thin">
        <color indexed="25"/>
      </left>
      <right style="dotted">
        <color indexed="16"/>
      </right>
      <top style="thin">
        <color indexed="25"/>
      </top>
      <bottom style="thin">
        <color indexed="25"/>
      </bottom>
      <diagonal/>
    </border>
    <border>
      <left style="dotted">
        <color indexed="16"/>
      </left>
      <right style="dotted">
        <color indexed="16"/>
      </right>
      <top style="thin">
        <color indexed="25"/>
      </top>
      <bottom style="thin">
        <color indexed="25"/>
      </bottom>
      <diagonal/>
    </border>
    <border>
      <left style="dotted">
        <color indexed="16"/>
      </left>
      <right style="thin">
        <color indexed="18"/>
      </right>
      <top style="thin">
        <color indexed="25"/>
      </top>
      <bottom style="thin">
        <color indexed="25"/>
      </bottom>
      <diagonal/>
    </border>
    <border>
      <left style="thin">
        <color indexed="18"/>
      </left>
      <right style="dotted">
        <color indexed="16"/>
      </right>
      <top style="thin">
        <color indexed="25"/>
      </top>
      <bottom style="thin">
        <color indexed="25"/>
      </bottom>
      <diagonal/>
    </border>
    <border>
      <left style="thin">
        <color indexed="18"/>
      </left>
      <right style="thin">
        <color indexed="25"/>
      </right>
      <top style="thin">
        <color indexed="25"/>
      </top>
      <bottom style="thin">
        <color indexed="25"/>
      </bottom>
      <diagonal/>
    </border>
    <border>
      <left style="thin">
        <color indexed="18"/>
      </left>
      <right style="thin">
        <color indexed="18"/>
      </right>
      <top style="thin">
        <color indexed="25"/>
      </top>
      <bottom style="thin">
        <color indexed="25"/>
      </bottom>
      <diagonal/>
    </border>
    <border>
      <left style="thin">
        <color indexed="25"/>
      </left>
      <right style="dotted">
        <color indexed="14"/>
      </right>
      <top style="thin">
        <color indexed="25"/>
      </top>
      <bottom style="thin">
        <color indexed="25"/>
      </bottom>
      <diagonal/>
    </border>
    <border>
      <left style="dotted">
        <color indexed="14"/>
      </left>
      <right style="dotted">
        <color indexed="14"/>
      </right>
      <top style="thin">
        <color indexed="25"/>
      </top>
      <bottom style="thin">
        <color indexed="25"/>
      </bottom>
      <diagonal/>
    </border>
    <border>
      <left style="dotted">
        <color indexed="14"/>
      </left>
      <right style="thin">
        <color indexed="25"/>
      </right>
      <top style="thin">
        <color indexed="25"/>
      </top>
      <bottom style="thin">
        <color indexed="25"/>
      </bottom>
      <diagonal/>
    </border>
    <border>
      <left style="dotted">
        <color indexed="14"/>
      </left>
      <right style="dotted">
        <color indexed="14"/>
      </right>
      <top style="thin">
        <color indexed="25"/>
      </top>
      <bottom style="thin">
        <color indexed="14"/>
      </bottom>
      <diagonal/>
    </border>
    <border>
      <left style="dotted">
        <color indexed="14"/>
      </left>
      <right style="dotted">
        <color indexed="14"/>
      </right>
      <top style="thin">
        <color indexed="14"/>
      </top>
      <bottom style="thin">
        <color indexed="25"/>
      </bottom>
      <diagonal/>
    </border>
    <border>
      <left style="dotted">
        <color indexed="9"/>
      </left>
      <right style="thin">
        <color indexed="9"/>
      </right>
      <top style="thin">
        <color indexed="25"/>
      </top>
      <bottom style="thin">
        <color indexed="25"/>
      </bottom>
      <diagonal/>
    </border>
    <border>
      <left style="thin">
        <color indexed="9"/>
      </left>
      <right style="dotted">
        <color indexed="14"/>
      </right>
      <top style="thin">
        <color indexed="25"/>
      </top>
      <bottom style="thin">
        <color indexed="25"/>
      </bottom>
      <diagonal/>
    </border>
    <border>
      <left style="dotted">
        <color indexed="14"/>
      </left>
      <right style="dotted">
        <color indexed="14"/>
      </right>
      <top style="thin">
        <color indexed="25"/>
      </top>
      <bottom style="thin">
        <color indexed="29"/>
      </bottom>
      <diagonal/>
    </border>
    <border>
      <left style="dotted">
        <color indexed="16"/>
      </left>
      <right style="dotted">
        <color indexed="9"/>
      </right>
      <top style="thin">
        <color indexed="25"/>
      </top>
      <bottom style="thin">
        <color indexed="25"/>
      </bottom>
      <diagonal/>
    </border>
    <border>
      <left style="dotted">
        <color indexed="14"/>
      </left>
      <right style="dotted">
        <color indexed="14"/>
      </right>
      <top style="thin">
        <color indexed="29"/>
      </top>
      <bottom style="thin">
        <color indexed="25"/>
      </bottom>
      <diagonal/>
    </border>
    <border>
      <left style="dotted">
        <color indexed="9"/>
      </left>
      <right style="thin">
        <color indexed="9"/>
      </right>
      <top style="thin">
        <color indexed="25"/>
      </top>
      <bottom style="thin">
        <color indexed="9"/>
      </bottom>
      <diagonal/>
    </border>
    <border>
      <left style="thin">
        <color indexed="18"/>
      </left>
      <right style="thin">
        <color indexed="25"/>
      </right>
      <top style="thin">
        <color indexed="25"/>
      </top>
      <bottom style="thin">
        <color indexed="9"/>
      </bottom>
      <diagonal/>
    </border>
    <border>
      <left style="dotted">
        <color indexed="16"/>
      </left>
      <right style="thin">
        <color indexed="18"/>
      </right>
      <top style="thin">
        <color indexed="25"/>
      </top>
      <bottom style="thin">
        <color indexed="9"/>
      </bottom>
      <diagonal/>
    </border>
    <border>
      <left style="dotted">
        <color indexed="9"/>
      </left>
      <right style="thin">
        <color indexed="9"/>
      </right>
      <top style="thin">
        <color indexed="9"/>
      </top>
      <bottom style="thin">
        <color indexed="25"/>
      </bottom>
      <diagonal/>
    </border>
  </borders>
  <cellStyleXfs count="1">
    <xf numFmtId="0" fontId="0" applyNumberFormat="0" applyFont="1" applyFill="0" applyBorder="0" applyAlignment="1" applyProtection="0">
      <alignment vertical="top" wrapText="1"/>
    </xf>
  </cellStyleXfs>
  <cellXfs count="28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2" fillId="2" borderId="1" applyNumberFormat="1" applyFont="1" applyFill="1" applyBorder="1" applyAlignment="1" applyProtection="0">
      <alignment vertical="top"/>
    </xf>
    <xf numFmtId="49" fontId="2" fillId="2" borderId="2" applyNumberFormat="1" applyFont="1" applyFill="1" applyBorder="1" applyAlignment="1" applyProtection="0">
      <alignment vertical="top" wrapText="1"/>
    </xf>
    <xf numFmtId="49" fontId="3" fillId="2" borderId="2" applyNumberFormat="1" applyFont="1" applyFill="1" applyBorder="1" applyAlignment="1" applyProtection="0">
      <alignment vertical="top" wrapText="1"/>
    </xf>
    <xf numFmtId="49" fontId="4" fillId="2" borderId="2" applyNumberFormat="1" applyFont="1" applyFill="1" applyBorder="1" applyAlignment="1" applyProtection="0">
      <alignment vertical="top" wrapText="1"/>
    </xf>
    <xf numFmtId="0" fontId="4" fillId="2" borderId="2" applyNumberFormat="0" applyFont="1" applyFill="1" applyBorder="1" applyAlignment="1" applyProtection="0">
      <alignment vertical="top" wrapText="1"/>
    </xf>
    <xf numFmtId="49" fontId="5" fillId="2" borderId="2" applyNumberFormat="1" applyFont="1" applyFill="1" applyBorder="1" applyAlignment="1" applyProtection="0">
      <alignment vertical="top" wrapText="1"/>
    </xf>
    <xf numFmtId="49" fontId="2" fillId="2" borderId="3" applyNumberFormat="1" applyFont="1" applyFill="1" applyBorder="1" applyAlignment="1" applyProtection="0">
      <alignment vertical="top" wrapText="1"/>
    </xf>
    <xf numFmtId="49" fontId="6" fillId="3" borderId="4" applyNumberFormat="1" applyFont="1" applyFill="1" applyBorder="1" applyAlignment="1" applyProtection="0">
      <alignment vertical="top"/>
    </xf>
    <xf numFmtId="49" fontId="7" fillId="4" borderId="5" applyNumberFormat="1" applyFont="1" applyFill="1" applyBorder="1" applyAlignment="1" applyProtection="0">
      <alignment vertical="top"/>
    </xf>
    <xf numFmtId="0" fontId="8" borderId="6" applyNumberFormat="1" applyFont="1" applyFill="0" applyBorder="1" applyAlignment="1" applyProtection="0">
      <alignment vertical="top" wrapText="1"/>
    </xf>
    <xf numFmtId="9" fontId="9" fillId="5" borderId="7" applyNumberFormat="1" applyFont="1" applyFill="1" applyBorder="1" applyAlignment="1" applyProtection="0">
      <alignment vertical="top"/>
    </xf>
    <xf numFmtId="9" fontId="10" borderId="7" applyNumberFormat="1" applyFont="1" applyFill="0" applyBorder="1" applyAlignment="1" applyProtection="0">
      <alignment vertical="top" wrapText="1"/>
    </xf>
    <xf numFmtId="9" fontId="11" fillId="6" borderId="7" applyNumberFormat="1" applyFont="1" applyFill="1" applyBorder="1" applyAlignment="1" applyProtection="0">
      <alignment vertical="top"/>
    </xf>
    <xf numFmtId="9" fontId="12" fillId="7" borderId="7" applyNumberFormat="1" applyFont="1" applyFill="1" applyBorder="1" applyAlignment="1" applyProtection="0">
      <alignment vertical="top" wrapText="1"/>
    </xf>
    <xf numFmtId="9" fontId="12" fillId="7" borderId="8" applyNumberFormat="1" applyFont="1" applyFill="1" applyBorder="1" applyAlignment="1" applyProtection="0">
      <alignment vertical="top" wrapText="1"/>
    </xf>
    <xf numFmtId="9" fontId="12" fillId="7" borderId="9" applyNumberFormat="1" applyFont="1" applyFill="1" applyBorder="1" applyAlignment="1" applyProtection="0">
      <alignment vertical="top" wrapText="1"/>
    </xf>
    <xf numFmtId="0" fontId="8" borderId="9" applyNumberFormat="1" applyFont="1" applyFill="0" applyBorder="1" applyAlignment="1" applyProtection="0">
      <alignment vertical="top" wrapText="1"/>
    </xf>
    <xf numFmtId="9" fontId="8" borderId="9" applyNumberFormat="1" applyFont="1" applyFill="0" applyBorder="1" applyAlignment="1" applyProtection="0">
      <alignment vertical="top" wrapText="1"/>
    </xf>
    <xf numFmtId="0" fontId="8" borderId="9" applyNumberFormat="0" applyFont="1" applyFill="0" applyBorder="1" applyAlignment="1" applyProtection="0">
      <alignment vertical="top" wrapText="1"/>
    </xf>
    <xf numFmtId="0" fontId="8" borderId="10" applyNumberFormat="1" applyFont="1" applyFill="0" applyBorder="1" applyAlignment="1" applyProtection="0">
      <alignment vertical="top" wrapText="1"/>
    </xf>
    <xf numFmtId="9" fontId="13" fillId="8" borderId="11" applyNumberFormat="1" applyFont="1" applyFill="1" applyBorder="1" applyAlignment="1" applyProtection="0">
      <alignment vertical="top" wrapText="1"/>
    </xf>
    <xf numFmtId="9" fontId="14" fillId="9" borderId="9" applyNumberFormat="1" applyFont="1" applyFill="1" applyBorder="1" applyAlignment="1" applyProtection="0">
      <alignment vertical="top" wrapText="1"/>
    </xf>
    <xf numFmtId="0" fontId="14" fillId="9" borderId="9" applyNumberFormat="1" applyFont="1" applyFill="1" applyBorder="1" applyAlignment="1" applyProtection="0">
      <alignment vertical="top" wrapText="1"/>
    </xf>
    <xf numFmtId="0" fontId="15" fillId="10" borderId="9" applyNumberFormat="1" applyFont="1" applyFill="1" applyBorder="1" applyAlignment="1" applyProtection="0">
      <alignment vertical="top" wrapText="1"/>
    </xf>
    <xf numFmtId="0" fontId="15" fillId="4" borderId="9" applyNumberFormat="1" applyFont="1" applyFill="1" applyBorder="1" applyAlignment="1" applyProtection="0">
      <alignment vertical="top" wrapText="1"/>
    </xf>
    <xf numFmtId="0" fontId="14" fillId="4" borderId="9" applyNumberFormat="1" applyFont="1" applyFill="1" applyBorder="1" applyAlignment="1" applyProtection="0">
      <alignment vertical="top" wrapText="1"/>
    </xf>
    <xf numFmtId="3" fontId="14" fillId="11" borderId="9" applyNumberFormat="1" applyFont="1" applyFill="1" applyBorder="1" applyAlignment="1" applyProtection="0">
      <alignment vertical="top" wrapText="1"/>
    </xf>
    <xf numFmtId="0" fontId="14" fillId="12" borderId="9" applyNumberFormat="1" applyFont="1" applyFill="1" applyBorder="1" applyAlignment="1" applyProtection="0">
      <alignment vertical="top" wrapText="1"/>
    </xf>
    <xf numFmtId="0" fontId="14" fillId="13" borderId="10" applyNumberFormat="0" applyFont="1" applyFill="1" applyBorder="1" applyAlignment="1" applyProtection="0">
      <alignment vertical="top" wrapText="1"/>
    </xf>
    <xf numFmtId="9" fontId="16" fillId="11" borderId="11" applyNumberFormat="1" applyFont="1" applyFill="1" applyBorder="1" applyAlignment="1" applyProtection="0">
      <alignment vertical="top" wrapText="1"/>
    </xf>
    <xf numFmtId="0" fontId="16" fillId="11" borderId="12" applyNumberFormat="1" applyFont="1" applyFill="1" applyBorder="1" applyAlignment="1" applyProtection="0">
      <alignment vertical="top" wrapText="1"/>
    </xf>
    <xf numFmtId="0" fontId="16" fillId="14" borderId="13" applyNumberFormat="1" applyFont="1" applyFill="1" applyBorder="1" applyAlignment="1" applyProtection="0">
      <alignment vertical="top" wrapText="1"/>
    </xf>
    <xf numFmtId="0" fontId="16" fillId="14" borderId="11" applyNumberFormat="1" applyFont="1" applyFill="1" applyBorder="1" applyAlignment="1" applyProtection="0">
      <alignment vertical="top" wrapText="1"/>
    </xf>
    <xf numFmtId="49" fontId="6" fillId="3" borderId="14" applyNumberFormat="1" applyFont="1" applyFill="1" applyBorder="1" applyAlignment="1" applyProtection="0">
      <alignment horizontal="left" vertical="top"/>
    </xf>
    <xf numFmtId="49" fontId="7" fillId="4" borderId="15" applyNumberFormat="1" applyFont="1" applyFill="1" applyBorder="1" applyAlignment="1" applyProtection="0">
      <alignment vertical="top"/>
    </xf>
    <xf numFmtId="0" fontId="8" borderId="16" applyNumberFormat="1" applyFont="1" applyFill="0" applyBorder="1" applyAlignment="1" applyProtection="0">
      <alignment vertical="top" wrapText="1"/>
    </xf>
    <xf numFmtId="9" fontId="9" fillId="5" borderId="17" applyNumberFormat="1" applyFont="1" applyFill="1" applyBorder="1" applyAlignment="1" applyProtection="0">
      <alignment vertical="top"/>
    </xf>
    <xf numFmtId="9" fontId="10" borderId="17" applyNumberFormat="1" applyFont="1" applyFill="0" applyBorder="1" applyAlignment="1" applyProtection="0">
      <alignment vertical="top" wrapText="1"/>
    </xf>
    <xf numFmtId="9" fontId="11" fillId="6" borderId="17" applyNumberFormat="1" applyFont="1" applyFill="1" applyBorder="1" applyAlignment="1" applyProtection="0">
      <alignment vertical="top"/>
    </xf>
    <xf numFmtId="9" fontId="12" fillId="7" borderId="17" applyNumberFormat="1" applyFont="1" applyFill="1" applyBorder="1" applyAlignment="1" applyProtection="0">
      <alignment vertical="top" wrapText="1"/>
    </xf>
    <xf numFmtId="9" fontId="12" fillId="7" borderId="18" applyNumberFormat="1" applyFont="1" applyFill="1" applyBorder="1" applyAlignment="1" applyProtection="0">
      <alignment vertical="top" wrapText="1"/>
    </xf>
    <xf numFmtId="9" fontId="12" fillId="7" borderId="19" applyNumberFormat="1" applyFont="1" applyFill="1" applyBorder="1" applyAlignment="1" applyProtection="0">
      <alignment vertical="top" wrapText="1"/>
    </xf>
    <xf numFmtId="0" fontId="8" borderId="19" applyNumberFormat="1" applyFont="1" applyFill="0" applyBorder="1" applyAlignment="1" applyProtection="0">
      <alignment vertical="top" wrapText="1"/>
    </xf>
    <xf numFmtId="9" fontId="8" borderId="19" applyNumberFormat="1" applyFont="1" applyFill="0" applyBorder="1" applyAlignment="1" applyProtection="0">
      <alignment vertical="top" wrapText="1"/>
    </xf>
    <xf numFmtId="0" fontId="8" borderId="19" applyNumberFormat="0" applyFont="1" applyFill="0" applyBorder="1" applyAlignment="1" applyProtection="0">
      <alignment vertical="top" wrapText="1"/>
    </xf>
    <xf numFmtId="0" fontId="8" borderId="20" applyNumberFormat="1" applyFont="1" applyFill="0" applyBorder="1" applyAlignment="1" applyProtection="0">
      <alignment vertical="top" wrapText="1"/>
    </xf>
    <xf numFmtId="9" fontId="13" fillId="8" borderId="21" applyNumberFormat="1" applyFont="1" applyFill="1" applyBorder="1" applyAlignment="1" applyProtection="0">
      <alignment vertical="top" wrapText="1"/>
    </xf>
    <xf numFmtId="9" fontId="14" fillId="9" borderId="19" applyNumberFormat="1" applyFont="1" applyFill="1" applyBorder="1" applyAlignment="1" applyProtection="0">
      <alignment vertical="top" wrapText="1"/>
    </xf>
    <xf numFmtId="0" fontId="14" fillId="9" borderId="19" applyNumberFormat="1" applyFont="1" applyFill="1" applyBorder="1" applyAlignment="1" applyProtection="0">
      <alignment vertical="top" wrapText="1"/>
    </xf>
    <xf numFmtId="0" fontId="15" fillId="10" borderId="19" applyNumberFormat="1" applyFont="1" applyFill="1" applyBorder="1" applyAlignment="1" applyProtection="0">
      <alignment vertical="top" wrapText="1"/>
    </xf>
    <xf numFmtId="0" fontId="15" fillId="4" borderId="19" applyNumberFormat="1" applyFont="1" applyFill="1" applyBorder="1" applyAlignment="1" applyProtection="0">
      <alignment vertical="top" wrapText="1"/>
    </xf>
    <xf numFmtId="0" fontId="14" fillId="4" borderId="19" applyNumberFormat="1" applyFont="1" applyFill="1" applyBorder="1" applyAlignment="1" applyProtection="0">
      <alignment vertical="top" wrapText="1"/>
    </xf>
    <xf numFmtId="3" fontId="14" fillId="11" borderId="19" applyNumberFormat="1" applyFont="1" applyFill="1" applyBorder="1" applyAlignment="1" applyProtection="0">
      <alignment vertical="top" wrapText="1"/>
    </xf>
    <xf numFmtId="0" fontId="14" fillId="12" borderId="19" applyNumberFormat="1" applyFont="1" applyFill="1" applyBorder="1" applyAlignment="1" applyProtection="0">
      <alignment vertical="top" wrapText="1"/>
    </xf>
    <xf numFmtId="0" fontId="14" fillId="13" borderId="20" applyNumberFormat="0" applyFont="1" applyFill="1" applyBorder="1" applyAlignment="1" applyProtection="0">
      <alignment vertical="top" wrapText="1"/>
    </xf>
    <xf numFmtId="9" fontId="16" fillId="11" borderId="21" applyNumberFormat="1" applyFont="1" applyFill="1" applyBorder="1" applyAlignment="1" applyProtection="0">
      <alignment vertical="top" wrapText="1"/>
    </xf>
    <xf numFmtId="0" fontId="16" fillId="11" borderId="22" applyNumberFormat="1" applyFont="1" applyFill="1" applyBorder="1" applyAlignment="1" applyProtection="0">
      <alignment vertical="top" wrapText="1"/>
    </xf>
    <xf numFmtId="0" fontId="16" fillId="14" borderId="23" applyNumberFormat="1" applyFont="1" applyFill="1" applyBorder="1" applyAlignment="1" applyProtection="0">
      <alignment vertical="top" wrapText="1"/>
    </xf>
    <xf numFmtId="0" fontId="16" fillId="14" borderId="21" applyNumberFormat="1" applyFont="1" applyFill="1" applyBorder="1" applyAlignment="1" applyProtection="0">
      <alignment vertical="top" wrapText="1"/>
    </xf>
    <xf numFmtId="49" fontId="6" fillId="3" borderId="14" applyNumberFormat="1" applyFont="1" applyFill="1" applyBorder="1" applyAlignment="1" applyProtection="0">
      <alignment vertical="top"/>
    </xf>
    <xf numFmtId="49" fontId="8" borderId="19" applyNumberFormat="1" applyFont="1" applyFill="0" applyBorder="1" applyAlignment="1" applyProtection="0">
      <alignment vertical="top" wrapText="1"/>
    </xf>
    <xf numFmtId="0" fontId="17" fillId="7" borderId="17" applyNumberFormat="0" applyFont="1" applyFill="1" applyBorder="1" applyAlignment="1" applyProtection="0">
      <alignment vertical="top" wrapText="1"/>
    </xf>
    <xf numFmtId="9" fontId="17" fillId="7" borderId="18" applyNumberFormat="1" applyFont="1" applyFill="1" applyBorder="1" applyAlignment="1" applyProtection="0">
      <alignment vertical="top" wrapText="1"/>
    </xf>
    <xf numFmtId="9" fontId="17" fillId="7" borderId="19" applyNumberFormat="1" applyFont="1" applyFill="1" applyBorder="1" applyAlignment="1" applyProtection="0">
      <alignment vertical="top" wrapText="1"/>
    </xf>
    <xf numFmtId="0" fontId="0" borderId="19" applyNumberFormat="1" applyFont="1" applyFill="0" applyBorder="1" applyAlignment="1" applyProtection="0">
      <alignment vertical="top" wrapText="1"/>
    </xf>
    <xf numFmtId="0" fontId="19" fillId="7" borderId="17" applyNumberFormat="0" applyFont="1" applyFill="1" applyBorder="1" applyAlignment="1" applyProtection="0">
      <alignment vertical="top" wrapText="1"/>
    </xf>
    <xf numFmtId="49" fontId="19" fillId="7" borderId="19" applyNumberFormat="1" applyFont="1" applyFill="1" applyBorder="1" applyAlignment="1" applyProtection="0">
      <alignment vertical="top" wrapText="1"/>
    </xf>
    <xf numFmtId="49" fontId="15" fillId="4" borderId="19" applyNumberFormat="1" applyFont="1" applyFill="1" applyBorder="1" applyAlignment="1" applyProtection="0">
      <alignment vertical="top" wrapText="1"/>
    </xf>
    <xf numFmtId="49" fontId="14" fillId="4" borderId="19" applyNumberFormat="1" applyFont="1" applyFill="1" applyBorder="1" applyAlignment="1" applyProtection="0">
      <alignment vertical="top" wrapText="1"/>
    </xf>
    <xf numFmtId="3" fontId="12" fillId="7" borderId="18" applyNumberFormat="1" applyFont="1" applyFill="1" applyBorder="1" applyAlignment="1" applyProtection="0">
      <alignment vertical="top" wrapText="1"/>
    </xf>
    <xf numFmtId="9" fontId="9" fillId="5" borderId="24" applyNumberFormat="1" applyFont="1" applyFill="1" applyBorder="1" applyAlignment="1" applyProtection="0">
      <alignment vertical="top"/>
    </xf>
    <xf numFmtId="9" fontId="9" fillId="5" borderId="25" applyNumberFormat="1" applyFont="1" applyFill="1" applyBorder="1" applyAlignment="1" applyProtection="0">
      <alignment vertical="top"/>
    </xf>
    <xf numFmtId="59" fontId="12" fillId="7" borderId="18" applyNumberFormat="1" applyFont="1" applyFill="1" applyBorder="1" applyAlignment="1" applyProtection="0">
      <alignment vertical="top" wrapText="1"/>
    </xf>
    <xf numFmtId="0" fontId="12" fillId="7" borderId="18" applyNumberFormat="1" applyFont="1" applyFill="1" applyBorder="1" applyAlignment="1" applyProtection="0">
      <alignment vertical="top" wrapText="1"/>
    </xf>
    <xf numFmtId="0" fontId="12" fillId="7" borderId="17" applyNumberFormat="1" applyFont="1" applyFill="1" applyBorder="1" applyAlignment="1" applyProtection="0">
      <alignment vertical="top" wrapText="1"/>
    </xf>
    <xf numFmtId="0" fontId="12" fillId="7" borderId="19" applyNumberFormat="1" applyFont="1" applyFill="1" applyBorder="1" applyAlignment="1" applyProtection="0">
      <alignment vertical="top" wrapText="1"/>
    </xf>
    <xf numFmtId="0" fontId="8" borderId="20" applyNumberFormat="0" applyFont="1" applyFill="0" applyBorder="1" applyAlignment="1" applyProtection="0">
      <alignment vertical="top" wrapText="1"/>
    </xf>
    <xf numFmtId="49" fontId="20" fillId="3" borderId="14" applyNumberFormat="1" applyFont="1" applyFill="1" applyBorder="1" applyAlignment="1" applyProtection="0">
      <alignment vertical="top"/>
    </xf>
    <xf numFmtId="49" fontId="6" fillId="3" borderId="26" applyNumberFormat="1" applyFont="1" applyFill="1" applyBorder="1" applyAlignment="1" applyProtection="0">
      <alignment horizontal="left" vertical="top"/>
    </xf>
    <xf numFmtId="49" fontId="6" fillId="3" borderId="27" applyNumberFormat="1" applyFont="1" applyFill="1" applyBorder="1" applyAlignment="1" applyProtection="0">
      <alignment horizontal="left" vertical="top"/>
    </xf>
    <xf numFmtId="0" fontId="14" fillId="12" borderId="19" applyNumberFormat="0" applyFont="1" applyFill="1" applyBorder="1" applyAlignment="1" applyProtection="0">
      <alignment vertical="top" wrapText="1"/>
    </xf>
    <xf numFmtId="0" fontId="19" fillId="7" borderId="19" applyNumberFormat="0" applyFont="1" applyFill="1" applyBorder="1" applyAlignment="1" applyProtection="0">
      <alignment vertical="top" wrapText="1"/>
    </xf>
    <xf numFmtId="49" fontId="6" fillId="3" borderId="28" applyNumberFormat="1" applyFont="1" applyFill="1" applyBorder="1" applyAlignment="1" applyProtection="0">
      <alignment vertical="top"/>
    </xf>
    <xf numFmtId="49" fontId="7" fillId="4" borderId="29" applyNumberFormat="1" applyFont="1" applyFill="1" applyBorder="1" applyAlignment="1" applyProtection="0">
      <alignment vertical="top"/>
    </xf>
    <xf numFmtId="0" fontId="8" borderId="30" applyNumberFormat="1" applyFont="1" applyFill="0" applyBorder="1" applyAlignment="1" applyProtection="0">
      <alignment vertical="top" wrapText="1"/>
    </xf>
    <xf numFmtId="9" fontId="9" fillId="5" borderId="31" applyNumberFormat="1" applyFont="1" applyFill="1" applyBorder="1" applyAlignment="1" applyProtection="0">
      <alignment vertical="top"/>
    </xf>
    <xf numFmtId="9" fontId="10" borderId="31" applyNumberFormat="1" applyFont="1" applyFill="0" applyBorder="1" applyAlignment="1" applyProtection="0">
      <alignment vertical="top" wrapText="1"/>
    </xf>
    <xf numFmtId="9" fontId="11" fillId="6" borderId="31" applyNumberFormat="1" applyFont="1" applyFill="1" applyBorder="1" applyAlignment="1" applyProtection="0">
      <alignment vertical="top"/>
    </xf>
    <xf numFmtId="9" fontId="12" fillId="7" borderId="31" applyNumberFormat="1" applyFont="1" applyFill="1" applyBorder="1" applyAlignment="1" applyProtection="0">
      <alignment vertical="top" wrapText="1"/>
    </xf>
    <xf numFmtId="9" fontId="12" fillId="7" borderId="32" applyNumberFormat="1" applyFont="1" applyFill="1" applyBorder="1" applyAlignment="1" applyProtection="0">
      <alignment vertical="top" wrapText="1"/>
    </xf>
    <xf numFmtId="9" fontId="12" fillId="7" borderId="33" applyNumberFormat="1" applyFont="1" applyFill="1" applyBorder="1" applyAlignment="1" applyProtection="0">
      <alignment vertical="top" wrapText="1"/>
    </xf>
    <xf numFmtId="0" fontId="8" borderId="33" applyNumberFormat="1" applyFont="1" applyFill="0" applyBorder="1" applyAlignment="1" applyProtection="0">
      <alignment vertical="top" wrapText="1"/>
    </xf>
    <xf numFmtId="9" fontId="8" borderId="33" applyNumberFormat="1" applyFont="1" applyFill="0" applyBorder="1" applyAlignment="1" applyProtection="0">
      <alignment vertical="top" wrapText="1"/>
    </xf>
    <xf numFmtId="0" fontId="8" borderId="33" applyNumberFormat="0" applyFont="1" applyFill="0" applyBorder="1" applyAlignment="1" applyProtection="0">
      <alignment vertical="top" wrapText="1"/>
    </xf>
    <xf numFmtId="0" fontId="8" borderId="34" applyNumberFormat="1" applyFont="1" applyFill="0" applyBorder="1" applyAlignment="1" applyProtection="0">
      <alignment vertical="top" wrapText="1"/>
    </xf>
    <xf numFmtId="9" fontId="13" fillId="8" borderId="35" applyNumberFormat="1" applyFont="1" applyFill="1" applyBorder="1" applyAlignment="1" applyProtection="0">
      <alignment vertical="top" wrapText="1"/>
    </xf>
    <xf numFmtId="9" fontId="14" fillId="9" borderId="33" applyNumberFormat="1" applyFont="1" applyFill="1" applyBorder="1" applyAlignment="1" applyProtection="0">
      <alignment vertical="top" wrapText="1"/>
    </xf>
    <xf numFmtId="0" fontId="14" fillId="9" borderId="33" applyNumberFormat="1" applyFont="1" applyFill="1" applyBorder="1" applyAlignment="1" applyProtection="0">
      <alignment vertical="top" wrapText="1"/>
    </xf>
    <xf numFmtId="0" fontId="15" fillId="10" borderId="33" applyNumberFormat="1" applyFont="1" applyFill="1" applyBorder="1" applyAlignment="1" applyProtection="0">
      <alignment vertical="top" wrapText="1"/>
    </xf>
    <xf numFmtId="0" fontId="15" fillId="4" borderId="33" applyNumberFormat="1" applyFont="1" applyFill="1" applyBorder="1" applyAlignment="1" applyProtection="0">
      <alignment vertical="top" wrapText="1"/>
    </xf>
    <xf numFmtId="0" fontId="14" fillId="4" borderId="33" applyNumberFormat="1" applyFont="1" applyFill="1" applyBorder="1" applyAlignment="1" applyProtection="0">
      <alignment vertical="top" wrapText="1"/>
    </xf>
    <xf numFmtId="3" fontId="14" fillId="11" borderId="33" applyNumberFormat="1" applyFont="1" applyFill="1" applyBorder="1" applyAlignment="1" applyProtection="0">
      <alignment vertical="top" wrapText="1"/>
    </xf>
    <xf numFmtId="0" fontId="14" fillId="12" borderId="33" applyNumberFormat="0" applyFont="1" applyFill="1" applyBorder="1" applyAlignment="1" applyProtection="0">
      <alignment vertical="top" wrapText="1"/>
    </xf>
    <xf numFmtId="0" fontId="14" fillId="13" borderId="34" applyNumberFormat="0" applyFont="1" applyFill="1" applyBorder="1" applyAlignment="1" applyProtection="0">
      <alignment vertical="top" wrapText="1"/>
    </xf>
    <xf numFmtId="9" fontId="16" fillId="11" borderId="35" applyNumberFormat="1" applyFont="1" applyFill="1" applyBorder="1" applyAlignment="1" applyProtection="0">
      <alignment vertical="top" wrapText="1"/>
    </xf>
    <xf numFmtId="0" fontId="16" fillId="11" borderId="36" applyNumberFormat="1" applyFont="1" applyFill="1" applyBorder="1" applyAlignment="1" applyProtection="0">
      <alignment vertical="top" wrapText="1"/>
    </xf>
    <xf numFmtId="0" fontId="16" fillId="14" borderId="37" applyNumberFormat="1" applyFont="1" applyFill="1" applyBorder="1" applyAlignment="1" applyProtection="0">
      <alignment vertical="top" wrapText="1"/>
    </xf>
    <xf numFmtId="0" fontId="16" fillId="14" borderId="3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21" fillId="15" borderId="38" applyNumberFormat="0" applyFont="1" applyFill="1" applyBorder="1" applyAlignment="1" applyProtection="0">
      <alignment vertical="top" wrapText="1"/>
    </xf>
    <xf numFmtId="49" fontId="2" fillId="2" borderId="39" applyNumberFormat="1" applyFont="1" applyFill="1" applyBorder="1" applyAlignment="1" applyProtection="0">
      <alignment vertical="top"/>
    </xf>
    <xf numFmtId="49" fontId="0" borderId="40" applyNumberFormat="1" applyFont="1" applyFill="0" applyBorder="1" applyAlignment="1" applyProtection="0">
      <alignment vertical="top"/>
    </xf>
    <xf numFmtId="0" fontId="0" fillId="5" borderId="41" applyNumberFormat="1" applyFont="1" applyFill="1" applyBorder="1" applyAlignment="1" applyProtection="0">
      <alignment vertical="top"/>
    </xf>
    <xf numFmtId="0" fontId="8" borderId="41" applyNumberFormat="1" applyFont="1" applyFill="0" applyBorder="1" applyAlignment="1" applyProtection="0">
      <alignment vertical="top" wrapText="1"/>
    </xf>
    <xf numFmtId="49" fontId="8" borderId="41" applyNumberFormat="1" applyFont="1" applyFill="0" applyBorder="1" applyAlignment="1" applyProtection="0">
      <alignment vertical="top" wrapText="1"/>
    </xf>
    <xf numFmtId="9" fontId="8" borderId="41" applyNumberFormat="1" applyFont="1" applyFill="0" applyBorder="1" applyAlignment="1" applyProtection="0">
      <alignment vertical="top" wrapText="1"/>
    </xf>
    <xf numFmtId="9" fontId="8" fillId="9" borderId="41" applyNumberFormat="1" applyFont="1" applyFill="1" applyBorder="1" applyAlignment="1" applyProtection="0">
      <alignment vertical="top" wrapText="1"/>
    </xf>
    <xf numFmtId="0" fontId="8" fillId="9" borderId="41" applyNumberFormat="1" applyFont="1" applyFill="1" applyBorder="1" applyAlignment="1" applyProtection="0">
      <alignment vertical="top" wrapText="1"/>
    </xf>
    <xf numFmtId="0" fontId="0" fillId="10" borderId="41" applyNumberFormat="1" applyFont="1" applyFill="1" applyBorder="1" applyAlignment="1" applyProtection="0">
      <alignment vertical="top" wrapText="1"/>
    </xf>
    <xf numFmtId="0" fontId="0" fillId="4" borderId="41" applyNumberFormat="1" applyFont="1" applyFill="1" applyBorder="1" applyAlignment="1" applyProtection="0">
      <alignment vertical="top" wrapText="1"/>
    </xf>
    <xf numFmtId="0" fontId="8" fillId="4" borderId="41" applyNumberFormat="1" applyFont="1" applyFill="1" applyBorder="1" applyAlignment="1" applyProtection="0">
      <alignment vertical="top" wrapText="1"/>
    </xf>
    <xf numFmtId="3" fontId="8" fillId="11" borderId="41" applyNumberFormat="1" applyFont="1" applyFill="1" applyBorder="1" applyAlignment="1" applyProtection="0">
      <alignment vertical="top" wrapText="1"/>
    </xf>
    <xf numFmtId="9" fontId="0" fillId="12" borderId="41" applyNumberFormat="1" applyFont="1" applyFill="1" applyBorder="1" applyAlignment="1" applyProtection="0">
      <alignment vertical="top" wrapText="1"/>
    </xf>
    <xf numFmtId="0" fontId="8" fillId="12" borderId="41" applyNumberFormat="1" applyFont="1" applyFill="1" applyBorder="1" applyAlignment="1" applyProtection="0">
      <alignment vertical="top" wrapText="1"/>
    </xf>
    <xf numFmtId="0" fontId="0" fillId="11" borderId="41" applyNumberFormat="1" applyFont="1" applyFill="1" applyBorder="1" applyAlignment="1" applyProtection="0">
      <alignment vertical="top" wrapText="1"/>
    </xf>
    <xf numFmtId="0" fontId="8" fillId="11" borderId="41" applyNumberFormat="1" applyFont="1" applyFill="1" applyBorder="1" applyAlignment="1" applyProtection="0">
      <alignment vertical="top" wrapText="1"/>
    </xf>
    <xf numFmtId="0" fontId="8" borderId="41" applyNumberFormat="0" applyFont="1" applyFill="0" applyBorder="1" applyAlignment="1" applyProtection="0">
      <alignment vertical="top" wrapText="1"/>
    </xf>
    <xf numFmtId="0" fontId="8" borderId="42" applyNumberFormat="1" applyFont="1" applyFill="0" applyBorder="1" applyAlignment="1" applyProtection="0">
      <alignment vertical="top" wrapText="1"/>
    </xf>
    <xf numFmtId="9" fontId="22" fillId="11" borderId="43" applyNumberFormat="1" applyFont="1" applyFill="1" applyBorder="1" applyAlignment="1" applyProtection="0">
      <alignment vertical="top" wrapText="1"/>
    </xf>
    <xf numFmtId="9" fontId="22" fillId="11" borderId="44" applyNumberFormat="1" applyFont="1" applyFill="1" applyBorder="1" applyAlignment="1" applyProtection="0">
      <alignment vertical="top" wrapText="1"/>
    </xf>
    <xf numFmtId="0" fontId="22" fillId="11" borderId="45" applyNumberFormat="1" applyFont="1" applyFill="1" applyBorder="1" applyAlignment="1" applyProtection="0">
      <alignment vertical="top" wrapText="1"/>
    </xf>
    <xf numFmtId="0" fontId="16" fillId="14" borderId="43" applyNumberFormat="1" applyFont="1" applyFill="1" applyBorder="1" applyAlignment="1" applyProtection="0">
      <alignment vertical="top" wrapText="1"/>
    </xf>
    <xf numFmtId="0" fontId="16" fillId="14" borderId="44" applyNumberFormat="1" applyFont="1" applyFill="1" applyBorder="1" applyAlignment="1" applyProtection="0">
      <alignment vertical="top" wrapText="1"/>
    </xf>
    <xf numFmtId="49" fontId="2" fillId="2" borderId="46" applyNumberFormat="1" applyFont="1" applyFill="1" applyBorder="1" applyAlignment="1" applyProtection="0">
      <alignment vertical="top"/>
    </xf>
    <xf numFmtId="49" fontId="23" fillId="2" borderId="47" applyNumberFormat="1" applyFont="1" applyFill="1" applyBorder="1" applyAlignment="1" applyProtection="0">
      <alignment horizontal="left" vertical="top"/>
    </xf>
    <xf numFmtId="49" fontId="0" fillId="16" borderId="48" applyNumberFormat="1" applyFont="1" applyFill="1" applyBorder="1" applyAlignment="1" applyProtection="0">
      <alignment vertical="top"/>
    </xf>
    <xf numFmtId="0" fontId="0" fillId="5" borderId="49" applyNumberFormat="1" applyFont="1" applyFill="1" applyBorder="1" applyAlignment="1" applyProtection="0">
      <alignment vertical="top"/>
    </xf>
    <xf numFmtId="0" fontId="8" fillId="16" borderId="49" applyNumberFormat="1" applyFont="1" applyFill="1" applyBorder="1" applyAlignment="1" applyProtection="0">
      <alignment vertical="top" wrapText="1"/>
    </xf>
    <xf numFmtId="49" fontId="8" fillId="16" borderId="49" applyNumberFormat="1" applyFont="1" applyFill="1" applyBorder="1" applyAlignment="1" applyProtection="0">
      <alignment vertical="top" wrapText="1"/>
    </xf>
    <xf numFmtId="9" fontId="8" fillId="16" borderId="49" applyNumberFormat="1" applyFont="1" applyFill="1" applyBorder="1" applyAlignment="1" applyProtection="0">
      <alignment vertical="top" wrapText="1"/>
    </xf>
    <xf numFmtId="9" fontId="8" fillId="9" borderId="49" applyNumberFormat="1" applyFont="1" applyFill="1" applyBorder="1" applyAlignment="1" applyProtection="0">
      <alignment vertical="top" wrapText="1"/>
    </xf>
    <xf numFmtId="0" fontId="8" fillId="9" borderId="49" applyNumberFormat="1" applyFont="1" applyFill="1" applyBorder="1" applyAlignment="1" applyProtection="0">
      <alignment vertical="top" wrapText="1"/>
    </xf>
    <xf numFmtId="0" fontId="0" fillId="10" borderId="49" applyNumberFormat="1" applyFont="1" applyFill="1" applyBorder="1" applyAlignment="1" applyProtection="0">
      <alignment vertical="top" wrapText="1"/>
    </xf>
    <xf numFmtId="0" fontId="0" fillId="4" borderId="49" applyNumberFormat="1" applyFont="1" applyFill="1" applyBorder="1" applyAlignment="1" applyProtection="0">
      <alignment vertical="top" wrapText="1"/>
    </xf>
    <xf numFmtId="0" fontId="8" fillId="4" borderId="49" applyNumberFormat="1" applyFont="1" applyFill="1" applyBorder="1" applyAlignment="1" applyProtection="0">
      <alignment vertical="top" wrapText="1"/>
    </xf>
    <xf numFmtId="3" fontId="8" fillId="11" borderId="49" applyNumberFormat="1" applyFont="1" applyFill="1" applyBorder="1" applyAlignment="1" applyProtection="0">
      <alignment vertical="top" wrapText="1"/>
    </xf>
    <xf numFmtId="9" fontId="0" fillId="12" borderId="49" applyNumberFormat="1" applyFont="1" applyFill="1" applyBorder="1" applyAlignment="1" applyProtection="0">
      <alignment vertical="top" wrapText="1"/>
    </xf>
    <xf numFmtId="0" fontId="8" fillId="12" borderId="49" applyNumberFormat="1" applyFont="1" applyFill="1" applyBorder="1" applyAlignment="1" applyProtection="0">
      <alignment vertical="top" wrapText="1"/>
    </xf>
    <xf numFmtId="0" fontId="0" fillId="11" borderId="49" applyNumberFormat="1" applyFont="1" applyFill="1" applyBorder="1" applyAlignment="1" applyProtection="0">
      <alignment vertical="top" wrapText="1"/>
    </xf>
    <xf numFmtId="0" fontId="8" fillId="11" borderId="49" applyNumberFormat="1" applyFont="1" applyFill="1" applyBorder="1" applyAlignment="1" applyProtection="0">
      <alignment vertical="top" wrapText="1"/>
    </xf>
    <xf numFmtId="0" fontId="8" fillId="16" borderId="49" applyNumberFormat="0" applyFont="1" applyFill="1" applyBorder="1" applyAlignment="1" applyProtection="0">
      <alignment vertical="top" wrapText="1"/>
    </xf>
    <xf numFmtId="0" fontId="8" fillId="16" borderId="50" applyNumberFormat="1" applyFont="1" applyFill="1" applyBorder="1" applyAlignment="1" applyProtection="0">
      <alignment vertical="top" wrapText="1"/>
    </xf>
    <xf numFmtId="9" fontId="22" fillId="11" borderId="51" applyNumberFormat="1" applyFont="1" applyFill="1" applyBorder="1" applyAlignment="1" applyProtection="0">
      <alignment vertical="top" wrapText="1"/>
    </xf>
    <xf numFmtId="9" fontId="22" fillId="11" borderId="52" applyNumberFormat="1" applyFont="1" applyFill="1" applyBorder="1" applyAlignment="1" applyProtection="0">
      <alignment vertical="top" wrapText="1"/>
    </xf>
    <xf numFmtId="0" fontId="22" fillId="11" borderId="53" applyNumberFormat="1" applyFont="1" applyFill="1" applyBorder="1" applyAlignment="1" applyProtection="0">
      <alignment vertical="top" wrapText="1"/>
    </xf>
    <xf numFmtId="0" fontId="16" fillId="14" borderId="51" applyNumberFormat="1" applyFont="1" applyFill="1" applyBorder="1" applyAlignment="1" applyProtection="0">
      <alignment vertical="top" wrapText="1"/>
    </xf>
    <xf numFmtId="0" fontId="16" fillId="14" borderId="52" applyNumberFormat="1" applyFont="1" applyFill="1" applyBorder="1" applyAlignment="1" applyProtection="0">
      <alignment vertical="top" wrapText="1"/>
    </xf>
    <xf numFmtId="49" fontId="23" fillId="2" borderId="54" applyNumberFormat="1" applyFont="1" applyFill="1" applyBorder="1" applyAlignment="1" applyProtection="0">
      <alignment horizontal="left" vertical="top"/>
    </xf>
    <xf numFmtId="49" fontId="2" fillId="2" borderId="47" applyNumberFormat="1" applyFont="1" applyFill="1" applyBorder="1" applyAlignment="1" applyProtection="0">
      <alignment vertical="top"/>
    </xf>
    <xf numFmtId="0" fontId="0" borderId="48" applyNumberFormat="1" applyFont="1" applyFill="0" applyBorder="1" applyAlignment="1" applyProtection="0">
      <alignment vertical="top"/>
    </xf>
    <xf numFmtId="0" fontId="8" borderId="49" applyNumberFormat="1" applyFont="1" applyFill="0" applyBorder="1" applyAlignment="1" applyProtection="0">
      <alignment vertical="top" wrapText="1"/>
    </xf>
    <xf numFmtId="49" fontId="8" borderId="49" applyNumberFormat="1" applyFont="1" applyFill="0" applyBorder="1" applyAlignment="1" applyProtection="0">
      <alignment vertical="top" wrapText="1"/>
    </xf>
    <xf numFmtId="9" fontId="8" borderId="49" applyNumberFormat="1" applyFont="1" applyFill="0" applyBorder="1" applyAlignment="1" applyProtection="0">
      <alignment vertical="top" wrapText="1"/>
    </xf>
    <xf numFmtId="0" fontId="8" borderId="49" applyNumberFormat="0" applyFont="1" applyFill="0" applyBorder="1" applyAlignment="1" applyProtection="0">
      <alignment vertical="top" wrapText="1"/>
    </xf>
    <xf numFmtId="0" fontId="8" borderId="50" applyNumberFormat="1" applyFont="1" applyFill="0" applyBorder="1" applyAlignment="1" applyProtection="0">
      <alignment vertical="top" wrapText="1"/>
    </xf>
    <xf numFmtId="49" fontId="2" fillId="2" borderId="54" applyNumberFormat="1" applyFont="1" applyFill="1" applyBorder="1" applyAlignment="1" applyProtection="0">
      <alignment vertical="top"/>
    </xf>
    <xf numFmtId="0" fontId="0" borderId="49" applyNumberFormat="1" applyFont="1" applyFill="0" applyBorder="1" applyAlignment="1" applyProtection="0">
      <alignment vertical="top"/>
    </xf>
    <xf numFmtId="0" fontId="0" fillId="16" borderId="48" applyNumberFormat="1" applyFont="1" applyFill="1" applyBorder="1" applyAlignment="1" applyProtection="0">
      <alignment vertical="top"/>
    </xf>
    <xf numFmtId="0" fontId="0" fillId="5" borderId="49" applyNumberFormat="0" applyFont="1" applyFill="1" applyBorder="1" applyAlignment="1" applyProtection="0">
      <alignment vertical="top"/>
    </xf>
    <xf numFmtId="49" fontId="8" fillId="16" borderId="50" applyNumberFormat="1" applyFont="1" applyFill="1" applyBorder="1" applyAlignment="1" applyProtection="0">
      <alignment vertical="top" wrapText="1"/>
    </xf>
    <xf numFmtId="0" fontId="0" fillId="16" borderId="49" applyNumberFormat="1" applyFont="1" applyFill="1" applyBorder="1" applyAlignment="1" applyProtection="0">
      <alignment vertical="top"/>
    </xf>
    <xf numFmtId="0" fontId="0" borderId="48" applyNumberFormat="0" applyFont="1" applyFill="0" applyBorder="1" applyAlignment="1" applyProtection="0">
      <alignment vertical="top"/>
    </xf>
    <xf numFmtId="0" fontId="0" fillId="12" borderId="49" applyNumberFormat="0" applyFont="1" applyFill="1" applyBorder="1" applyAlignment="1" applyProtection="0">
      <alignment vertical="top" wrapText="1"/>
    </xf>
    <xf numFmtId="0" fontId="8" fillId="12" borderId="49" applyNumberFormat="0" applyFont="1" applyFill="1" applyBorder="1" applyAlignment="1" applyProtection="0">
      <alignment vertical="top" wrapText="1"/>
    </xf>
    <xf numFmtId="0" fontId="8" borderId="50" applyNumberFormat="0" applyFont="1" applyFill="0" applyBorder="1" applyAlignment="1" applyProtection="0">
      <alignment vertical="top" wrapText="1"/>
    </xf>
    <xf numFmtId="0" fontId="2" fillId="2" borderId="54" applyNumberFormat="0" applyFont="1" applyFill="1" applyBorder="1" applyAlignment="1" applyProtection="0">
      <alignment vertical="top"/>
    </xf>
    <xf numFmtId="0" fontId="0" borderId="49" applyNumberFormat="0" applyFont="1" applyFill="0" applyBorder="1" applyAlignment="1" applyProtection="0">
      <alignment vertical="top"/>
    </xf>
    <xf numFmtId="0" fontId="21" fillId="17" borderId="47" applyNumberFormat="0" applyFont="1" applyFill="1"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16" borderId="48" applyNumberFormat="0" applyFont="1" applyFill="1" applyBorder="1" applyAlignment="1" applyProtection="0">
      <alignment vertical="top" wrapText="1"/>
    </xf>
    <xf numFmtId="0" fontId="0" fillId="16"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2" fillId="2" borderId="38" applyNumberFormat="1" applyFont="1" applyFill="1" applyBorder="1" applyAlignment="1" applyProtection="0">
      <alignment vertical="top"/>
    </xf>
    <xf numFmtId="49" fontId="2" fillId="15" borderId="38" applyNumberFormat="1" applyFont="1" applyFill="1" applyBorder="1" applyAlignment="1" applyProtection="0">
      <alignment vertical="top" wrapText="1"/>
    </xf>
    <xf numFmtId="0" fontId="2" fillId="15" borderId="38" applyNumberFormat="1" applyFont="1" applyFill="1" applyBorder="1" applyAlignment="1" applyProtection="0">
      <alignment vertical="top" wrapText="1"/>
    </xf>
    <xf numFmtId="49" fontId="4" fillId="15" borderId="38" applyNumberFormat="1" applyFont="1" applyFill="1" applyBorder="1" applyAlignment="1" applyProtection="0">
      <alignment vertical="top" wrapText="1"/>
    </xf>
    <xf numFmtId="49" fontId="3" fillId="15" borderId="38" applyNumberFormat="1" applyFont="1" applyFill="1" applyBorder="1" applyAlignment="1" applyProtection="0">
      <alignment vertical="top" wrapText="1"/>
    </xf>
    <xf numFmtId="0" fontId="4" fillId="15" borderId="38" applyNumberFormat="0" applyFont="1" applyFill="1" applyBorder="1" applyAlignment="1" applyProtection="0">
      <alignment vertical="top" wrapText="1"/>
    </xf>
    <xf numFmtId="49" fontId="5" fillId="15" borderId="38" applyNumberFormat="1" applyFont="1" applyFill="1" applyBorder="1" applyAlignment="1" applyProtection="0">
      <alignment vertical="top" wrapText="1"/>
    </xf>
    <xf numFmtId="0" fontId="2" fillId="15" borderId="38" applyNumberFormat="0" applyFont="1" applyFill="1" applyBorder="1" applyAlignment="1" applyProtection="0">
      <alignment vertical="top" wrapText="1"/>
    </xf>
    <xf numFmtId="49" fontId="23" fillId="2" borderId="39" applyNumberFormat="1" applyFont="1" applyFill="1" applyBorder="1" applyAlignment="1" applyProtection="0">
      <alignment horizontal="left" vertical="top"/>
    </xf>
    <xf numFmtId="0" fontId="0" borderId="40" applyNumberFormat="1" applyFont="1" applyFill="0" applyBorder="1" applyAlignment="1" applyProtection="0">
      <alignment vertical="top"/>
    </xf>
    <xf numFmtId="0" fontId="0" borderId="41" applyNumberFormat="0" applyFont="1" applyFill="0" applyBorder="1" applyAlignment="1" applyProtection="0">
      <alignment vertical="top"/>
    </xf>
    <xf numFmtId="0" fontId="0" borderId="41" applyNumberFormat="0" applyFont="1" applyFill="0" applyBorder="1" applyAlignment="1" applyProtection="0">
      <alignment vertical="top" wrapText="1"/>
    </xf>
    <xf numFmtId="9" fontId="0" borderId="41" applyNumberFormat="1" applyFont="1" applyFill="0" applyBorder="1" applyAlignment="1" applyProtection="0">
      <alignment vertical="top" wrapText="1"/>
    </xf>
    <xf numFmtId="9" fontId="0" fillId="9" borderId="41" applyNumberFormat="1" applyFont="1" applyFill="1" applyBorder="1" applyAlignment="1" applyProtection="0">
      <alignment vertical="top" wrapText="1"/>
    </xf>
    <xf numFmtId="0" fontId="0" borderId="41" applyNumberFormat="1" applyFont="1" applyFill="0" applyBorder="1" applyAlignment="1" applyProtection="0">
      <alignment vertical="top" wrapText="1"/>
    </xf>
    <xf numFmtId="9" fontId="8" fillId="4" borderId="41" applyNumberFormat="1" applyFont="1" applyFill="1" applyBorder="1" applyAlignment="1" applyProtection="0">
      <alignment vertical="top" wrapText="1"/>
    </xf>
    <xf numFmtId="0" fontId="0" fillId="12" borderId="41" applyNumberFormat="1" applyFont="1" applyFill="1" applyBorder="1" applyAlignment="1" applyProtection="0">
      <alignment vertical="top" wrapText="1"/>
    </xf>
    <xf numFmtId="9" fontId="8" fillId="12" borderId="41" applyNumberFormat="1" applyFont="1" applyFill="1" applyBorder="1" applyAlignment="1" applyProtection="0">
      <alignment vertical="top" wrapText="1"/>
    </xf>
    <xf numFmtId="0" fontId="0" fillId="16" borderId="49" applyNumberFormat="0" applyFont="1" applyFill="1" applyBorder="1" applyAlignment="1" applyProtection="0">
      <alignment vertical="top"/>
    </xf>
    <xf numFmtId="9" fontId="0" fillId="16" borderId="49" applyNumberFormat="1" applyFont="1" applyFill="1" applyBorder="1" applyAlignment="1" applyProtection="0">
      <alignment vertical="top" wrapText="1"/>
    </xf>
    <xf numFmtId="9" fontId="0" fillId="9" borderId="49" applyNumberFormat="1" applyFont="1" applyFill="1" applyBorder="1" applyAlignment="1" applyProtection="0">
      <alignment vertical="top" wrapText="1"/>
    </xf>
    <xf numFmtId="0" fontId="0" fillId="16" borderId="49" applyNumberFormat="1" applyFont="1" applyFill="1" applyBorder="1" applyAlignment="1" applyProtection="0">
      <alignment vertical="top" wrapText="1"/>
    </xf>
    <xf numFmtId="0" fontId="0" fillId="12" borderId="49" applyNumberFormat="1" applyFont="1" applyFill="1" applyBorder="1" applyAlignment="1" applyProtection="0">
      <alignment vertical="top" wrapText="1"/>
    </xf>
    <xf numFmtId="0" fontId="22" fillId="11" borderId="55" applyNumberFormat="1" applyFont="1" applyFill="1" applyBorder="1" applyAlignment="1" applyProtection="0">
      <alignment vertical="top" wrapText="1"/>
    </xf>
    <xf numFmtId="0" fontId="16" fillId="14" borderId="55" applyNumberFormat="1" applyFont="1" applyFill="1" applyBorder="1" applyAlignment="1" applyProtection="0">
      <alignment vertical="top" wrapText="1"/>
    </xf>
    <xf numFmtId="60" fontId="8" fillId="16" borderId="49" applyNumberFormat="1" applyFont="1" applyFill="1" applyBorder="1" applyAlignment="1" applyProtection="0">
      <alignment vertical="top" wrapText="1"/>
    </xf>
    <xf numFmtId="49" fontId="0" borderId="49" applyNumberFormat="1" applyFont="1" applyFill="0" applyBorder="1" applyAlignment="1" applyProtection="0">
      <alignment vertical="top" wrapText="1"/>
    </xf>
    <xf numFmtId="9" fontId="0" borderId="49" applyNumberFormat="1" applyFont="1" applyFill="0" applyBorder="1" applyAlignment="1" applyProtection="0">
      <alignment vertical="top" wrapText="1"/>
    </xf>
    <xf numFmtId="9" fontId="27" borderId="49" applyNumberFormat="1" applyFont="1" applyFill="0" applyBorder="1" applyAlignment="1" applyProtection="0">
      <alignment vertical="top" wrapText="1"/>
    </xf>
    <xf numFmtId="0" fontId="0" borderId="49" applyNumberFormat="1" applyFont="1" applyFill="0" applyBorder="1" applyAlignment="1" applyProtection="0">
      <alignment vertical="top" wrapText="1"/>
    </xf>
    <xf numFmtId="49" fontId="0" fillId="16" borderId="49" applyNumberFormat="1" applyFont="1" applyFill="1" applyBorder="1" applyAlignment="1" applyProtection="0">
      <alignment vertical="top" wrapText="1"/>
    </xf>
    <xf numFmtId="49" fontId="2" fillId="2" borderId="47" applyNumberFormat="1" applyFont="1" applyFill="1" applyBorder="1" applyAlignment="1" applyProtection="0">
      <alignment horizontal="left" vertical="top"/>
    </xf>
    <xf numFmtId="49" fontId="0" fillId="16" borderId="49" applyNumberFormat="1" applyFont="1" applyFill="1" applyBorder="1" applyAlignment="1" applyProtection="0">
      <alignment vertical="top"/>
    </xf>
    <xf numFmtId="0" fontId="0" fillId="16" borderId="56" applyNumberFormat="0" applyFont="1" applyFill="1" applyBorder="1" applyAlignment="1" applyProtection="0">
      <alignment vertical="top"/>
    </xf>
    <xf numFmtId="0" fontId="0" fillId="5" borderId="57" applyNumberFormat="1" applyFont="1" applyFill="1" applyBorder="1" applyAlignment="1" applyProtection="0">
      <alignment vertical="top"/>
    </xf>
    <xf numFmtId="0" fontId="0" fillId="5" borderId="58" applyNumberFormat="0" applyFont="1" applyFill="1" applyBorder="1" applyAlignment="1" applyProtection="0">
      <alignment vertical="top"/>
    </xf>
    <xf numFmtId="49" fontId="8" fillId="5" borderId="56" applyNumberFormat="1" applyFont="1" applyFill="1" applyBorder="1" applyAlignment="1" applyProtection="0">
      <alignment vertical="top" wrapText="1"/>
    </xf>
    <xf numFmtId="9" fontId="8" fillId="16" borderId="57" applyNumberFormat="1" applyFont="1" applyFill="1" applyBorder="1" applyAlignment="1" applyProtection="0">
      <alignment vertical="top" wrapText="1"/>
    </xf>
    <xf numFmtId="9" fontId="8" fillId="16" borderId="58" applyNumberFormat="1" applyFont="1" applyFill="1" applyBorder="1" applyAlignment="1" applyProtection="0">
      <alignment vertical="top" wrapText="1"/>
    </xf>
    <xf numFmtId="9" fontId="8" fillId="9" borderId="54" applyNumberFormat="1" applyFont="1" applyFill="1" applyBorder="1" applyAlignment="1" applyProtection="0">
      <alignment vertical="top" wrapText="1"/>
    </xf>
    <xf numFmtId="9" fontId="0" fillId="10" borderId="49" applyNumberFormat="1" applyFont="1" applyFill="1" applyBorder="1" applyAlignment="1" applyProtection="0">
      <alignment vertical="top" wrapText="1"/>
    </xf>
    <xf numFmtId="0" fontId="8" fillId="16" borderId="50" applyNumberFormat="0" applyFont="1" applyFill="1" applyBorder="1" applyAlignment="1" applyProtection="0">
      <alignment vertical="top" wrapText="1"/>
    </xf>
    <xf numFmtId="0" fontId="22" fillId="11" borderId="51" applyNumberFormat="1" applyFont="1" applyFill="1" applyBorder="1" applyAlignment="1" applyProtection="0">
      <alignment vertical="top" wrapText="1"/>
    </xf>
    <xf numFmtId="0" fontId="0" borderId="56" applyNumberFormat="0" applyFont="1" applyFill="0" applyBorder="1" applyAlignment="1" applyProtection="0">
      <alignment vertical="top"/>
    </xf>
    <xf numFmtId="0" fontId="0" fillId="5" borderId="59" applyNumberFormat="1" applyFont="1" applyFill="1" applyBorder="1" applyAlignment="1" applyProtection="0">
      <alignment vertical="top"/>
    </xf>
    <xf numFmtId="49" fontId="0" fillId="5" borderId="56" applyNumberFormat="1" applyFont="1" applyFill="1" applyBorder="1" applyAlignment="1" applyProtection="0">
      <alignment vertical="top" wrapText="1"/>
    </xf>
    <xf numFmtId="9" fontId="8" borderId="59" applyNumberFormat="1" applyFont="1" applyFill="0" applyBorder="1" applyAlignment="1" applyProtection="0">
      <alignment vertical="top" wrapText="1"/>
    </xf>
    <xf numFmtId="9" fontId="8" borderId="58" applyNumberFormat="1" applyFont="1" applyFill="0" applyBorder="1" applyAlignment="1" applyProtection="0">
      <alignment vertical="top" wrapText="1"/>
    </xf>
    <xf numFmtId="0" fontId="0" fillId="5" borderId="60" applyNumberFormat="1" applyFont="1" applyFill="1" applyBorder="1" applyAlignment="1" applyProtection="0">
      <alignment vertical="top"/>
    </xf>
    <xf numFmtId="9" fontId="8" fillId="16" borderId="60" applyNumberFormat="1" applyFont="1" applyFill="1" applyBorder="1" applyAlignment="1" applyProtection="0">
      <alignment vertical="top" wrapText="1"/>
    </xf>
    <xf numFmtId="0" fontId="22" fillId="11" borderId="52" applyNumberFormat="1" applyFont="1" applyFill="1" applyBorder="1" applyAlignment="1" applyProtection="0">
      <alignment vertical="top" wrapText="1"/>
    </xf>
    <xf numFmtId="0" fontId="0" fillId="16" borderId="54" applyNumberFormat="0" applyFont="1" applyFill="1" applyBorder="1" applyAlignment="1" applyProtection="0">
      <alignment vertical="top" wrapText="1"/>
    </xf>
    <xf numFmtId="49" fontId="0" borderId="48" applyNumberFormat="1" applyFont="1" applyFill="0" applyBorder="1" applyAlignment="1" applyProtection="0">
      <alignment vertical="top"/>
    </xf>
    <xf numFmtId="9" fontId="8" borderId="57" applyNumberFormat="1" applyFont="1" applyFill="0" applyBorder="1" applyAlignment="1" applyProtection="0">
      <alignment vertical="top" wrapText="1"/>
    </xf>
    <xf numFmtId="0" fontId="0" fillId="5" borderId="58" applyNumberFormat="1" applyFont="1" applyFill="1" applyBorder="1" applyAlignment="1" applyProtection="0">
      <alignment vertical="top"/>
    </xf>
    <xf numFmtId="0" fontId="8" fillId="5" borderId="49" applyNumberFormat="0" applyFont="1" applyFill="1" applyBorder="1" applyAlignment="1" applyProtection="0">
      <alignment vertical="top" wrapText="1"/>
    </xf>
    <xf numFmtId="0" fontId="8" fillId="5" borderId="50" applyNumberFormat="0" applyFont="1" applyFill="1" applyBorder="1" applyAlignment="1" applyProtection="0">
      <alignment vertical="top" wrapText="1"/>
    </xf>
    <xf numFmtId="49" fontId="6" fillId="3" borderId="61" applyNumberFormat="1" applyFont="1" applyFill="1" applyBorder="1" applyAlignment="1" applyProtection="0">
      <alignment horizontal="left" vertical="top"/>
    </xf>
    <xf numFmtId="49" fontId="7" fillId="4" borderId="62" applyNumberFormat="1" applyFont="1" applyFill="1" applyBorder="1" applyAlignment="1" applyProtection="0">
      <alignment vertical="top"/>
    </xf>
    <xf numFmtId="9" fontId="9" fillId="5" borderId="63" applyNumberFormat="1" applyFont="1" applyFill="1" applyBorder="1" applyAlignment="1" applyProtection="0">
      <alignment vertical="top"/>
    </xf>
    <xf numFmtId="9" fontId="10" fillId="16" borderId="57" applyNumberFormat="1" applyFont="1" applyFill="1" applyBorder="1" applyAlignment="1" applyProtection="0">
      <alignment vertical="top" wrapText="1"/>
    </xf>
    <xf numFmtId="9" fontId="11" fillId="6" borderId="57" applyNumberFormat="1" applyFont="1" applyFill="1" applyBorder="1" applyAlignment="1" applyProtection="0">
      <alignment vertical="top"/>
    </xf>
    <xf numFmtId="9" fontId="12" fillId="7" borderId="57" applyNumberFormat="1" applyFont="1" applyFill="1" applyBorder="1" applyAlignment="1" applyProtection="0">
      <alignment vertical="top" wrapText="1"/>
    </xf>
    <xf numFmtId="9" fontId="12" fillId="7" borderId="58" applyNumberFormat="1" applyFont="1" applyFill="1" applyBorder="1" applyAlignment="1" applyProtection="0">
      <alignment vertical="top" wrapText="1"/>
    </xf>
    <xf numFmtId="9" fontId="12" fillId="7" borderId="49" applyNumberFormat="1" applyFont="1" applyFill="1" applyBorder="1" applyAlignment="1" applyProtection="0">
      <alignment vertical="top" wrapText="1"/>
    </xf>
    <xf numFmtId="9" fontId="13" fillId="8" borderId="52" applyNumberFormat="1" applyFont="1" applyFill="1" applyBorder="1" applyAlignment="1" applyProtection="0">
      <alignment vertical="top" wrapText="1"/>
    </xf>
    <xf numFmtId="9" fontId="14" fillId="9" borderId="54" applyNumberFormat="1" applyFont="1" applyFill="1" applyBorder="1" applyAlignment="1" applyProtection="0">
      <alignment vertical="top" wrapText="1"/>
    </xf>
    <xf numFmtId="9" fontId="14" fillId="9" borderId="49" applyNumberFormat="1" applyFont="1" applyFill="1" applyBorder="1" applyAlignment="1" applyProtection="0">
      <alignment vertical="top" wrapText="1"/>
    </xf>
    <xf numFmtId="0" fontId="14" fillId="9" borderId="49" applyNumberFormat="1" applyFont="1" applyFill="1" applyBorder="1" applyAlignment="1" applyProtection="0">
      <alignment vertical="top" wrapText="1"/>
    </xf>
    <xf numFmtId="0" fontId="15" fillId="10" borderId="49" applyNumberFormat="1" applyFont="1" applyFill="1" applyBorder="1" applyAlignment="1" applyProtection="0">
      <alignment vertical="top" wrapText="1"/>
    </xf>
    <xf numFmtId="0" fontId="15" fillId="4" borderId="49" applyNumberFormat="1" applyFont="1" applyFill="1" applyBorder="1" applyAlignment="1" applyProtection="0">
      <alignment vertical="top" wrapText="1"/>
    </xf>
    <xf numFmtId="0" fontId="14" fillId="4" borderId="49" applyNumberFormat="1" applyFont="1" applyFill="1" applyBorder="1" applyAlignment="1" applyProtection="0">
      <alignment vertical="top" wrapText="1"/>
    </xf>
    <xf numFmtId="3" fontId="14" fillId="11" borderId="49" applyNumberFormat="1" applyFont="1" applyFill="1" applyBorder="1" applyAlignment="1" applyProtection="0">
      <alignment vertical="top" wrapText="1"/>
    </xf>
    <xf numFmtId="0" fontId="14" fillId="12" borderId="49" applyNumberFormat="1" applyFont="1" applyFill="1" applyBorder="1" applyAlignment="1" applyProtection="0">
      <alignment vertical="top" wrapText="1"/>
    </xf>
    <xf numFmtId="0" fontId="14" fillId="13" borderId="50" applyNumberFormat="0" applyFont="1" applyFill="1" applyBorder="1" applyAlignment="1" applyProtection="0">
      <alignment vertical="top" wrapText="1"/>
    </xf>
    <xf numFmtId="9" fontId="16" fillId="11" borderId="52" applyNumberFormat="1" applyFont="1" applyFill="1" applyBorder="1" applyAlignment="1" applyProtection="0">
      <alignment vertical="top" wrapText="1"/>
    </xf>
    <xf numFmtId="0" fontId="16" fillId="11" borderId="53" applyNumberFormat="1" applyFont="1" applyFill="1" applyBorder="1" applyAlignment="1" applyProtection="0">
      <alignment vertical="top" wrapText="1"/>
    </xf>
    <xf numFmtId="0" fontId="16" fillId="14" borderId="64" applyNumberFormat="1" applyFont="1" applyFill="1" applyBorder="1" applyAlignment="1" applyProtection="0">
      <alignment vertical="top" wrapText="1"/>
    </xf>
    <xf numFmtId="9" fontId="9" fillId="5" borderId="65" applyNumberFormat="1" applyFont="1" applyFill="1" applyBorder="1" applyAlignment="1" applyProtection="0">
      <alignment vertical="top"/>
    </xf>
    <xf numFmtId="9" fontId="10" borderId="57" applyNumberFormat="1" applyFont="1" applyFill="0" applyBorder="1" applyAlignment="1" applyProtection="0">
      <alignment vertical="top" wrapText="1"/>
    </xf>
    <xf numFmtId="9" fontId="15" fillId="4" borderId="49" applyNumberFormat="1" applyFont="1" applyFill="1" applyBorder="1" applyAlignment="1" applyProtection="0">
      <alignment vertical="top" wrapText="1"/>
    </xf>
    <xf numFmtId="9" fontId="9" fillId="5" borderId="57" applyNumberFormat="1" applyFont="1" applyFill="1" applyBorder="1" applyAlignment="1" applyProtection="0">
      <alignment vertical="top"/>
    </xf>
    <xf numFmtId="9" fontId="10" borderId="65" applyNumberFormat="1" applyFont="1" applyFill="0" applyBorder="1" applyAlignment="1" applyProtection="0">
      <alignment vertical="top" wrapText="1"/>
    </xf>
    <xf numFmtId="9" fontId="0" fillId="10" borderId="54" applyNumberFormat="1" applyFont="1" applyFill="1" applyBorder="1" applyAlignment="1" applyProtection="0">
      <alignment vertical="top" wrapText="1"/>
    </xf>
    <xf numFmtId="0" fontId="14" fillId="12" borderId="49" applyNumberFormat="0" applyFont="1" applyFill="1" applyBorder="1" applyAlignment="1" applyProtection="0">
      <alignment vertical="top" wrapText="1"/>
    </xf>
    <xf numFmtId="49" fontId="6" fillId="3" borderId="66" applyNumberFormat="1" applyFont="1" applyFill="1" applyBorder="1" applyAlignment="1" applyProtection="0">
      <alignment horizontal="left" vertical="top"/>
    </xf>
    <xf numFmtId="9" fontId="0" fillId="10" borderId="67" applyNumberFormat="1" applyFont="1" applyFill="1" applyBorder="1" applyAlignment="1" applyProtection="0">
      <alignment vertical="top" wrapText="1"/>
    </xf>
    <xf numFmtId="0" fontId="16" fillId="14" borderId="68" applyNumberFormat="1" applyFont="1" applyFill="1" applyBorder="1" applyAlignment="1" applyProtection="0">
      <alignment vertical="top" wrapText="1"/>
    </xf>
    <xf numFmtId="49" fontId="6" fillId="3" borderId="69" applyNumberFormat="1" applyFont="1" applyFill="1" applyBorder="1" applyAlignment="1" applyProtection="0">
      <alignment horizontal="left" vertical="top"/>
    </xf>
    <xf numFmtId="49" fontId="14" fillId="4" borderId="49" applyNumberFormat="1" applyFont="1" applyFill="1" applyBorder="1" applyAlignment="1" applyProtection="0">
      <alignment vertical="top" wrapText="1"/>
    </xf>
    <xf numFmtId="49" fontId="6" fillId="3" borderId="61" applyNumberFormat="1" applyFont="1" applyFill="1" applyBorder="1" applyAlignment="1" applyProtection="0">
      <alignment vertical="top"/>
    </xf>
    <xf numFmtId="0" fontId="2" fillId="2" borderId="47" applyNumberFormat="0" applyFont="1" applyFill="1" applyBorder="1" applyAlignment="1" applyProtection="0">
      <alignment vertical="top"/>
    </xf>
    <xf numFmtId="0" fontId="8" fillId="5" borderId="56" applyNumberFormat="0" applyFont="1" applyFill="1" applyBorder="1" applyAlignment="1" applyProtection="0">
      <alignment vertical="top" wrapText="1"/>
    </xf>
    <xf numFmtId="0" fontId="0" fillId="16" borderId="48" applyNumberFormat="0" applyFont="1" applyFill="1" applyBorder="1" applyAlignment="1" applyProtection="0">
      <alignment vertical="top"/>
    </xf>
    <xf numFmtId="0" fontId="0" applyNumberFormat="1" applyFont="1" applyFill="0" applyBorder="0" applyAlignment="1" applyProtection="0">
      <alignment vertical="top" wrapText="1"/>
    </xf>
    <xf numFmtId="49" fontId="21" fillId="17" borderId="39" applyNumberFormat="1" applyFont="1" applyFill="1" applyBorder="1" applyAlignment="1" applyProtection="0">
      <alignment vertical="top" wrapText="1"/>
    </xf>
    <xf numFmtId="0" fontId="0" borderId="40" applyNumberFormat="1" applyFont="1" applyFill="0" applyBorder="1" applyAlignment="1" applyProtection="0">
      <alignment vertical="top" wrapText="1"/>
    </xf>
    <xf numFmtId="49" fontId="21" fillId="17" borderId="47" applyNumberFormat="1" applyFont="1" applyFill="1" applyBorder="1" applyAlignment="1" applyProtection="0">
      <alignment vertical="top" wrapText="1"/>
    </xf>
    <xf numFmtId="0" fontId="0" fillId="16" borderId="48" applyNumberFormat="1" applyFont="1" applyFill="1" applyBorder="1" applyAlignment="1" applyProtection="0">
      <alignment vertical="top" wrapText="1"/>
    </xf>
    <xf numFmtId="0" fontId="0" borderId="48"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efffe"/>
      <rgbColor rgb="ff3f3f3f"/>
      <rgbColor rgb="ff7f7f7f"/>
      <rgbColor rgb="ffbfbfbf"/>
      <rgbColor rgb="ff9ce159"/>
      <rgbColor rgb="ffdfdfdf"/>
      <rgbColor rgb="ff489bc9"/>
      <rgbColor rgb="ffff9590"/>
      <rgbColor rgb="ffad1915"/>
      <rgbColor rgb="ffffcac7"/>
      <rgbColor rgb="ff63b2de"/>
      <rgbColor rgb="ff9d44b8"/>
      <rgbColor rgb="ffff2c21"/>
      <rgbColor rgb="ffffe061"/>
      <rgbColor rgb="ffff5f5d"/>
      <rgbColor rgb="ffbdc0bf"/>
      <rgbColor rgb="ffa5a5a5"/>
      <rgbColor rgb="ff68a934"/>
      <rgbColor rgb="fff4f4f4"/>
      <rgbColor rgb="ffdbdbdb"/>
      <rgbColor rgb="ffefefe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evernote:///view/2337826/s21/0b8b73b9-8192-4264-b02d-477d4bec70ca/0b8b73b9-8192-4264-b02d-477d4bec70ca/" TargetMode="External"/><Relationship Id="rId2" Type="http://schemas.openxmlformats.org/officeDocument/2006/relationships/hyperlink" Target="evernote:///view/2337826/s21/24528006-4301-43f5-8488-16a1cd1b8eb3/24528006-4301-43f5-8488-16a1cd1b8eb3/" TargetMode="External"/><Relationship Id="rId3" Type="http://schemas.openxmlformats.org/officeDocument/2006/relationships/hyperlink" Target="evernote:///view/2337826/s21/a1c71912-9a9a-4ba3-bf06-b3cfc232cea2/a1c71912-9a9a-4ba3-bf06-b3cfc232cea2/" TargetMode="External"/><Relationship Id="rId4" Type="http://schemas.openxmlformats.org/officeDocument/2006/relationships/hyperlink" Target="evernote:///view/2337826/s21/76cfd941-190d-4c88-a412-4a4b77026145/76cfd941-190d-4c88-a412-4a4b77026145/" TargetMode="External"/><Relationship Id="rId5" Type="http://schemas.openxmlformats.org/officeDocument/2006/relationships/hyperlink" Target="evernote:///view/2337826/s21/9e540a2b-8a08-46d9-96fc-1efa3dd2c40f/9e540a2b-8a08-46d9-96fc-1efa3dd2c40f/" TargetMode="External"/><Relationship Id="rId6" Type="http://schemas.openxmlformats.org/officeDocument/2006/relationships/hyperlink" Target="evernote:///view/2337826/s21/5665541a-d99d-4a7e-bf8e-7c1e06e1431b/5665541a-d99d-4a7e-bf8e-7c1e06e1431b/" TargetMode="External"/><Relationship Id="rId7" Type="http://schemas.openxmlformats.org/officeDocument/2006/relationships/hyperlink" Target="evernote:///view/2337826/s21/2d71bfff-f329-4ea6-acbf-4de138450f40/2d71bfff-f329-4ea6-acbf-4de138450f40/" TargetMode="External"/><Relationship Id="rId8" Type="http://schemas.openxmlformats.org/officeDocument/2006/relationships/hyperlink" Target="evernote:///view/2337826/s21/21d199e7-1467-452a-a6b0-1d824f69c22f/21d199e7-1467-452a-a6b0-1d824f69c22f/" TargetMode="External"/><Relationship Id="rId9" Type="http://schemas.openxmlformats.org/officeDocument/2006/relationships/hyperlink" Target="evernote:///view/2337826/s21/aaf6d95a-1838-4a9f-9be8-da58783ec090/aaf6d95a-1838-4a9f-9be8-da58783ec090/" TargetMode="External"/><Relationship Id="rId10" Type="http://schemas.openxmlformats.org/officeDocument/2006/relationships/hyperlink" Target="evernote:///view/2337826/s21/14995de0-a6d3-499f-a5e9-56d35daed63f/14995de0-a6d3-499f-a5e9-56d35daed63f/" TargetMode="External"/><Relationship Id="rId11" Type="http://schemas.openxmlformats.org/officeDocument/2006/relationships/hyperlink" Target="evernote:///view/2337826/s21/867d24cd-1832-447e-9c50-c1cc62f8ae21/867d24cd-1832-447e-9c50-c1cc62f8ae21/" TargetMode="External"/><Relationship Id="rId12" Type="http://schemas.openxmlformats.org/officeDocument/2006/relationships/hyperlink" Target="evernote:///view/2337826/s21/7e2449aa-314e-45ca-8900-7c70d6e173f5/7e2449aa-314e-45ca-8900-7c70d6e173f5/" TargetMode="External"/><Relationship Id="rId13" Type="http://schemas.openxmlformats.org/officeDocument/2006/relationships/hyperlink" Target="evernote:///view/2337826/s21/9168044c-3b74-41a7-becc-841954f8ebc3/9168044c-3b74-41a7-becc-841954f8ebc3/" TargetMode="External"/><Relationship Id="rId14" Type="http://schemas.openxmlformats.org/officeDocument/2006/relationships/hyperlink" Target="evernote:///view/2337826/s21/1942b26a-0a52-4fa3-9e8a-03f832b6cc84/1942b26a-0a52-4fa3-9e8a-03f832b6cc84/" TargetMode="External"/><Relationship Id="rId15" Type="http://schemas.openxmlformats.org/officeDocument/2006/relationships/hyperlink" Target="evernote:///view/2337826/s21/d6e6426a-2e6f-494a-8138-4d5d4542d849/d6e6426a-2e6f-494a-8138-4d5d4542d849/" TargetMode="External"/><Relationship Id="rId16" Type="http://schemas.openxmlformats.org/officeDocument/2006/relationships/hyperlink" Target="evernote:///view/2337826/s21/cc2f8c48-57dd-42a7-b13e-63df42fb11e1/cc2f8c48-57dd-42a7-b13e-63df42fb11e1/" TargetMode="External"/><Relationship Id="rId17" Type="http://schemas.openxmlformats.org/officeDocument/2006/relationships/hyperlink" Target="evernote:///view/2337826/s21/185eaca0-6121-4931-817d-b871436a2897/185eaca0-6121-4931-817d-b871436a2897/" TargetMode="External"/><Relationship Id="rId18" Type="http://schemas.openxmlformats.org/officeDocument/2006/relationships/hyperlink" Target="evernote:///view/2337826/s21/c654e1c2-2ccb-4b1c-83c0-c7b1079f09c6/c654e1c2-2ccb-4b1c-83c0-c7b1079f09c6/" TargetMode="External"/><Relationship Id="rId19" Type="http://schemas.openxmlformats.org/officeDocument/2006/relationships/hyperlink" Target="evernote:///view/2337826/s21/8f8c6671-ef40-4971-b21c-b87009e84554/8f8c6671-ef40-4971-b21c-b87009e84554/" TargetMode="External"/><Relationship Id="rId20" Type="http://schemas.openxmlformats.org/officeDocument/2006/relationships/hyperlink" Target="evernote:///view/2337826/s21/4e6931ff-8f89-40bd-b927-976bfcc95e86/4e6931ff-8f89-40bd-b927-976bfcc95e86/" TargetMode="External"/><Relationship Id="rId21" Type="http://schemas.openxmlformats.org/officeDocument/2006/relationships/hyperlink" Target="evernote:///view/2337826/s21/4f2e0eae-07ce-4b21-a245-bea30fce450a/4f2e0eae-07ce-4b21-a245-bea30fce450a/" TargetMode="External"/><Relationship Id="rId22" Type="http://schemas.openxmlformats.org/officeDocument/2006/relationships/hyperlink" Target="evernote:///view/2337826/s21/e9dc58e4-9a0b-4e27-b07e-25181a698771/e9dc58e4-9a0b-4e27-b07e-25181a698771/" TargetMode="External"/><Relationship Id="rId23" Type="http://schemas.openxmlformats.org/officeDocument/2006/relationships/hyperlink" Target="evernote:///view/2337826/s21/82374cf4-9d2a-4c32-b612-3d7e4b62e6dd/82374cf4-9d2a-4c32-b612-3d7e4b62e6dd/" TargetMode="External"/><Relationship Id="rId24" Type="http://schemas.openxmlformats.org/officeDocument/2006/relationships/hyperlink" Target="evernote:///view/2337826/s21/c0e07b36-0993-4d31-89d3-847b6fa58953/c0e07b36-0993-4d31-89d3-847b6fa58953/" TargetMode="External"/><Relationship Id="rId25" Type="http://schemas.openxmlformats.org/officeDocument/2006/relationships/hyperlink" Target="evernote:///view/2337826/s21/9b372c07-305c-4596-90fc-34e9b1af0102/9b372c07-305c-4596-90fc-34e9b1af0102/" TargetMode="External"/><Relationship Id="rId26" Type="http://schemas.openxmlformats.org/officeDocument/2006/relationships/hyperlink" Target="evernote:///view/2337826/s21/561e1294-cd55-4bd6-b36e-7cbecb65fe26/561e1294-cd55-4bd6-b36e-7cbecb65fe26/" TargetMode="External"/><Relationship Id="rId27" Type="http://schemas.openxmlformats.org/officeDocument/2006/relationships/hyperlink" Target="evernote:///view/2337826/s21/e5632bb1-396a-451e-a97e-b22c1c43de68/e5632bb1-396a-451e-a97e-b22c1c43de68/" TargetMode="External"/><Relationship Id="rId28" Type="http://schemas.openxmlformats.org/officeDocument/2006/relationships/hyperlink" Target="evernote:///view/2337826/s21/9df02cd1-a72b-42f6-a88b-edcd67da2875/9df02cd1-a72b-42f6-a88b-edcd67da2875/" TargetMode="External"/><Relationship Id="rId29" Type="http://schemas.openxmlformats.org/officeDocument/2006/relationships/hyperlink" Target="evernote:///view/2337826/s21/5ce006bc-e167-4278-9084-323070914c30/5ce006bc-e167-4278-9084-323070914c30/" TargetMode="External"/><Relationship Id="rId30" Type="http://schemas.openxmlformats.org/officeDocument/2006/relationships/hyperlink" Target="evernote:///view/2337826/s21/ca5d710c-cc85-46b8-ab8b-d80e679211ad/ca5d710c-cc85-46b8-ab8b-d80e679211ad/" TargetMode="External"/><Relationship Id="rId31" Type="http://schemas.openxmlformats.org/officeDocument/2006/relationships/hyperlink" Target="evernote:///view/2337826/s21/39f72827-5282-413b-9e57-c9c5e12d0053/39f72827-5282-413b-9e57-c9c5e12d0053/" TargetMode="External"/><Relationship Id="rId32" Type="http://schemas.openxmlformats.org/officeDocument/2006/relationships/hyperlink" Target="evernote:///view/2337826/s21/aa078b0a-5872-4725-99e1-e4a96589b9fa/aa078b0a-5872-4725-99e1-e4a96589b9fa/" TargetMode="External"/><Relationship Id="rId33" Type="http://schemas.openxmlformats.org/officeDocument/2006/relationships/hyperlink" Target="evernote:///view/2337826/s21/61f9ce54-e558-44d9-b8a6-e68078ccef26/61f9ce54-e558-44d9-b8a6-e68078ccef26/" TargetMode="External"/><Relationship Id="rId34" Type="http://schemas.openxmlformats.org/officeDocument/2006/relationships/hyperlink" Target="evernote:///view/2337826/s21/db1731a5-130f-44d7-8a6f-14be8cf8032d/db1731a5-130f-44d7-8a6f-14be8cf8032d/" TargetMode="External"/><Relationship Id="rId35" Type="http://schemas.openxmlformats.org/officeDocument/2006/relationships/hyperlink" Target="evernote:///view/2337826/s21/a2bf9cbb-6615-4dc7-8028-55a097549a67/a2bf9cbb-6615-4dc7-8028-55a097549a67/" TargetMode="External"/><Relationship Id="rId36" Type="http://schemas.openxmlformats.org/officeDocument/2006/relationships/hyperlink" Target="evernote:///view/2337826/s21/6d41b412-38ae-4784-af5b-7e3e4058d87a/6d41b412-38ae-4784-af5b-7e3e4058d87a/" TargetMode="External"/><Relationship Id="rId37" Type="http://schemas.openxmlformats.org/officeDocument/2006/relationships/hyperlink" Target="evernote:///view/2337826/s21/e592c4c9-01fe-4204-b4c7-b68252c1371e/e592c4c9-01fe-4204-b4c7-b68252c1371e/" TargetMode="External"/><Relationship Id="rId38" Type="http://schemas.openxmlformats.org/officeDocument/2006/relationships/hyperlink" Target="evernote:///view/2337826/s21/fb0d54b0-9496-4846-ba8f-782b6a56ce69/fb0d54b0-9496-4846-ba8f-782b6a56ce69/" TargetMode="External"/><Relationship Id="rId39" Type="http://schemas.openxmlformats.org/officeDocument/2006/relationships/hyperlink" Target="evernote:///view/2337826/s21/b17611d1-a231-43cf-a505-37a70de4eb2b/b17611d1-a231-43cf-a505-37a70de4eb2b/" TargetMode="External"/><Relationship Id="rId40" Type="http://schemas.openxmlformats.org/officeDocument/2006/relationships/hyperlink" Target="evernote:///view/2337826/s21/e8f704c9-0e73-4dce-b9f7-a0e7256fc4b8/e8f704c9-0e73-4dce-b9f7-a0e7256fc4b8/" TargetMode="External"/><Relationship Id="rId41" Type="http://schemas.openxmlformats.org/officeDocument/2006/relationships/hyperlink" Target="evernote:///view/2337826/s21/b343d589-ddc0-4d12-b4de-a92a47ec151d/b343d589-ddc0-4d12-b4de-a92a47ec151d/" TargetMode="External"/><Relationship Id="rId42" Type="http://schemas.openxmlformats.org/officeDocument/2006/relationships/hyperlink" Target="evernote:///view/2337826/s21/0eae777e-1b5a-4bd6-b861-c5fab6fe548f/0eae777e-1b5a-4bd6-b861-c5fab6fe548f/" TargetMode="External"/><Relationship Id="rId43" Type="http://schemas.openxmlformats.org/officeDocument/2006/relationships/hyperlink" Target="evernote:///view/2337826/s21/dbbfd116-7674-49fe-92ac-e51376a4ca05/dbbfd116-7674-49fe-92ac-e51376a4ca05/" TargetMode="External"/><Relationship Id="rId44" Type="http://schemas.openxmlformats.org/officeDocument/2006/relationships/hyperlink" Target="evernote:///view/2337826/s21/063ad512-a2ed-411b-b745-b1e49ac79df0/063ad512-a2ed-411b-b745-b1e49ac79df0/" TargetMode="External"/><Relationship Id="rId45" Type="http://schemas.openxmlformats.org/officeDocument/2006/relationships/hyperlink" Target="evernote:///view/2337826/s21/e5aa4145-1183-40b2-bc9b-a3968ab27eb7/e5aa4145-1183-40b2-bc9b-a3968ab27eb7/" TargetMode="External"/><Relationship Id="rId46" Type="http://schemas.openxmlformats.org/officeDocument/2006/relationships/hyperlink" Target="evernote:///view/2337826/s21/6a0f48c0-d4e5-47b3-a920-0550d356ae23/6a0f48c0-d4e5-47b3-a920-0550d356ae23/" TargetMode="External"/><Relationship Id="rId47" Type="http://schemas.openxmlformats.org/officeDocument/2006/relationships/hyperlink" Target="evernote:///view/2337826/s21/d4b02751-cf7c-4e3c-a86d-ded51c22491a/d4b02751-cf7c-4e3c-a86d-ded51c22491a/" TargetMode="External"/><Relationship Id="rId48" Type="http://schemas.openxmlformats.org/officeDocument/2006/relationships/hyperlink" Target="evernote:///view/2337826/s21/53648bb1-9899-47fb-b863-4baf0c7520af/53648bb1-9899-47fb-b863-4baf0c7520af/" TargetMode="External"/><Relationship Id="rId49" Type="http://schemas.openxmlformats.org/officeDocument/2006/relationships/hyperlink" Target="evernote:///view/2337826/s21/ce77393a-0385-41ab-a8bf-b01e4364f767/ce77393a-0385-41ab-a8bf-b01e4364f767/" TargetMode="External"/><Relationship Id="rId50" Type="http://schemas.openxmlformats.org/officeDocument/2006/relationships/hyperlink" Target="evernote:///view/2337826/s21/bbaa509a-ebbe-4a8a-a89e-c29349b4bcd6/bbaa509a-ebbe-4a8a-a89e-c29349b4bcd6/" TargetMode="External"/><Relationship Id="rId51" Type="http://schemas.openxmlformats.org/officeDocument/2006/relationships/hyperlink" Target="evernote:///view/2337826/s21/95c5a673-32a8-4a2c-a522-757fc7bea9ed/95c5a673-32a8-4a2c-a522-757fc7bea9ed/" TargetMode="External"/><Relationship Id="rId52" Type="http://schemas.openxmlformats.org/officeDocument/2006/relationships/hyperlink" Target="evernote:///view/2337826/s21/b7d7a964-9fbf-4505-9e93-69c5acdf1363/b7d7a964-9fbf-4505-9e93-69c5acdf1363/" TargetMode="External"/><Relationship Id="rId53" Type="http://schemas.openxmlformats.org/officeDocument/2006/relationships/hyperlink" Target="evernote:///view/2337826/s21/b8245920-88db-4810-9361-6231b80de225/b8245920-88db-4810-9361-6231b80de225/" TargetMode="External"/><Relationship Id="rId54" Type="http://schemas.openxmlformats.org/officeDocument/2006/relationships/hyperlink" Target="evernote:///view/2337826/s21/fb02903d-af0e-41a0-92c5-1914d0a7761f/fb02903d-af0e-41a0-92c5-1914d0a7761f/" TargetMode="External"/><Relationship Id="rId55" Type="http://schemas.openxmlformats.org/officeDocument/2006/relationships/hyperlink" Target="evernote:///view/2337826/s21/858c2465-ae31-46e6-9316-151a2fe2b2be/858c2465-ae31-46e6-9316-151a2fe2b2be/" TargetMode="External"/><Relationship Id="rId56" Type="http://schemas.openxmlformats.org/officeDocument/2006/relationships/hyperlink" Target="evernote:///view/2337826/s21/e8575b89-2bd3-4141-ad26-d4aae1b189e4/e8575b89-2bd3-4141-ad26-d4aae1b189e4/" TargetMode="External"/><Relationship Id="rId57" Type="http://schemas.openxmlformats.org/officeDocument/2006/relationships/hyperlink" Target="evernote:///view/2337826/s21/cd9892d1-fe11-43c0-9741-3dee31d4a5ea/cd9892d1-fe11-43c0-9741-3dee31d4a5ea/" TargetMode="External"/><Relationship Id="rId58" Type="http://schemas.openxmlformats.org/officeDocument/2006/relationships/hyperlink" Target="evernote:///view/2337826/s21/187e79a5-7133-49de-82d2-9a3a37a89ba7/187e79a5-7133-49de-82d2-9a3a37a89ba7/" TargetMode="External"/><Relationship Id="rId59" Type="http://schemas.openxmlformats.org/officeDocument/2006/relationships/hyperlink" Target="evernote:///view/2337826/s21/79efa060-e0e1-40a3-bd3f-26dd5da88f70/79efa060-e0e1-40a3-bd3f-26dd5da88f70/" TargetMode="External"/><Relationship Id="rId60" Type="http://schemas.openxmlformats.org/officeDocument/2006/relationships/hyperlink" Target="evernote:///view/2337826/s21/a17d8d81-51c5-491f-bc89-20ff284ef975/a17d8d81-51c5-491f-bc89-20ff284ef975/" TargetMode="External"/><Relationship Id="rId61" Type="http://schemas.openxmlformats.org/officeDocument/2006/relationships/hyperlink" Target="evernote:///view/2337826/s21/bf7fbec2-5cea-4806-8861-bff55864d105/bf7fbec2-5cea-4806-8861-bff55864d105/" TargetMode="External"/><Relationship Id="rId62" Type="http://schemas.openxmlformats.org/officeDocument/2006/relationships/hyperlink" Target="evernote:///view/2337826/s21/8027f654-ed60-4825-a167-d38f7481a80d/8027f654-ed60-4825-a167-d38f7481a80d/" TargetMode="External"/><Relationship Id="rId63" Type="http://schemas.openxmlformats.org/officeDocument/2006/relationships/hyperlink" Target="evernote:///view/2337826/s21/74481b1f-5356-4991-b7c0-7fefd0424b41/74481b1f-5356-4991-b7c0-7fefd0424b41/" TargetMode="External"/><Relationship Id="rId64" Type="http://schemas.openxmlformats.org/officeDocument/2006/relationships/hyperlink" Target="evernote:///view/2337826/s21/10cf8b13-6909-4a9e-994d-5feaa623f09c/10cf8b13-6909-4a9e-994d-5feaa623f09c/" TargetMode="External"/><Relationship Id="rId65" Type="http://schemas.openxmlformats.org/officeDocument/2006/relationships/hyperlink" Target="evernote:///view/2337826/s21/dc293c73-137e-41e3-ab13-ddb112fb0337/dc293c73-137e-41e3-ab13-ddb112fb0337/" TargetMode="External"/><Relationship Id="rId66" Type="http://schemas.openxmlformats.org/officeDocument/2006/relationships/hyperlink" Target="evernote:///view/2337826/s21/3fb858c7-91d8-4c65-a79a-5d6eef7ad7e3/3fb858c7-91d8-4c65-a79a-5d6eef7ad7e3/" TargetMode="External"/><Relationship Id="rId67" Type="http://schemas.openxmlformats.org/officeDocument/2006/relationships/hyperlink" Target="evernote:///view/2337826/s21/8de87632-c3da-403a-8559-efaa06ffcb54/8de87632-c3da-403a-8559-efaa06ffcb54/" TargetMode="External"/><Relationship Id="rId68" Type="http://schemas.openxmlformats.org/officeDocument/2006/relationships/hyperlink" Target="evernote:///view/2337826/s21/e824f1c3-fb3c-4cd5-9109-5458cb8fdedb/e824f1c3-fb3c-4cd5-9109-5458cb8fdedb/" TargetMode="External"/><Relationship Id="rId69" Type="http://schemas.openxmlformats.org/officeDocument/2006/relationships/hyperlink" Target="evernote:///view/2337826/s21/218ca6e7-fb05-448d-af24-b76832f8b02f/218ca6e7-fb05-448d-af24-b76832f8b02f/" TargetMode="External"/><Relationship Id="rId70" Type="http://schemas.openxmlformats.org/officeDocument/2006/relationships/hyperlink" Target="evernote:///view/2337826/s21/9763640f-5bc7-44d6-9080-01c4aec6f11f/9763640f-5bc7-44d6-9080-01c4aec6f11f/" TargetMode="External"/><Relationship Id="rId71" Type="http://schemas.openxmlformats.org/officeDocument/2006/relationships/hyperlink" Target="evernote:///view/2337826/s21/23ee190a-c2d1-4a90-b16d-72e33e6ab708/23ee190a-c2d1-4a90-b16d-72e33e6ab708/" TargetMode="External"/><Relationship Id="rId72" Type="http://schemas.openxmlformats.org/officeDocument/2006/relationships/hyperlink" Target="evernote:///view/2337826/s21/28175fe1-ea1d-4482-ae94-9546c594af06/28175fe1-ea1d-4482-ae94-9546c594af06/" TargetMode="External"/><Relationship Id="rId73" Type="http://schemas.openxmlformats.org/officeDocument/2006/relationships/hyperlink" Target="evernote:///view/2337826/s21/748b9c5d-b807-44c4-a422-62053e90a558/748b9c5d-b807-44c4-a422-62053e90a558/" TargetMode="External"/><Relationship Id="rId74" Type="http://schemas.openxmlformats.org/officeDocument/2006/relationships/hyperlink" Target="evernote:///view/2337826/s21/75448d8d-4a33-4e21-80e8-ff7b5467448c/75448d8d-4a33-4e21-80e8-ff7b5467448c/" TargetMode="External"/><Relationship Id="rId75" Type="http://schemas.openxmlformats.org/officeDocument/2006/relationships/hyperlink" Target="evernote:///view/2337826/s21/367deede-f7bb-4493-a539-d7240bf94855/367deede-f7bb-4493-a539-d7240bf94855/" TargetMode="External"/><Relationship Id="rId76" Type="http://schemas.openxmlformats.org/officeDocument/2006/relationships/hyperlink" Target="evernote:///view/2337826/s21/00e00c85-0cd7-47d3-aee2-21b3d7ec395b/00e00c85-0cd7-47d3-aee2-21b3d7ec395b/" TargetMode="External"/><Relationship Id="rId77" Type="http://schemas.openxmlformats.org/officeDocument/2006/relationships/hyperlink" Target="evernote:///view/2337826/s21/0a31ef4e-f7c2-4820-9a1a-5b5bb2a42e22/0a31ef4e-f7c2-4820-9a1a-5b5bb2a42e22/" TargetMode="External"/><Relationship Id="rId78" Type="http://schemas.openxmlformats.org/officeDocument/2006/relationships/hyperlink" Target="evernote:///view/2337826/s21/d5a05a95-886a-46ef-bb5b-261d7c1ab0f3/d5a05a95-886a-46ef-bb5b-261d7c1ab0f3/" TargetMode="External"/><Relationship Id="rId79" Type="http://schemas.openxmlformats.org/officeDocument/2006/relationships/hyperlink" Target="evernote:///view/2337826/s21/dfdb4b0f-6d7d-4557-a1f7-92e8169ee558/dfdb4b0f-6d7d-4557-a1f7-92e8169ee558/" TargetMode="External"/><Relationship Id="rId80" Type="http://schemas.openxmlformats.org/officeDocument/2006/relationships/hyperlink" Target="evernote:///view/2337826/s21/8da936ff-f7ac-45c1-927e-23fb7b7b5722/8da936ff-f7ac-45c1-927e-23fb7b7b5722/" TargetMode="External"/><Relationship Id="rId81" Type="http://schemas.openxmlformats.org/officeDocument/2006/relationships/hyperlink" Target="evernote:///view/2337826/s21/6b455ac0-9788-498a-9993-1eb5f3a28661/6b455ac0-9788-498a-9993-1eb5f3a28661/" TargetMode="External"/><Relationship Id="rId82" Type="http://schemas.openxmlformats.org/officeDocument/2006/relationships/hyperlink" Target="evernote:///view/2337826/s21/2ee62ba7-6845-4357-9b3e-4759ef2bf38c/2ee62ba7-6845-4357-9b3e-4759ef2bf38c/" TargetMode="External"/><Relationship Id="rId83" Type="http://schemas.openxmlformats.org/officeDocument/2006/relationships/hyperlink" Target="evernote:///view/2337826/s21/95607d76-42f0-40fa-9cb7-cc1d8f323b6d/95607d76-42f0-40fa-9cb7-cc1d8f323b6d/" TargetMode="External"/><Relationship Id="rId84" Type="http://schemas.openxmlformats.org/officeDocument/2006/relationships/hyperlink" Target="evernote:///view/2337826/s21/46913e72-d4e7-460b-9693-01c96a93d7ab/46913e72-d4e7-460b-9693-01c96a93d7ab/" TargetMode="External"/><Relationship Id="rId85" Type="http://schemas.openxmlformats.org/officeDocument/2006/relationships/hyperlink" Target="evernote:///view/2337826/s21/d422a09a-a9f7-4cf9-9068-c7831ae55937/d422a09a-a9f7-4cf9-9068-c7831ae55937/" TargetMode="External"/><Relationship Id="rId86" Type="http://schemas.openxmlformats.org/officeDocument/2006/relationships/hyperlink" Target="evernote:///view/2337826/s21/51c8c247-c28b-4514-8654-c32de393242f/51c8c247-c28b-4514-8654-c32de393242f/" TargetMode="External"/><Relationship Id="rId87" Type="http://schemas.openxmlformats.org/officeDocument/2006/relationships/hyperlink" Target="evernote:///view/2337826/s21/330828dc-efa6-4c80-899a-6f3cb0fa1a7e/330828dc-efa6-4c80-899a-6f3cb0fa1a7e/" TargetMode="External"/><Relationship Id="rId88" Type="http://schemas.openxmlformats.org/officeDocument/2006/relationships/hyperlink" Target="evernote:///view/2337826/s21/bfcbcb89-9683-416a-894f-8110ab6fb305/bfcbcb89-9683-416a-894f-8110ab6fb305/" TargetMode="External"/><Relationship Id="rId89" Type="http://schemas.openxmlformats.org/officeDocument/2006/relationships/hyperlink" Target="evernote:///view/2337826/s21/f0e5beda-5e67-484a-b385-717105e6be9a/f0e5beda-5e67-484a-b385-717105e6be9a/" TargetMode="External"/><Relationship Id="rId90" Type="http://schemas.openxmlformats.org/officeDocument/2006/relationships/hyperlink" Target="evernote:///view/2337826/s21/d59c3ce0-8327-472b-9e7c-9e245fe26820/d59c3ce0-8327-472b-9e7c-9e245fe26820/" TargetMode="External"/><Relationship Id="rId91" Type="http://schemas.openxmlformats.org/officeDocument/2006/relationships/hyperlink" Target="evernote:///view/2337826/s21/1b92d3cb-003f-4322-b45f-84003564bc81/1b92d3cb-003f-4322-b45f-84003564bc81/" TargetMode="External"/><Relationship Id="rId92" Type="http://schemas.openxmlformats.org/officeDocument/2006/relationships/hyperlink" Target="evernote:///view/2337826/s21/358dd3f7-fcc9-4ed5-87e7-778c6620be12/358dd3f7-fcc9-4ed5-87e7-778c6620be12/" TargetMode="External"/><Relationship Id="rId93" Type="http://schemas.openxmlformats.org/officeDocument/2006/relationships/hyperlink" Target="evernote:///view/2337826/s21/ee7cf275-57e6-4c82-8ae0-d1cb7743d536/ee7cf275-57e6-4c82-8ae0-d1cb7743d536/" TargetMode="External"/><Relationship Id="rId94" Type="http://schemas.openxmlformats.org/officeDocument/2006/relationships/hyperlink" Target="evernote:///view/2337826/s21/5100cd6f-b35b-4cff-af85-4c7be7f71f1e/5100cd6f-b35b-4cff-af85-4c7be7f71f1e/" TargetMode="External"/><Relationship Id="rId95" Type="http://schemas.openxmlformats.org/officeDocument/2006/relationships/hyperlink" Target="evernote:///view/2337826/s21/22234c16-f1d2-4586-b9fa-6701bfc47296/22234c16-f1d2-4586-b9fa-6701bfc47296/" TargetMode="External"/><Relationship Id="rId96" Type="http://schemas.openxmlformats.org/officeDocument/2006/relationships/hyperlink" Target="evernote:///view/2337826/s21/847756b2-5b7c-4dec-9a8c-f8a798368d14/847756b2-5b7c-4dec-9a8c-f8a798368d14/" TargetMode="External"/><Relationship Id="rId97" Type="http://schemas.openxmlformats.org/officeDocument/2006/relationships/hyperlink" Target="evernote:///view/2337826/s21/1ecbe163-e5fb-476b-a2dd-11993eae7fc7/1ecbe163-e5fb-476b-a2dd-11993eae7fc7/" TargetMode="External"/><Relationship Id="rId98" Type="http://schemas.openxmlformats.org/officeDocument/2006/relationships/hyperlink" Target="evernote:///view/2337826/s21/b17e68a5-d988-4775-9704-827a1ac16184/b17e68a5-d988-4775-9704-827a1ac16184/" TargetMode="External"/><Relationship Id="rId99" Type="http://schemas.openxmlformats.org/officeDocument/2006/relationships/hyperlink" Target="evernote:///view/2337826/s21/e40be059-fd61-4b5e-9bb9-25860d29702f/e40be059-fd61-4b5e-9bb9-25860d29702f/" TargetMode="External"/><Relationship Id="rId100" Type="http://schemas.openxmlformats.org/officeDocument/2006/relationships/hyperlink" Target="evernote:///view/2337826/s21/94222837-b8f0-48c0-b49a-d388e6ce8ebb/94222837-b8f0-48c0-b49a-d388e6ce8ebb/" TargetMode="External"/><Relationship Id="rId101" Type="http://schemas.openxmlformats.org/officeDocument/2006/relationships/hyperlink" Target="evernote:///view/2337826/s21/4e6931ff-8f89-40bd-b927-976bfcc95e86/4e6931ff-8f89-40bd-b927-976bfcc95e86/" TargetMode="External"/><Relationship Id="rId102" Type="http://schemas.openxmlformats.org/officeDocument/2006/relationships/hyperlink" Target="evernote:///view/2337826/s21/3f33a422-ab6a-4027-b896-f09163e7218a/3f33a422-ab6a-4027-b896-f09163e7218a/" TargetMode="External"/><Relationship Id="rId103" Type="http://schemas.openxmlformats.org/officeDocument/2006/relationships/hyperlink" Target="evernote:///view/2337826/s21/63c99aeb-0d0a-4e18-a496-44159a4dbdfb/63c99aeb-0d0a-4e18-a496-44159a4dbdfb/" TargetMode="External"/><Relationship Id="rId104" Type="http://schemas.openxmlformats.org/officeDocument/2006/relationships/hyperlink" Target="evernote:///view/2337826/s21/722a64fe-449c-4f2a-af52-893171db3360/722a64fe-449c-4f2a-af52-893171db3360/" TargetMode="External"/><Relationship Id="rId105" Type="http://schemas.openxmlformats.org/officeDocument/2006/relationships/hyperlink" Target="evernote:///view/2337826/s21/e09c95ec-234a-4c39-b5ec-2cfbc9e5e2ba/e09c95ec-234a-4c39-b5ec-2cfbc9e5e2ba/" TargetMode="External"/><Relationship Id="rId106" Type="http://schemas.openxmlformats.org/officeDocument/2006/relationships/hyperlink" Target="evernote:///view/2337826/s21/e72dcdf6-5ae4-413b-9f9e-b67e969aafe2/e72dcdf6-5ae4-413b-9f9e-b67e969aafe2/" TargetMode="External"/><Relationship Id="rId107" Type="http://schemas.openxmlformats.org/officeDocument/2006/relationships/hyperlink" Target="evernote:///view/2337826/s21/e2082ec3-fe46-4d28-929c-3bc4613ad298/e2082ec3-fe46-4d28-929c-3bc4613ad298/" TargetMode="External"/><Relationship Id="rId108" Type="http://schemas.openxmlformats.org/officeDocument/2006/relationships/hyperlink" Target="evernote:///view/2337826/s21/7fa05ebb-d9ee-4d4c-bc8d-9e2b792c541e/7fa05ebb-d9ee-4d4c-bc8d-9e2b792c541e/" TargetMode="External"/><Relationship Id="rId109" Type="http://schemas.openxmlformats.org/officeDocument/2006/relationships/hyperlink" Target="evernote:///view/2337826/s21/bc44cf0e-351d-414b-94ed-3b0d4d444979/bc44cf0e-351d-414b-94ed-3b0d4d444979/" TargetMode="External"/><Relationship Id="rId110" Type="http://schemas.openxmlformats.org/officeDocument/2006/relationships/hyperlink" Target="evernote:///view/2337826/s21/19712950-5b0d-40ea-9ed6-7cf2d8b71420/19712950-5b0d-40ea-9ed6-7cf2d8b71420/" TargetMode="External"/><Relationship Id="rId111" Type="http://schemas.openxmlformats.org/officeDocument/2006/relationships/hyperlink" Target="evernote:///view/2337826/s21/2b8cc09a-65d2-4398-9ea3-a777ea5d3a66/2b8cc09a-65d2-4398-9ea3-a777ea5d3a66/" TargetMode="External"/><Relationship Id="rId112" Type="http://schemas.openxmlformats.org/officeDocument/2006/relationships/hyperlink" Target="evernote:///view/2337826/s21/e27e096e-5d34-4d5f-85c0-da6479f32286/e27e096e-5d34-4d5f-85c0-da6479f32286/" TargetMode="External"/><Relationship Id="rId113" Type="http://schemas.openxmlformats.org/officeDocument/2006/relationships/hyperlink" Target="evernote:///view/2337826/s21/a87032f2-91e6-4a77-af8d-9323996185b9/a87032f2-91e6-4a77-af8d-9323996185b9/" TargetMode="External"/><Relationship Id="rId114" Type="http://schemas.openxmlformats.org/officeDocument/2006/relationships/hyperlink" Target="evernote:///view/2337826/s21/aafd23a9-b187-439a-9fc8-396950e95fc0/aafd23a9-b187-439a-9fc8-396950e95fc0/" TargetMode="External"/><Relationship Id="rId115" Type="http://schemas.openxmlformats.org/officeDocument/2006/relationships/hyperlink" Target="evernote:///view/2337826/s21/f5e67aed-213e-49b5-a67c-b5fe13e73237/f5e67aed-213e-49b5-a67c-b5fe13e73237/" TargetMode="External"/><Relationship Id="rId116" Type="http://schemas.openxmlformats.org/officeDocument/2006/relationships/hyperlink" Target="evernote:///view/2337826/s21/9b357b27-7ee8-48a3-913d-ccc0659b5b8d/9b357b27-7ee8-48a3-913d-ccc0659b5b8d/" TargetMode="External"/><Relationship Id="rId117" Type="http://schemas.openxmlformats.org/officeDocument/2006/relationships/hyperlink" Target="evernote:///view/2337826/s21/27159e3e-eeaa-468b-af3a-c8d32014cba1/27159e3e-eeaa-468b-af3a-c8d32014cba1/" TargetMode="External"/><Relationship Id="rId118" Type="http://schemas.openxmlformats.org/officeDocument/2006/relationships/hyperlink" Target="evernote:///view/2337826/s21/6d985b5e-60ac-49a9-96e3-7d372f37ccee/6d985b5e-60ac-49a9-96e3-7d372f37ccee/" TargetMode="External"/><Relationship Id="rId119" Type="http://schemas.openxmlformats.org/officeDocument/2006/relationships/hyperlink" Target="evernote:///view/2337826/s21/e525a789-edef-4cc3-9a8a-be972b73d107/e525a789-edef-4cc3-9a8a-be972b73d107/" TargetMode="External"/><Relationship Id="rId120" Type="http://schemas.openxmlformats.org/officeDocument/2006/relationships/hyperlink" Target="evernote:///view/2337826/s21/d552718c-cc3d-4540-b8f0-2bbc690c81ef/d552718c-cc3d-4540-b8f0-2bbc690c81ef/" TargetMode="External"/><Relationship Id="rId121" Type="http://schemas.openxmlformats.org/officeDocument/2006/relationships/hyperlink" Target="evernote:///view/2337826/s21/f018fde6-72de-4986-a4f3-07075037d260/f018fde6-72de-4986-a4f3-07075037d260/" TargetMode="External"/><Relationship Id="rId122" Type="http://schemas.openxmlformats.org/officeDocument/2006/relationships/hyperlink" Target="evernote:///view/2337826/s21/c776ba9c-f3b8-4c0d-a3fe-27501b969c3f/c776ba9c-f3b8-4c0d-a3fe-27501b969c3f/" TargetMode="External"/><Relationship Id="rId123" Type="http://schemas.openxmlformats.org/officeDocument/2006/relationships/hyperlink" Target="evernote:///view/2337826/s21/f148f38f-0656-422c-8915-b7ae756a7121/f148f38f-0656-422c-8915-b7ae756a7121/" TargetMode="External"/><Relationship Id="rId124" Type="http://schemas.openxmlformats.org/officeDocument/2006/relationships/hyperlink" Target="evernote:///view/2337826/s21/3746979d-b71f-4821-b9ed-37257873dc4c/3746979d-b71f-4821-b9ed-37257873dc4c/" TargetMode="External"/><Relationship Id="rId125" Type="http://schemas.openxmlformats.org/officeDocument/2006/relationships/hyperlink" Target="evernote:///view/2337826/s21/4d256d51-736f-4d86-9351-492b08e4d95e/4d256d51-736f-4d86-9351-492b08e4d95e/"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evernote:///view/2337826/s21/80e3788e-73ef-4be8-8110-1c87bf2448f6/80e3788e-73ef-4be8-8110-1c87bf2448f6/" TargetMode="External"/><Relationship Id="rId2" Type="http://schemas.openxmlformats.org/officeDocument/2006/relationships/hyperlink" Target="evernote:///view/2337826/s21/80e3788e-73ef-4be8-8110-1c87bf2448f6/80e3788e-73ef-4be8-8110-1c87bf2448f6/" TargetMode="External"/><Relationship Id="rId3" Type="http://schemas.openxmlformats.org/officeDocument/2006/relationships/hyperlink" Target="evernote:///view/2337826/s21/b2052374-68db-4293-982b-c17dd0ba5c35/b2052374-68db-4293-982b-c17dd0ba5c35/" TargetMode="External"/><Relationship Id="rId4" Type="http://schemas.openxmlformats.org/officeDocument/2006/relationships/hyperlink" Target="evernote:///view/2337826/s21/b2052374-68db-4293-982b-c17dd0ba5c35/b2052374-68db-4293-982b-c17dd0ba5c35/"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evernote:///view/2337826/s21/774736ee-4280-46f6-ae2b-17101708d0ab/774736ee-4280-46f6-ae2b-17101708d0ab/" TargetMode="External"/><Relationship Id="rId2" Type="http://schemas.openxmlformats.org/officeDocument/2006/relationships/hyperlink" Target="evernote:///view/2337826/s21/774736ee-4280-46f6-ae2b-17101708d0ab/774736ee-4280-46f6-ae2b-17101708d0ab/" TargetMode="External"/><Relationship Id="rId3" Type="http://schemas.openxmlformats.org/officeDocument/2006/relationships/hyperlink" Target="evernote:///view/2337826/s21/88d7575a-67c8-48e5-8a09-1ace1dac8fe1/88d7575a-67c8-48e5-8a09-1ace1dac8fe1/" TargetMode="External"/><Relationship Id="rId4" Type="http://schemas.openxmlformats.org/officeDocument/2006/relationships/hyperlink" Target="evernote:///view/2337826/s21/1b61bbe8-097b-4539-b148-03e0eb8192d9/1b61bbe8-097b-4539-b148-03e0eb8192d9/" TargetMode="External"/><Relationship Id="rId5" Type="http://schemas.openxmlformats.org/officeDocument/2006/relationships/hyperlink" Target="evernote:///view/2337826/s21/f9456896-c05c-4891-af36-c28ca05501ea/f9456896-c05c-4891-af36-c28ca05501ea/" TargetMode="External"/><Relationship Id="rId6" Type="http://schemas.openxmlformats.org/officeDocument/2006/relationships/hyperlink" Target="evernote:///view/2337826/s21/63f8dcc0-6e1a-45bb-aca9-f957910a2d0e/63f8dcc0-6e1a-45bb-aca9-f957910a2d0e/" TargetMode="External"/><Relationship Id="rId7" Type="http://schemas.openxmlformats.org/officeDocument/2006/relationships/hyperlink" Target="evernote:///view/2337826/s21/7544f761-8b5b-42f2-b726-1b0c9cabb972/7544f761-8b5b-42f2-b726-1b0c9cabb972/" TargetMode="External"/><Relationship Id="rId8" Type="http://schemas.openxmlformats.org/officeDocument/2006/relationships/hyperlink" Target="evernote:///view/2337826/s21/2be02bb0-ae9c-4db3-98e5-2748e0ce23f7/2be02bb0-ae9c-4db3-98e5-2748e0ce23f7/" TargetMode="External"/><Relationship Id="rId9" Type="http://schemas.openxmlformats.org/officeDocument/2006/relationships/hyperlink" Target="evernote:///view/2337826/s21/84687fae-5ecb-457b-9482-f77cb0662326/84687fae-5ecb-457b-9482-f77cb0662326/" TargetMode="External"/><Relationship Id="rId10" Type="http://schemas.openxmlformats.org/officeDocument/2006/relationships/hyperlink" Target="evernote:///view/2337826/s21/d74bb727-b417-407b-a01a-77003e656dab/d74bb727-b417-407b-a01a-77003e656dab/" TargetMode="External"/><Relationship Id="rId11" Type="http://schemas.openxmlformats.org/officeDocument/2006/relationships/hyperlink" Target="evernote:///view/2337826/s21/a81fd24c-b249-4be4-9b9b-bbb456dbd642/a81fd24c-b249-4be4-9b9b-bbb456dbd642/" TargetMode="External"/><Relationship Id="rId12" Type="http://schemas.openxmlformats.org/officeDocument/2006/relationships/hyperlink" Target="evernote:///view/2337826/s21/3963d029-36e3-4561-9b77-3d86e6331ae3/3963d029-36e3-4561-9b77-3d86e6331ae3/" TargetMode="External"/><Relationship Id="rId13" Type="http://schemas.openxmlformats.org/officeDocument/2006/relationships/hyperlink" Target="evernote:///view/2337826/s21/a5711a9f-1d4c-4fa9-a9e5-ad052e68d8af/a5711a9f-1d4c-4fa9-a9e5-ad052e68d8af/" TargetMode="External"/><Relationship Id="rId14" Type="http://schemas.openxmlformats.org/officeDocument/2006/relationships/hyperlink" Target="evernote:///view/2337826/s21/a5711a9f-1d4c-4fa9-a9e5-ad052e68d8af/a5711a9f-1d4c-4fa9-a9e5-ad052e68d8af/" TargetMode="External"/><Relationship Id="rId15" Type="http://schemas.openxmlformats.org/officeDocument/2006/relationships/hyperlink" Target="evernote:///view/2337826/s21/a643f4d3-9a12-46d6-b2cb-e1f1855c1908/a643f4d3-9a12-46d6-b2cb-e1f1855c1908/" TargetMode="External"/><Relationship Id="rId16" Type="http://schemas.openxmlformats.org/officeDocument/2006/relationships/hyperlink" Target="evernote:///view/2337826/s21/a643f4d3-9a12-46d6-b2cb-e1f1855c1908/a643f4d3-9a12-46d6-b2cb-e1f1855c1908/" TargetMode="External"/><Relationship Id="rId17" Type="http://schemas.openxmlformats.org/officeDocument/2006/relationships/hyperlink" Target="evernote:///view/2337826/s21/a643f4d3-9a12-46d6-b2cb-e1f1855c1908/a643f4d3-9a12-46d6-b2cb-e1f1855c1908/" TargetMode="External"/><Relationship Id="rId18" Type="http://schemas.openxmlformats.org/officeDocument/2006/relationships/hyperlink" Target="evernote:///view/2337826/s21/a6ccde33-6680-4faf-a691-8fa0a76d8430/a6ccde33-6680-4faf-a691-8fa0a76d8430/" TargetMode="External"/><Relationship Id="rId19" Type="http://schemas.openxmlformats.org/officeDocument/2006/relationships/hyperlink" Target="evernote:///view/2337826/s21/a6ccde33-6680-4faf-a691-8fa0a76d8430/a6ccde33-6680-4faf-a691-8fa0a76d8430/" TargetMode="External"/><Relationship Id="rId20" Type="http://schemas.openxmlformats.org/officeDocument/2006/relationships/hyperlink" Target="evernote:///view/2337826/s21/a6ccde33-6680-4faf-a691-8fa0a76d8430/a6ccde33-6680-4faf-a691-8fa0a76d8430/" TargetMode="External"/><Relationship Id="rId21" Type="http://schemas.openxmlformats.org/officeDocument/2006/relationships/hyperlink" Target="evernote:///view/2337826/s21/32150f26-9bef-4882-825d-9011a9ce912c/32150f26-9bef-4882-825d-9011a9ce912c/" TargetMode="External"/><Relationship Id="rId22" Type="http://schemas.openxmlformats.org/officeDocument/2006/relationships/hyperlink" Target="evernote:///view/2337826/s21/32150f26-9bef-4882-825d-9011a9ce912c/32150f26-9bef-4882-825d-9011a9ce912c/" TargetMode="External"/><Relationship Id="rId23" Type="http://schemas.openxmlformats.org/officeDocument/2006/relationships/hyperlink" Target="evernote:///view/2337826/s21/32150f26-9bef-4882-825d-9011a9ce912c/32150f26-9bef-4882-825d-9011a9ce912c/" TargetMode="External"/><Relationship Id="rId24" Type="http://schemas.openxmlformats.org/officeDocument/2006/relationships/hyperlink" Target="evernote:///view/2337826/s21/fc31e82e-300d-4af5-9c0f-4822ae717a28/fc31e82e-300d-4af5-9c0f-4822ae717a28/" TargetMode="External"/><Relationship Id="rId25" Type="http://schemas.openxmlformats.org/officeDocument/2006/relationships/hyperlink" Target="evernote:///view/2337826/s21/fc31e82e-300d-4af5-9c0f-4822ae717a28/fc31e82e-300d-4af5-9c0f-4822ae717a28/" TargetMode="External"/><Relationship Id="rId26" Type="http://schemas.openxmlformats.org/officeDocument/2006/relationships/hyperlink" Target="evernote:///view/2337826/s21/fc31e82e-300d-4af5-9c0f-4822ae717a28/fc31e82e-300d-4af5-9c0f-4822ae717a28/" TargetMode="External"/><Relationship Id="rId27" Type="http://schemas.openxmlformats.org/officeDocument/2006/relationships/hyperlink" Target="evernote:///view/2337826/s21/fc31e82e-300d-4af5-9c0f-4822ae717a28/fc31e82e-300d-4af5-9c0f-4822ae717a28/" TargetMode="External"/><Relationship Id="rId28" Type="http://schemas.openxmlformats.org/officeDocument/2006/relationships/hyperlink" Target="evernote:///view/2337826/s21/d3de2e2a-f76f-4702-9a3d-f452d28dae6f/d3de2e2a-f76f-4702-9a3d-f452d28dae6f/" TargetMode="External"/><Relationship Id="rId29" Type="http://schemas.openxmlformats.org/officeDocument/2006/relationships/hyperlink" Target="evernote:///view/2337826/s21/9bfae0dd-735a-4b62-b280-315d3c4bab3f/9bfae0dd-735a-4b62-b280-315d3c4bab3f/" TargetMode="External"/><Relationship Id="rId30" Type="http://schemas.openxmlformats.org/officeDocument/2006/relationships/hyperlink" Target="evernote:///view/2337826/s21/c762e4f4-e83a-4fbe-9350-fc9fc36f13af/c762e4f4-e83a-4fbe-9350-fc9fc36f13af/" TargetMode="External"/><Relationship Id="rId31" Type="http://schemas.openxmlformats.org/officeDocument/2006/relationships/hyperlink" Target="evernote:///view/2337826/s21/9cb6ab2b-b988-4003-a4c5-c34856a3cd91/9cb6ab2b-b988-4003-a4c5-c34856a3cd91/" TargetMode="External"/><Relationship Id="rId32" Type="http://schemas.openxmlformats.org/officeDocument/2006/relationships/hyperlink" Target="evernote:///view/2337826/s21/4dc5f2b3-5dec-4b35-937c-eae0c3151910/4dc5f2b3-5dec-4b35-937c-eae0c3151910/" TargetMode="External"/><Relationship Id="rId33" Type="http://schemas.openxmlformats.org/officeDocument/2006/relationships/hyperlink" Target="evernote:///view/2337826/s21/c27a0c89-1dd4-4d61-ad35-f9786e5f7807/c27a0c89-1dd4-4d61-ad35-f9786e5f7807/" TargetMode="External"/><Relationship Id="rId34" Type="http://schemas.openxmlformats.org/officeDocument/2006/relationships/hyperlink" Target="evernote:///view/2337826/s21/c27a0c89-1dd4-4d61-ad35-f9786e5f7807/c27a0c89-1dd4-4d61-ad35-f9786e5f7807/" TargetMode="External"/><Relationship Id="rId35" Type="http://schemas.openxmlformats.org/officeDocument/2006/relationships/hyperlink" Target="evernote:///view/2337826/s21/c27a0c89-1dd4-4d61-ad35-f9786e5f7807/c27a0c89-1dd4-4d61-ad35-f9786e5f7807/" TargetMode="External"/><Relationship Id="rId36" Type="http://schemas.openxmlformats.org/officeDocument/2006/relationships/hyperlink" Target="evernote:///view/2337826/s21/50ec08ee-32da-4054-a0d4-591b850b01ae/50ec08ee-32da-4054-a0d4-591b850b01ae/" TargetMode="External"/><Relationship Id="rId37" Type="http://schemas.openxmlformats.org/officeDocument/2006/relationships/hyperlink" Target="evernote:///view/2337826/s21/50ec08ee-32da-4054-a0d4-591b850b01ae/50ec08ee-32da-4054-a0d4-591b850b01ae/" TargetMode="External"/><Relationship Id="rId38" Type="http://schemas.openxmlformats.org/officeDocument/2006/relationships/hyperlink" Target="evernote:///view/2337826/s21/50ec08ee-32da-4054-a0d4-591b850b01ae/50ec08ee-32da-4054-a0d4-591b850b01ae/" TargetMode="External"/><Relationship Id="rId39" Type="http://schemas.openxmlformats.org/officeDocument/2006/relationships/drawing" Target="../drawings/drawing1.xml"/><Relationship Id="rId40" Type="http://schemas.openxmlformats.org/officeDocument/2006/relationships/vmlDrawing" Target="../drawings/vmlDrawing1.vml"/><Relationship Id="rId41"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AN207"/>
  <sheetViews>
    <sheetView workbookViewId="0" showGridLines="0" defaultGridColor="1">
      <pane topLeftCell="B2" xSplit="1" ySplit="1" activePane="bottomRight" state="frozen"/>
    </sheetView>
  </sheetViews>
  <sheetFormatPr defaultColWidth="12.04" defaultRowHeight="18" customHeight="1" outlineLevelRow="0" outlineLevelCol="0"/>
  <cols>
    <col min="1" max="1" width="63.4141" style="1" customWidth="1"/>
    <col min="2" max="2" width="31.2812" style="1" customWidth="1"/>
    <col min="3" max="3" hidden="1" width="12.04" style="1" customWidth="1"/>
    <col min="4" max="4" width="8.29688" style="1" customWidth="1"/>
    <col min="5" max="5" width="10.6016" style="1" customWidth="1"/>
    <col min="6" max="6" width="8.29688" style="1" customWidth="1"/>
    <col min="7" max="7" width="5.92188" style="1" customWidth="1"/>
    <col min="8" max="8" width="14.9297" style="1" customWidth="1"/>
    <col min="9" max="9" width="5.92188" style="1" customWidth="1"/>
    <col min="10" max="10" hidden="1" width="12.04" style="1" customWidth="1"/>
    <col min="11" max="11" hidden="1" width="12.04" style="1" customWidth="1"/>
    <col min="12" max="12" width="19.8672" style="1" customWidth="1"/>
    <col min="13" max="13" hidden="1" width="12.04" style="1" customWidth="1"/>
    <col min="14" max="14" hidden="1" width="12.04" style="1" customWidth="1"/>
    <col min="15" max="15" hidden="1" width="12.04" style="1" customWidth="1"/>
    <col min="16" max="16" hidden="1" width="12.04" style="1" customWidth="1"/>
    <col min="17" max="17" width="6.10156" style="1" customWidth="1"/>
    <col min="18" max="18" width="5.54688" style="1" customWidth="1"/>
    <col min="19" max="19" width="5.875" style="1" customWidth="1"/>
    <col min="20" max="20" hidden="1" width="12.04" style="1" customWidth="1"/>
    <col min="21" max="21" hidden="1" width="12.04" style="1" customWidth="1"/>
    <col min="22" max="22" width="7.9375" style="1" customWidth="1"/>
    <col min="23" max="23" width="12.2266" style="1" customWidth="1"/>
    <col min="24" max="24" width="9.75" style="1" customWidth="1"/>
    <col min="25" max="25" width="8.30469" style="1" customWidth="1"/>
    <col min="26" max="26" width="6.29688" style="1" customWidth="1"/>
    <col min="27" max="27" width="6.29688" style="1" customWidth="1"/>
    <col min="28" max="28" width="5.67188" style="1" customWidth="1"/>
    <col min="29" max="29" width="7.64844" style="1" customWidth="1"/>
    <col min="30" max="30" width="7.64844" style="1" customWidth="1"/>
    <col min="31" max="31" width="20.0938" style="1" customWidth="1"/>
    <col min="32" max="32" width="17.3828" style="1" customWidth="1"/>
    <col min="33" max="33" width="14.0469" style="1" customWidth="1"/>
    <col min="34" max="34" width="27.2969" style="1" customWidth="1"/>
    <col min="35" max="35" width="9.22656" style="1" customWidth="1"/>
    <col min="36" max="36" width="42.2109" style="1" customWidth="1"/>
    <col min="37" max="37" width="10.4219" style="1" customWidth="1"/>
    <col min="38" max="38" width="10.75" style="1" customWidth="1"/>
    <col min="39" max="39" width="10.75" style="1" customWidth="1"/>
    <col min="40" max="40" width="10.75" style="1" customWidth="1"/>
    <col min="41" max="256" width="12.0469" style="1" customWidth="1"/>
  </cols>
  <sheetData>
    <row r="1" ht="55.9" customHeight="1">
      <c r="A1" t="s" s="2">
        <v>0</v>
      </c>
      <c r="B1" t="s" s="3">
        <v>1</v>
      </c>
      <c r="C1" t="s" s="4">
        <v>2</v>
      </c>
      <c r="D1" t="s" s="3">
        <v>3</v>
      </c>
      <c r="E1" t="s" s="3">
        <v>4</v>
      </c>
      <c r="F1" t="s" s="3">
        <v>5</v>
      </c>
      <c r="G1" t="s" s="3">
        <v>6</v>
      </c>
      <c r="H1" t="s" s="3">
        <v>7</v>
      </c>
      <c r="I1" t="s" s="3">
        <v>8</v>
      </c>
      <c r="J1" t="s" s="3">
        <v>9</v>
      </c>
      <c r="K1" t="s" s="3">
        <v>10</v>
      </c>
      <c r="L1" t="s" s="3">
        <v>11</v>
      </c>
      <c r="M1" t="s" s="3">
        <v>12</v>
      </c>
      <c r="N1" t="s" s="5">
        <v>13</v>
      </c>
      <c r="O1" t="s" s="5">
        <v>14</v>
      </c>
      <c r="P1" t="s" s="5">
        <v>15</v>
      </c>
      <c r="Q1" t="s" s="3">
        <v>16</v>
      </c>
      <c r="R1" t="s" s="3">
        <v>17</v>
      </c>
      <c r="S1" t="s" s="3">
        <v>18</v>
      </c>
      <c r="T1" t="s" s="3">
        <v>19</v>
      </c>
      <c r="U1" t="s" s="3">
        <v>20</v>
      </c>
      <c r="V1" t="s" s="5">
        <v>21</v>
      </c>
      <c r="W1" t="s" s="3">
        <v>22</v>
      </c>
      <c r="X1" t="s" s="5">
        <v>23</v>
      </c>
      <c r="Y1" t="s" s="5">
        <v>24</v>
      </c>
      <c r="Z1" s="6"/>
      <c r="AA1" t="s" s="5">
        <v>25</v>
      </c>
      <c r="AB1" t="s" s="4">
        <v>26</v>
      </c>
      <c r="AC1" t="s" s="3">
        <v>27</v>
      </c>
      <c r="AD1" t="s" s="5">
        <v>28</v>
      </c>
      <c r="AE1" t="s" s="7">
        <v>29</v>
      </c>
      <c r="AF1" t="s" s="3">
        <v>30</v>
      </c>
      <c r="AG1" t="s" s="3">
        <v>31</v>
      </c>
      <c r="AH1" t="s" s="3">
        <v>32</v>
      </c>
      <c r="AI1" t="s" s="3">
        <v>33</v>
      </c>
      <c r="AJ1" t="s" s="3">
        <v>34</v>
      </c>
      <c r="AK1" t="s" s="3">
        <v>35</v>
      </c>
      <c r="AL1" t="s" s="3">
        <v>36</v>
      </c>
      <c r="AM1" t="s" s="3">
        <v>37</v>
      </c>
      <c r="AN1" t="s" s="8">
        <v>38</v>
      </c>
    </row>
    <row r="2" ht="28.5" customHeight="1">
      <c r="A2" t="s" s="9">
        <v>39</v>
      </c>
      <c r="B2" t="s" s="10">
        <v>40</v>
      </c>
      <c r="C2" t="b" s="11">
        <v>0</v>
      </c>
      <c r="D2" s="12">
        <v>2.5</v>
      </c>
      <c r="E2" s="13">
        <v>0.05</v>
      </c>
      <c r="F2" s="14">
        <f>D2*E2</f>
        <v>0.125</v>
      </c>
      <c r="G2" s="15">
        <v>0</v>
      </c>
      <c r="H2" s="16">
        <v>0</v>
      </c>
      <c r="I2" s="17">
        <v>1</v>
      </c>
      <c r="J2" s="18">
        <v>0</v>
      </c>
      <c r="K2" s="19">
        <v>0</v>
      </c>
      <c r="L2" s="20"/>
      <c r="M2" t="b" s="18">
        <v>0</v>
      </c>
      <c r="N2" t="b" s="18">
        <v>0</v>
      </c>
      <c r="O2" t="b" s="18">
        <v>0</v>
      </c>
      <c r="P2" t="b" s="18">
        <v>0</v>
      </c>
      <c r="Q2" s="18">
        <v>3</v>
      </c>
      <c r="R2" s="18">
        <v>0.1</v>
      </c>
      <c r="S2" s="18">
        <v>25</v>
      </c>
      <c r="T2" t="b" s="21">
        <v>1</v>
      </c>
      <c r="U2" s="22">
        <f>IF(C2=TRUE,MAX(AJ$2:AJ$164)*(G2+30%),IF(G2&gt;20%,AJ2+MAX(AJ$2:AJ$164*(G2-5%)),AJ2))+IF(N2,MAX(AJ$2:AJ$164),0)</f>
      </c>
      <c r="V2" s="23">
        <f>H2*F2</f>
        <v>0</v>
      </c>
      <c r="W2" s="23">
        <f>H2+F2*I2*AM2</f>
        <v>0.0375</v>
      </c>
      <c r="X2" s="24">
        <f>I2*AN2+H2</f>
        <v>0.5</v>
      </c>
      <c r="Y2" s="24">
        <f>I2*AM2+H2</f>
        <v>0.3</v>
      </c>
      <c r="Z2" s="25">
        <f>SUM($Q$2:Q2)</f>
        <v>3</v>
      </c>
      <c r="AA2" s="26">
        <f>Q2</f>
        <v>3</v>
      </c>
      <c r="AB2" s="27">
        <f>R2</f>
        <v>0.1</v>
      </c>
      <c r="AC2" s="26">
        <f>(Q2*1500/10000)+R2</f>
        <v>0.55</v>
      </c>
      <c r="AD2" s="27">
        <f>AA2*AM2+AB2</f>
        <v>0.9999999999999999</v>
      </c>
      <c r="AE2" s="28">
        <f>ROUND(IF(M2,Y2*10000,(J2*K2*10000)+(W2*100000000))/(AD2*10000),3)</f>
        <v>375</v>
      </c>
      <c r="AF2" s="29">
        <f>1+AE2</f>
        <v>376</v>
      </c>
      <c r="AG2" s="29">
        <f>ROUND((30/(AD2*IF(M2,1,5))),6)</f>
        <v>6</v>
      </c>
      <c r="AH2" s="29">
        <f>ROUND(POWER(AF2,AG2)/10000,6)</f>
        <v>282570662320.5376</v>
      </c>
      <c r="AI2" t="b" s="30">
        <f>IF(AND(AE2&gt;3%,AD2&gt;6),TRUE,FALSE)</f>
        <v>0</v>
      </c>
      <c r="AJ2" s="31">
        <f>IF(OR(AND(AI2,P2=FALSE),T2),ROUND(POWER(AE2+1,25/(AD2/5))/10000,2),AH2)</f>
      </c>
      <c r="AK2" s="32">
        <f>IF(AND(AI2,T2),AD2/5,AD2)</f>
        <v>0.9999999999999999</v>
      </c>
      <c r="AL2" s="33">
        <f t="shared" si="18" ref="AL2:AL207">0.2</f>
        <v>0.2</v>
      </c>
      <c r="AM2" s="33">
        <f t="shared" si="19" ref="AM2:AM207">0.3</f>
        <v>0.3</v>
      </c>
      <c r="AN2" s="34">
        <f t="shared" si="20" ref="AN2:AN207">0.5</f>
        <v>0.5</v>
      </c>
    </row>
    <row r="3" ht="28.5" customHeight="1">
      <c r="A3" t="s" s="35">
        <v>41</v>
      </c>
      <c r="B3" t="s" s="36">
        <v>42</v>
      </c>
      <c r="C3" t="b" s="37">
        <v>0</v>
      </c>
      <c r="D3" s="38">
        <v>10</v>
      </c>
      <c r="E3" s="39">
        <v>0.18</v>
      </c>
      <c r="F3" s="40">
        <f>D3*E3</f>
        <v>1.8</v>
      </c>
      <c r="G3" s="41">
        <v>0.35</v>
      </c>
      <c r="H3" s="42">
        <v>0.5</v>
      </c>
      <c r="I3" s="43">
        <v>0.15</v>
      </c>
      <c r="J3" s="44">
        <v>10000</v>
      </c>
      <c r="K3" s="45">
        <v>0.01</v>
      </c>
      <c r="L3" s="46"/>
      <c r="M3" t="b" s="44">
        <v>0</v>
      </c>
      <c r="N3" t="b" s="44">
        <v>0</v>
      </c>
      <c r="O3" t="b" s="44">
        <v>0</v>
      </c>
      <c r="P3" t="b" s="44">
        <v>0</v>
      </c>
      <c r="Q3" s="44">
        <v>5</v>
      </c>
      <c r="R3" s="44">
        <v>0</v>
      </c>
      <c r="S3" s="44">
        <v>0</v>
      </c>
      <c r="T3" t="b" s="47">
        <v>1</v>
      </c>
      <c r="U3" s="48">
        <f>IF(C3=TRUE,MAX(AJ$2:AJ$164)*(G3+30%),IF(G3&gt;20%,AJ3+MAX(AJ$2:AJ$164*(G3-5%)),AJ3))+IF(N3,MAX(AJ$2:AJ$164),0)</f>
        <v>5.595165336936442e+295</v>
      </c>
      <c r="V3" s="49">
        <f>H3*F3</f>
        <v>0.8999999999999999</v>
      </c>
      <c r="W3" s="49">
        <f>H3+F3*I3*AM3</f>
        <v>0.581</v>
      </c>
      <c r="X3" s="50">
        <f>I3*AN3+H3</f>
        <v>0.575</v>
      </c>
      <c r="Y3" s="50">
        <f>I3*AM3+H3</f>
        <v>0.545</v>
      </c>
      <c r="Z3" s="51">
        <f>SUM($Q$2:Q3)</f>
        <v>8</v>
      </c>
      <c r="AA3" s="52">
        <f>Q3</f>
        <v>5</v>
      </c>
      <c r="AB3" s="53">
        <f>R3</f>
        <v>0</v>
      </c>
      <c r="AC3" s="52">
        <f>(Q3*1500/10000)+R3</f>
        <v>0.75</v>
      </c>
      <c r="AD3" s="53">
        <f>AA3*AM3+AB3</f>
        <v>1.5</v>
      </c>
      <c r="AE3" s="54">
        <f>ROUND(IF(M3,Y3*10000,(J3*K3*10000)+(W3*100000000))/(AD3*10000),3)</f>
        <v>3940</v>
      </c>
      <c r="AF3" s="55">
        <f>1+AE3</f>
        <v>3941</v>
      </c>
      <c r="AG3" s="55">
        <f>ROUND((30/(AD3*IF(M3,1,5))),6)</f>
        <v>4</v>
      </c>
      <c r="AH3" s="55">
        <f>ROUND(POWER(AF3,AG3)/10000,6)</f>
        <v>24122690205.3361</v>
      </c>
      <c r="AI3" t="b" s="56">
        <f>IF(AND(AE3&gt;3%,AD3&gt;6),TRUE,FALSE)</f>
        <v>0</v>
      </c>
      <c r="AJ3" s="57">
        <f>IF(OR(AND(AI3,P3=FALSE),T3),ROUND(POWER(AE3+1,25/(AD3/5))/10000,2),AH3)</f>
        <v>4.303973336104956e+295</v>
      </c>
      <c r="AK3" s="58">
        <f>IF(AND(AI3,T3),AD3/5,AD3)</f>
        <v>1.5</v>
      </c>
      <c r="AL3" s="59">
        <f t="shared" si="18"/>
        <v>0.2</v>
      </c>
      <c r="AM3" s="59">
        <f t="shared" si="19"/>
        <v>0.3</v>
      </c>
      <c r="AN3" s="60">
        <f t="shared" si="20"/>
        <v>0.5</v>
      </c>
    </row>
    <row r="4" ht="28.5" customHeight="1">
      <c r="A4" t="s" s="61">
        <v>43</v>
      </c>
      <c r="B4" t="s" s="36">
        <v>44</v>
      </c>
      <c r="C4" t="b" s="37">
        <v>0</v>
      </c>
      <c r="D4" s="38">
        <v>2</v>
      </c>
      <c r="E4" s="39">
        <v>0.08</v>
      </c>
      <c r="F4" s="40">
        <f>D4*E4</f>
        <v>0.16</v>
      </c>
      <c r="G4" s="41">
        <v>0.02</v>
      </c>
      <c r="H4" s="42">
        <v>0.2</v>
      </c>
      <c r="I4" s="43">
        <v>0.05</v>
      </c>
      <c r="J4" s="44">
        <v>0</v>
      </c>
      <c r="K4" s="45">
        <v>0</v>
      </c>
      <c r="L4" s="46"/>
      <c r="M4" t="b" s="44">
        <v>0</v>
      </c>
      <c r="N4" t="b" s="44">
        <v>0</v>
      </c>
      <c r="O4" t="b" s="44">
        <v>0</v>
      </c>
      <c r="P4" t="b" s="44">
        <v>0</v>
      </c>
      <c r="Q4" s="44">
        <v>12</v>
      </c>
      <c r="R4" s="44">
        <v>0</v>
      </c>
      <c r="S4" s="44">
        <v>0</v>
      </c>
      <c r="T4" t="b" s="47">
        <v>1</v>
      </c>
      <c r="U4" s="48">
        <f>IF(C4=TRUE,MAX(AJ$2:AJ$164)*(G4+30%),IF(G4&gt;20%,AJ4+MAX(AJ$2:AJ$164*(G4-5%)),AJ4))+IF(N4,MAX(AJ$2:AJ$164),0)</f>
        <v>3.233766781755636e+91</v>
      </c>
      <c r="V4" s="49">
        <f>H4*F4</f>
        <v>0.032</v>
      </c>
      <c r="W4" s="49">
        <f>H4+F4*I4*AM4</f>
        <v>0.2024</v>
      </c>
      <c r="X4" s="50">
        <f>I4*AN4+H4</f>
        <v>0.225</v>
      </c>
      <c r="Y4" s="50">
        <f>I4*AM4+H4</f>
        <v>0.215</v>
      </c>
      <c r="Z4" s="51">
        <f>SUM($Q$2:Q4)</f>
        <v>20</v>
      </c>
      <c r="AA4" s="52">
        <f>Q4</f>
        <v>12</v>
      </c>
      <c r="AB4" s="53">
        <f>R4</f>
        <v>0</v>
      </c>
      <c r="AC4" s="52">
        <f>(Q4*1500/10000)+R4</f>
        <v>1.8</v>
      </c>
      <c r="AD4" s="53">
        <f>AA4*AM4+AB4</f>
        <v>3.6</v>
      </c>
      <c r="AE4" s="54">
        <f>ROUND(IF(M4,Y4*10000,(J4*K4*10000)+(W4*100000000))/(AD4*10000),3)</f>
        <v>562.222</v>
      </c>
      <c r="AF4" s="55">
        <f>1+AE4</f>
        <v>563.222</v>
      </c>
      <c r="AG4" s="55">
        <f>ROUND((30/(AD4*IF(M4,1,5))),6)</f>
        <v>1.666667</v>
      </c>
      <c r="AH4" s="55">
        <f>ROUND(POWER(AF4,AG4)/10000,6)</f>
        <v>3.8412</v>
      </c>
      <c r="AI4" t="b" s="56">
        <f>IF(AND(AE4&gt;3%,AD4&gt;6),TRUE,FALSE)</f>
        <v>0</v>
      </c>
      <c r="AJ4" s="57">
        <f>IF(OR(AND(AI4,P4=FALSE),T4),ROUND(POWER(AE4+1,25/(AD4/5))/10000,2),AH4)</f>
        <v>3.233766781755636e+91</v>
      </c>
      <c r="AK4" s="58">
        <f>IF(AND(AI4,T4),AD4/5,AD4)</f>
        <v>3.6</v>
      </c>
      <c r="AL4" s="59">
        <f t="shared" si="18"/>
        <v>0.2</v>
      </c>
      <c r="AM4" s="59">
        <f t="shared" si="19"/>
        <v>0.3</v>
      </c>
      <c r="AN4" s="60">
        <f t="shared" si="20"/>
        <v>0.5</v>
      </c>
    </row>
    <row r="5" ht="28.5" customHeight="1">
      <c r="A5" t="s" s="61">
        <v>45</v>
      </c>
      <c r="B5" t="s" s="36">
        <v>46</v>
      </c>
      <c r="C5" t="b" s="37">
        <v>0</v>
      </c>
      <c r="D5" s="38">
        <v>2.72</v>
      </c>
      <c r="E5" s="39">
        <v>0.05</v>
      </c>
      <c r="F5" s="40">
        <f>D5*E5</f>
        <v>0.136</v>
      </c>
      <c r="G5" s="41">
        <v>0.02</v>
      </c>
      <c r="H5" s="42">
        <v>0</v>
      </c>
      <c r="I5" s="43">
        <v>0.04</v>
      </c>
      <c r="J5" s="44">
        <v>0</v>
      </c>
      <c r="K5" s="45">
        <v>0</v>
      </c>
      <c r="L5" s="46"/>
      <c r="M5" t="b" s="44">
        <v>0</v>
      </c>
      <c r="N5" t="b" s="44">
        <v>0</v>
      </c>
      <c r="O5" t="b" s="44">
        <v>0</v>
      </c>
      <c r="P5" t="b" s="44">
        <v>0</v>
      </c>
      <c r="Q5" s="44">
        <v>5</v>
      </c>
      <c r="R5" s="44">
        <v>0</v>
      </c>
      <c r="S5" s="44">
        <v>0</v>
      </c>
      <c r="T5" t="b" s="47">
        <v>1</v>
      </c>
      <c r="U5" s="48">
        <f>IF(C5=TRUE,MAX(AJ$2:AJ$164)*(G5+30%),IF(G5&gt;20%,AJ5+MAX(AJ$2:AJ$164*(G5-5%)),AJ5))+IF(N5,MAX(AJ$2:AJ$164),0)</f>
        <v>3.698594507840364e+85</v>
      </c>
      <c r="V5" s="49">
        <f>H5*F5</f>
        <v>0</v>
      </c>
      <c r="W5" s="49">
        <f>H5+F5*I5*AM5</f>
        <v>0.001632</v>
      </c>
      <c r="X5" s="50">
        <f>I5*AN5+H5</f>
        <v>0.02</v>
      </c>
      <c r="Y5" s="50">
        <f>I5*AM5+H5</f>
        <v>0.012</v>
      </c>
      <c r="Z5" s="51">
        <f>SUM($Q$2:Q5)</f>
        <v>25</v>
      </c>
      <c r="AA5" s="52">
        <f>Q5</f>
        <v>5</v>
      </c>
      <c r="AB5" s="53">
        <f>R5</f>
        <v>0</v>
      </c>
      <c r="AC5" s="52">
        <f>(Q5*1500/10000)+R5</f>
        <v>0.75</v>
      </c>
      <c r="AD5" s="53">
        <f>AA5*AM5+AB5</f>
        <v>1.5</v>
      </c>
      <c r="AE5" s="54">
        <f>ROUND(IF(M5,Y5*10000,(J5*K5*10000)+(W5*100000000))/(AD5*10000),3)</f>
        <v>10.88</v>
      </c>
      <c r="AF5" s="55">
        <f>1+AE5</f>
        <v>11.88</v>
      </c>
      <c r="AG5" s="55">
        <f>ROUND((30/(AD5*IF(M5,1,5))),6)</f>
        <v>4</v>
      </c>
      <c r="AH5" s="55">
        <f>ROUND(POWER(AF5,AG5)/10000,6)</f>
        <v>1.991892</v>
      </c>
      <c r="AI5" t="b" s="56">
        <f>IF(AND(AE5&gt;3%,AD5&gt;6),TRUE,FALSE)</f>
        <v>0</v>
      </c>
      <c r="AJ5" s="57">
        <f>IF(OR(AND(AI5,P5=FALSE),T5),ROUND(POWER(AE5+1,25/(AD5/5))/10000,2),AH5)</f>
        <v>3.698594507840364e+85</v>
      </c>
      <c r="AK5" s="58">
        <f>IF(AND(AI5,T5),AD5/5,AD5)</f>
        <v>1.5</v>
      </c>
      <c r="AL5" s="59">
        <f t="shared" si="18"/>
        <v>0.2</v>
      </c>
      <c r="AM5" s="59">
        <f t="shared" si="19"/>
        <v>0.3</v>
      </c>
      <c r="AN5" s="60">
        <f t="shared" si="20"/>
        <v>0.5</v>
      </c>
    </row>
    <row r="6" ht="28.5" customHeight="1">
      <c r="A6" t="s" s="35">
        <v>47</v>
      </c>
      <c r="B6" t="s" s="36">
        <v>46</v>
      </c>
      <c r="C6" t="b" s="37">
        <v>0</v>
      </c>
      <c r="D6" s="38">
        <v>2.72</v>
      </c>
      <c r="E6" s="39">
        <v>0.02</v>
      </c>
      <c r="F6" s="40">
        <f>D6*E6</f>
        <v>0.0544</v>
      </c>
      <c r="G6" s="41">
        <v>0</v>
      </c>
      <c r="H6" s="42">
        <v>0</v>
      </c>
      <c r="I6" s="43">
        <v>0.003</v>
      </c>
      <c r="J6" s="45">
        <v>0</v>
      </c>
      <c r="K6" s="45">
        <v>0</v>
      </c>
      <c r="L6" s="46"/>
      <c r="M6" t="b" s="44">
        <v>0</v>
      </c>
      <c r="N6" t="b" s="44">
        <v>0</v>
      </c>
      <c r="O6" t="b" s="44">
        <v>0</v>
      </c>
      <c r="P6" t="b" s="44">
        <v>0</v>
      </c>
      <c r="Q6" s="44">
        <v>0.3</v>
      </c>
      <c r="R6" s="44">
        <v>0</v>
      </c>
      <c r="S6" s="44">
        <v>0</v>
      </c>
      <c r="T6" t="b" s="47">
        <v>0</v>
      </c>
      <c r="U6" s="48">
        <f>IF(C6=TRUE,MAX(AJ$2:AJ$164)*(G6+30%),IF(G6&gt;20%,AJ6+MAX(AJ$2:AJ$164*(G6-5%)),AJ6))+IF(N6,MAX(AJ$2:AJ$164),0)</f>
        <v>8.428004528371045e+49</v>
      </c>
      <c r="V6" s="49">
        <f>H6*F6</f>
        <v>0</v>
      </c>
      <c r="W6" s="49">
        <f>H6+F6*I6*AM6</f>
        <v>4.896e-05</v>
      </c>
      <c r="X6" s="50">
        <f>I6*AN6+H6</f>
        <v>0.0015</v>
      </c>
      <c r="Y6" s="50">
        <f>I6*AM6+H6</f>
        <v>0.0009</v>
      </c>
      <c r="Z6" s="51">
        <f>SUM($Q$2:Q6)</f>
        <v>25.3</v>
      </c>
      <c r="AA6" s="52">
        <f>Q6</f>
        <v>0.3</v>
      </c>
      <c r="AB6" s="53">
        <f>R6</f>
        <v>0</v>
      </c>
      <c r="AC6" s="52">
        <f>(Q6*1500/10000)+R6</f>
        <v>0.045</v>
      </c>
      <c r="AD6" s="53">
        <f>AA6*AM6+AB6</f>
        <v>0.09</v>
      </c>
      <c r="AE6" s="54">
        <f>ROUND(IF(M6,Y6*10000,(J6*K6*10000)+(W6*100000000))/(AD6*10000),3)</f>
        <v>5.44</v>
      </c>
      <c r="AF6" s="55">
        <f>1+AE6</f>
        <v>6.44</v>
      </c>
      <c r="AG6" s="55">
        <f>ROUND((30/(AD6*IF(M6,1,5))),6)</f>
        <v>66.666667</v>
      </c>
      <c r="AH6" s="55">
        <f>ROUND(POWER(AF6,AG6)/10000,6)</f>
        <v>8.428004528371045e+49</v>
      </c>
      <c r="AI6" t="b" s="56">
        <f>IF(AND(AE6&gt;3%,AD6&gt;6),TRUE,FALSE)</f>
        <v>0</v>
      </c>
      <c r="AJ6" s="57">
        <f>IF(OR(AND(AI6,P6=FALSE),T6),ROUND(POWER(AE6+1,25/(AD6/5))/10000,2),AH6)</f>
        <v>8.428004528371045e+49</v>
      </c>
      <c r="AK6" s="58">
        <f>IF(AND(AI6,T6),AD6/5,AD6)</f>
        <v>0.09</v>
      </c>
      <c r="AL6" s="59">
        <f t="shared" si="18"/>
        <v>0.2</v>
      </c>
      <c r="AM6" s="59">
        <f t="shared" si="19"/>
        <v>0.3</v>
      </c>
      <c r="AN6" s="60">
        <f t="shared" si="20"/>
        <v>0.5</v>
      </c>
    </row>
    <row r="7" ht="28.5" customHeight="1">
      <c r="A7" t="s" s="61">
        <v>48</v>
      </c>
      <c r="B7" t="s" s="36">
        <v>46</v>
      </c>
      <c r="C7" t="b" s="37">
        <v>0</v>
      </c>
      <c r="D7" s="38">
        <v>2.72</v>
      </c>
      <c r="E7" s="39">
        <v>0.12</v>
      </c>
      <c r="F7" s="40">
        <f>D7*E7</f>
        <v>0.3264</v>
      </c>
      <c r="G7" s="41">
        <v>0.05</v>
      </c>
      <c r="H7" s="42">
        <v>0.04</v>
      </c>
      <c r="I7" s="43">
        <f>4/16*0+0.3</f>
        <v>0.3</v>
      </c>
      <c r="J7" s="44">
        <v>10000</v>
      </c>
      <c r="K7" s="45">
        <v>0.01</v>
      </c>
      <c r="L7" s="46"/>
      <c r="M7" t="b" s="44">
        <v>0</v>
      </c>
      <c r="N7" t="b" s="44">
        <v>0</v>
      </c>
      <c r="O7" t="b" s="44">
        <v>0</v>
      </c>
      <c r="P7" t="b" s="44">
        <v>0</v>
      </c>
      <c r="Q7" s="44">
        <v>12</v>
      </c>
      <c r="R7" s="44">
        <v>0</v>
      </c>
      <c r="S7" s="44">
        <v>0</v>
      </c>
      <c r="T7" t="b" s="47">
        <v>1</v>
      </c>
      <c r="U7" s="48">
        <f>IF(C7=TRUE,MAX(AJ$2:AJ$164)*(G7+30%),IF(G7&gt;20%,AJ7+MAX(AJ$2:AJ$164*(G7-5%)),AJ7))+IF(N7,MAX(AJ$2:AJ$164),0)</f>
        <v>2.727966109026114e+77</v>
      </c>
      <c r="V7" s="49">
        <f>H7*F7</f>
        <v>0.013056</v>
      </c>
      <c r="W7" s="49">
        <f>H7+F7*I7*AM7</f>
        <v>0.06937599999999999</v>
      </c>
      <c r="X7" s="50">
        <f>I7*AN7+H7</f>
        <v>0.19</v>
      </c>
      <c r="Y7" s="50">
        <f>I7*AM7+H7</f>
        <v>0.13</v>
      </c>
      <c r="Z7" s="51">
        <f>SUM($Q$2:Q7)</f>
        <v>37.3</v>
      </c>
      <c r="AA7" s="52">
        <f>Q7</f>
        <v>12</v>
      </c>
      <c r="AB7" s="53">
        <f>R7</f>
        <v>0</v>
      </c>
      <c r="AC7" s="52">
        <f>(Q7*1500/10000)+R7</f>
        <v>1.8</v>
      </c>
      <c r="AD7" s="53">
        <f>AA7*AM7+AB7</f>
        <v>3.6</v>
      </c>
      <c r="AE7" s="54">
        <f>ROUND(IF(M7,Y7*10000,(J7*K7*10000)+(W7*100000000))/(AD7*10000),3)</f>
        <v>220.489</v>
      </c>
      <c r="AF7" s="55">
        <f>1+AE7</f>
        <v>221.489</v>
      </c>
      <c r="AG7" s="55">
        <f>ROUND((30/(AD7*IF(M7,1,5))),6)</f>
        <v>1.666667</v>
      </c>
      <c r="AH7" s="55">
        <f>ROUND(POWER(AF7,AG7)/10000,6)</f>
        <v>0.810814</v>
      </c>
      <c r="AI7" t="b" s="56">
        <f>IF(AND(AE7&gt;3%,AD7&gt;6),TRUE,FALSE)</f>
        <v>0</v>
      </c>
      <c r="AJ7" s="57">
        <f>IF(OR(AND(AI7,P7=FALSE),T7),ROUND(POWER(AE7+1,25/(AD7/5))/10000,2),AH7)</f>
        <v>2.727966109026114e+77</v>
      </c>
      <c r="AK7" s="58">
        <f>IF(AND(AI7,T7),AD7/5,AD7)</f>
        <v>3.6</v>
      </c>
      <c r="AL7" s="59">
        <f t="shared" si="18"/>
        <v>0.2</v>
      </c>
      <c r="AM7" s="59">
        <f t="shared" si="19"/>
        <v>0.3</v>
      </c>
      <c r="AN7" s="60">
        <f t="shared" si="20"/>
        <v>0.5</v>
      </c>
    </row>
    <row r="8" ht="28.5" customHeight="1">
      <c r="A8" t="s" s="35">
        <v>49</v>
      </c>
      <c r="B8" t="s" s="36">
        <v>50</v>
      </c>
      <c r="C8" t="b" s="37">
        <v>0</v>
      </c>
      <c r="D8" s="38">
        <v>0.4</v>
      </c>
      <c r="E8" s="39">
        <v>0.5</v>
      </c>
      <c r="F8" s="40">
        <f>D8*E8</f>
        <v>0.2</v>
      </c>
      <c r="G8" s="41">
        <v>-0.02</v>
      </c>
      <c r="H8" s="42">
        <v>-0.03</v>
      </c>
      <c r="I8" s="43">
        <v>0.2</v>
      </c>
      <c r="J8" s="45">
        <v>0.15</v>
      </c>
      <c r="K8" s="45">
        <v>0</v>
      </c>
      <c r="L8" s="46"/>
      <c r="M8" t="b" s="44">
        <v>0</v>
      </c>
      <c r="N8" t="b" s="44">
        <v>0</v>
      </c>
      <c r="O8" t="b" s="44">
        <v>0</v>
      </c>
      <c r="P8" t="b" s="44">
        <v>0</v>
      </c>
      <c r="Q8" s="44">
        <v>3</v>
      </c>
      <c r="R8" s="44">
        <v>2</v>
      </c>
      <c r="S8" s="44">
        <v>0</v>
      </c>
      <c r="T8" t="b" s="47">
        <v>1</v>
      </c>
      <c r="U8" s="48">
        <f>IF(C8=TRUE,MAX(AJ$2:AJ$164)*(G8+30%),IF(G8&gt;20%,AJ8+MAX(AJ$2:AJ$164*(G8-5%)),AJ8))+IF(N8,MAX(AJ$2:AJ$164),0)</f>
      </c>
      <c r="V8" s="49">
        <f>H8*F8</f>
        <v>-0.006</v>
      </c>
      <c r="W8" s="49">
        <f>H8+F8*I8*AM8</f>
        <v>-0.018</v>
      </c>
      <c r="X8" s="50">
        <f>I8*AN8+H8</f>
        <v>0.07000000000000001</v>
      </c>
      <c r="Y8" s="50">
        <f>I8*AM8+H8</f>
        <v>0.03</v>
      </c>
      <c r="Z8" s="51">
        <f>SUM($Q$2:Q8)</f>
        <v>40.3</v>
      </c>
      <c r="AA8" s="52">
        <f>Q8</f>
        <v>3</v>
      </c>
      <c r="AB8" s="53">
        <f>R8</f>
        <v>2</v>
      </c>
      <c r="AC8" s="52">
        <f>(Q8*1500/10000)+R8</f>
        <v>2.45</v>
      </c>
      <c r="AD8" s="53">
        <f>AA8*AM8+AB8</f>
        <v>2.9</v>
      </c>
      <c r="AE8" s="54">
        <f>ROUND(IF(M8,Y8*10000,(J8*K8*10000)+(W8*100000000))/(AD8*10000),3)</f>
        <v>-62.069</v>
      </c>
      <c r="AF8" s="55">
        <f>1+AE8</f>
        <v>-61.069</v>
      </c>
      <c r="AG8" s="55">
        <f>ROUND((30/(AD8*IF(M8,1,5))),6)</f>
        <v>2.068966</v>
      </c>
      <c r="AH8" s="55">
        <f>ROUND(POWER(AF8,AG8)/10000,6)</f>
      </c>
      <c r="AI8" t="b" s="56">
        <f>IF(AND(AE8&gt;3%,AD8&gt;6),TRUE,FALSE)</f>
        <v>0</v>
      </c>
      <c r="AJ8" s="57">
        <f>IF(OR(AND(AI8,P8=FALSE),T8),ROUND(POWER(AE8+1,25/(AD8/5))/10000,2),AH8)</f>
      </c>
      <c r="AK8" s="58">
        <f>IF(AND(AI8,T8),AD8/5,AD8)</f>
        <v>2.9</v>
      </c>
      <c r="AL8" s="59">
        <f t="shared" si="18"/>
        <v>0.2</v>
      </c>
      <c r="AM8" s="59">
        <f t="shared" si="19"/>
        <v>0.3</v>
      </c>
      <c r="AN8" s="60">
        <f t="shared" si="20"/>
        <v>0.5</v>
      </c>
    </row>
    <row r="9" ht="28.5" customHeight="1">
      <c r="A9" t="s" s="35">
        <v>51</v>
      </c>
      <c r="B9" t="s" s="36">
        <v>52</v>
      </c>
      <c r="C9" t="b" s="37">
        <v>1</v>
      </c>
      <c r="D9" s="38">
        <v>0.8</v>
      </c>
      <c r="E9" s="39">
        <v>0.12</v>
      </c>
      <c r="F9" s="40">
        <f>D9*E9</f>
        <v>0.096</v>
      </c>
      <c r="G9" s="41">
        <v>0.25</v>
      </c>
      <c r="H9" s="42">
        <v>0</v>
      </c>
      <c r="I9" s="43">
        <v>0.25</v>
      </c>
      <c r="J9" s="45">
        <v>0.05</v>
      </c>
      <c r="K9" s="45">
        <v>0.05</v>
      </c>
      <c r="L9" s="46"/>
      <c r="M9" t="b" s="44">
        <v>0</v>
      </c>
      <c r="N9" t="b" s="44">
        <v>0</v>
      </c>
      <c r="O9" t="b" s="44">
        <v>0</v>
      </c>
      <c r="P9" t="b" s="44">
        <v>0</v>
      </c>
      <c r="Q9" s="44">
        <v>12</v>
      </c>
      <c r="R9" s="44">
        <v>0</v>
      </c>
      <c r="S9" s="44">
        <v>0</v>
      </c>
      <c r="T9" t="b" s="47">
        <v>1</v>
      </c>
      <c r="U9" s="48">
        <f>IF(C9=TRUE,MAX(AJ$2:AJ$164)*(G9+30%),IF(G9&gt;20%,AJ9+MAX(AJ$2:AJ$164*(G9-5%)),AJ9))+IF(N9,MAX(AJ$2:AJ$164),0)</f>
      </c>
      <c r="V9" s="49">
        <f>H9*F9</f>
        <v>0</v>
      </c>
      <c r="W9" s="49">
        <f>H9+F9*I9*AM9</f>
        <v>0.0072</v>
      </c>
      <c r="X9" s="50">
        <f>I9*AN9+H9</f>
        <v>0.125</v>
      </c>
      <c r="Y9" s="50">
        <f>I9*AM9+H9</f>
        <v>0.075</v>
      </c>
      <c r="Z9" s="51">
        <f>SUM($Q$2:Q9)</f>
        <v>52.3</v>
      </c>
      <c r="AA9" s="52">
        <f>Q9</f>
        <v>12</v>
      </c>
      <c r="AB9" s="53">
        <f>R9</f>
        <v>0</v>
      </c>
      <c r="AC9" s="52">
        <f>(Q9*1500/10000)+R9</f>
        <v>1.8</v>
      </c>
      <c r="AD9" s="53">
        <f>AA9*AM9+AB9</f>
        <v>3.6</v>
      </c>
      <c r="AE9" s="54">
        <f>ROUND(IF(M9,Y9*10000,(J9*K9*10000)+(W9*100000000))/(AD9*10000),3)</f>
        <v>20.001</v>
      </c>
      <c r="AF9" s="55">
        <f>1+AE9</f>
        <v>21.001</v>
      </c>
      <c r="AG9" s="55">
        <f>ROUND((30/(AD9*IF(M9,1,5))),6)</f>
        <v>1.666667</v>
      </c>
      <c r="AH9" s="55">
        <f>ROUND(POWER(AF9,AG9)/10000,6)</f>
        <v>0.015986</v>
      </c>
      <c r="AI9" t="b" s="56">
        <f>IF(AND(AE9&gt;3%,AD9&gt;6),TRUE,FALSE)</f>
        <v>0</v>
      </c>
      <c r="AJ9" s="57">
        <f>IF(OR(AND(AI9,P9=FALSE),T9),ROUND(POWER(AE9+1,25/(AD9/5))/10000,2),AH9)</f>
        <v>8.149111135934526e+41</v>
      </c>
      <c r="AK9" s="58">
        <f>IF(AND(AI9,T9),AD9/5,AD9)</f>
        <v>3.6</v>
      </c>
      <c r="AL9" s="59">
        <f t="shared" si="18"/>
        <v>0.2</v>
      </c>
      <c r="AM9" s="59">
        <f t="shared" si="19"/>
        <v>0.3</v>
      </c>
      <c r="AN9" s="60">
        <f t="shared" si="20"/>
        <v>0.5</v>
      </c>
    </row>
    <row r="10" ht="28.5" customHeight="1">
      <c r="A10" t="s" s="61">
        <v>53</v>
      </c>
      <c r="B10" t="s" s="36">
        <v>54</v>
      </c>
      <c r="C10" t="b" s="37">
        <v>0</v>
      </c>
      <c r="D10" s="38">
        <v>1.4</v>
      </c>
      <c r="E10" s="39">
        <v>0.25</v>
      </c>
      <c r="F10" s="40">
        <f>D10*E10</f>
        <v>0.35</v>
      </c>
      <c r="G10" s="41">
        <v>0.05</v>
      </c>
      <c r="H10" s="42">
        <v>3</v>
      </c>
      <c r="I10" s="43">
        <v>0.38</v>
      </c>
      <c r="J10" s="44">
        <v>0</v>
      </c>
      <c r="K10" s="45">
        <v>0</v>
      </c>
      <c r="L10" t="s" s="62">
        <v>55</v>
      </c>
      <c r="M10" t="b" s="44">
        <v>0</v>
      </c>
      <c r="N10" t="b" s="44">
        <v>0</v>
      </c>
      <c r="O10" t="b" s="44">
        <v>0</v>
      </c>
      <c r="P10" t="b" s="44">
        <v>0</v>
      </c>
      <c r="Q10" s="44">
        <v>20</v>
      </c>
      <c r="R10" s="44">
        <v>0</v>
      </c>
      <c r="S10" s="44">
        <v>0</v>
      </c>
      <c r="T10" t="b" s="47">
        <v>1</v>
      </c>
      <c r="U10" s="48">
        <f>IF(C10=TRUE,MAX(AJ$2:AJ$164)*(G10+30%),IF(G10&gt;20%,AJ10+MAX(AJ$2:AJ$164*(G10-5%)),AJ10))+IF(N10,MAX(AJ$2:AJ$164),0)</f>
        <v>1.524766277899556e+73</v>
      </c>
      <c r="V10" s="49">
        <f>H10*F10</f>
        <v>1.05</v>
      </c>
      <c r="W10" s="49">
        <f>H10+F10*I10*AM10</f>
        <v>3.0399</v>
      </c>
      <c r="X10" s="50">
        <f>I10*AN10+H10</f>
        <v>3.19</v>
      </c>
      <c r="Y10" s="50">
        <f>I10*AM10+H10</f>
        <v>3.114</v>
      </c>
      <c r="Z10" s="51">
        <f>SUM($Q$2:Q10)</f>
        <v>72.3</v>
      </c>
      <c r="AA10" s="52">
        <f>Q10</f>
        <v>20</v>
      </c>
      <c r="AB10" s="53">
        <f>R10</f>
        <v>0</v>
      </c>
      <c r="AC10" s="52">
        <f>(Q10*1500/10000)+R10</f>
        <v>3</v>
      </c>
      <c r="AD10" s="53">
        <f>AA10*AM10+AB10</f>
        <v>6</v>
      </c>
      <c r="AE10" s="54">
        <f>ROUND(IF(M10,Y10*10000,(J10*K10*10000)+(W10*100000000))/(AD10*10000),3)</f>
        <v>5066.5</v>
      </c>
      <c r="AF10" s="55">
        <f>1+AE10</f>
        <v>5067.5</v>
      </c>
      <c r="AG10" s="55">
        <f>ROUND((30/(AD10*IF(M10,1,5))),6)</f>
        <v>1</v>
      </c>
      <c r="AH10" s="55">
        <f>ROUND(POWER(AF10,AG10)/10000,6)</f>
        <v>0.50675</v>
      </c>
      <c r="AI10" t="b" s="56">
        <f>IF(AND(AE10&gt;3%,AD10&gt;6),TRUE,FALSE)</f>
        <v>0</v>
      </c>
      <c r="AJ10" s="57">
        <f>IF(OR(AND(AI10,P10=FALSE),T10),ROUND(POWER(AE10+1,25/(AD10/5))/10000,2),AH10)</f>
        <v>1.524766277899556e+73</v>
      </c>
      <c r="AK10" s="58">
        <f>IF(AND(AI10,T10),AD10/5,AD10)</f>
        <v>6</v>
      </c>
      <c r="AL10" s="59">
        <f t="shared" si="18"/>
        <v>0.2</v>
      </c>
      <c r="AM10" s="59">
        <f t="shared" si="19"/>
        <v>0.3</v>
      </c>
      <c r="AN10" s="60">
        <f t="shared" si="20"/>
        <v>0.5</v>
      </c>
    </row>
    <row r="11" ht="28.5" customHeight="1">
      <c r="A11" t="s" s="61">
        <v>56</v>
      </c>
      <c r="B11" t="s" s="36">
        <v>57</v>
      </c>
      <c r="C11" t="b" s="37">
        <v>0</v>
      </c>
      <c r="D11" s="38">
        <v>7</v>
      </c>
      <c r="E11" s="39">
        <v>0.4</v>
      </c>
      <c r="F11" s="40">
        <f>D11*E11</f>
        <v>2.8</v>
      </c>
      <c r="G11" s="41">
        <v>0.4</v>
      </c>
      <c r="H11" s="42">
        <v>0.1</v>
      </c>
      <c r="I11" s="43">
        <v>0.05</v>
      </c>
      <c r="J11" s="44">
        <v>0</v>
      </c>
      <c r="K11" s="45">
        <v>0</v>
      </c>
      <c r="L11" s="46"/>
      <c r="M11" t="b" s="44">
        <v>0</v>
      </c>
      <c r="N11" t="b" s="44">
        <v>0</v>
      </c>
      <c r="O11" t="b" s="44">
        <v>0</v>
      </c>
      <c r="P11" t="b" s="44">
        <v>0</v>
      </c>
      <c r="Q11" s="44">
        <v>10</v>
      </c>
      <c r="R11" s="44">
        <v>1</v>
      </c>
      <c r="S11" s="44">
        <v>0</v>
      </c>
      <c r="T11" t="b" s="47">
        <v>1</v>
      </c>
      <c r="U11" s="48">
        <f>IF(C11=TRUE,MAX(AJ$2:AJ$164)*(G11+30%),IF(G11&gt;20%,AJ11+MAX(AJ$2:AJ$164*(G11-5%)),AJ11))+IF(N11,MAX(AJ$2:AJ$164),0)</f>
        <v>7.297031233147397e+75</v>
      </c>
      <c r="V11" s="49">
        <f>H11*F11</f>
        <v>0.28</v>
      </c>
      <c r="W11" s="49">
        <f>H11+F11*I11*AM11</f>
        <v>0.142</v>
      </c>
      <c r="X11" s="50">
        <f>I11*AN11+H11</f>
        <v>0.125</v>
      </c>
      <c r="Y11" s="50">
        <f>I11*AM11+H11</f>
        <v>0.115</v>
      </c>
      <c r="Z11" s="51">
        <f>SUM($Q$2:Q11)</f>
        <v>82.3</v>
      </c>
      <c r="AA11" s="52">
        <f>Q11</f>
        <v>10</v>
      </c>
      <c r="AB11" s="53">
        <f>R11</f>
        <v>1</v>
      </c>
      <c r="AC11" s="52">
        <f>(Q11*1500/10000)+R11</f>
        <v>2.5</v>
      </c>
      <c r="AD11" s="53">
        <f>AA11*AM11+AB11</f>
        <v>4</v>
      </c>
      <c r="AE11" s="54">
        <f>ROUND(IF(M11,Y11*10000,(J11*K11*10000)+(W11*100000000))/(AD11*10000),3)</f>
        <v>355</v>
      </c>
      <c r="AF11" s="55">
        <f>1+AE11</f>
        <v>356</v>
      </c>
      <c r="AG11" s="55">
        <f>ROUND((30/(AD11*IF(M11,1,5))),6)</f>
        <v>1.5</v>
      </c>
      <c r="AH11" s="55">
        <f>ROUND(POWER(AF11,AG11)/10000,6)</f>
        <v>0.671699</v>
      </c>
      <c r="AI11" t="b" s="56">
        <f>IF(AND(AE11&gt;3%,AD11&gt;6),TRUE,FALSE)</f>
        <v>0</v>
      </c>
      <c r="AJ11" s="57">
        <f>IF(OR(AND(AI11,P11=FALSE),T11),ROUND(POWER(AE11+1,25/(AD11/5))/10000,2),AH11)</f>
        <v>5.405208320849924e+75</v>
      </c>
      <c r="AK11" s="58">
        <f>IF(AND(AI11,T11),AD11/5,AD11)</f>
        <v>4</v>
      </c>
      <c r="AL11" s="59">
        <f t="shared" si="18"/>
        <v>0.2</v>
      </c>
      <c r="AM11" s="59">
        <f t="shared" si="19"/>
        <v>0.3</v>
      </c>
      <c r="AN11" s="60">
        <f t="shared" si="20"/>
        <v>0.5</v>
      </c>
    </row>
    <row r="12" ht="28.5" customHeight="1">
      <c r="A12" t="s" s="35">
        <v>58</v>
      </c>
      <c r="B12" t="s" s="36">
        <v>46</v>
      </c>
      <c r="C12" t="b" s="37">
        <v>0</v>
      </c>
      <c r="D12" s="38">
        <v>2.72</v>
      </c>
      <c r="E12" s="39">
        <v>0.01</v>
      </c>
      <c r="F12" s="40">
        <f>D12*E12</f>
        <v>0.0272</v>
      </c>
      <c r="G12" s="41">
        <v>0</v>
      </c>
      <c r="H12" s="42">
        <v>0</v>
      </c>
      <c r="I12" s="43">
        <v>0.003</v>
      </c>
      <c r="J12" s="45">
        <v>0</v>
      </c>
      <c r="K12" s="45">
        <v>0</v>
      </c>
      <c r="L12" s="46"/>
      <c r="M12" t="b" s="44">
        <v>0</v>
      </c>
      <c r="N12" t="b" s="44">
        <v>0</v>
      </c>
      <c r="O12" t="b" s="44">
        <v>0</v>
      </c>
      <c r="P12" t="b" s="44">
        <v>0</v>
      </c>
      <c r="Q12" s="44">
        <v>0.5</v>
      </c>
      <c r="R12" s="44">
        <v>0</v>
      </c>
      <c r="S12" s="44">
        <v>0</v>
      </c>
      <c r="T12" t="b" s="47">
        <v>0</v>
      </c>
      <c r="U12" s="48">
        <f>IF(C12=TRUE,MAX(AJ$2:AJ$164)*(G12+30%),IF(G12&gt;20%,AJ12+MAX(AJ$2:AJ$164*(G12-5%)),AJ12))+IF(N12,MAX(AJ$2:AJ$164),0)</f>
        <v>6477917275619.308</v>
      </c>
      <c r="V12" s="49">
        <f>H12*F12</f>
        <v>0</v>
      </c>
      <c r="W12" s="49">
        <f>H12+F12*I12*AM12</f>
        <v>2.448e-05</v>
      </c>
      <c r="X12" s="50">
        <f>I12*AN12+H12</f>
        <v>0.0015</v>
      </c>
      <c r="Y12" s="50">
        <f>I12*AM12+H12</f>
        <v>0.0009</v>
      </c>
      <c r="Z12" s="51">
        <f>SUM($Q$2:Q12)</f>
        <v>82.8</v>
      </c>
      <c r="AA12" s="52">
        <f>Q12</f>
        <v>0.5</v>
      </c>
      <c r="AB12" s="53">
        <f>R12</f>
        <v>0</v>
      </c>
      <c r="AC12" s="52">
        <f>(Q12*1500/10000)+R12</f>
        <v>0.075</v>
      </c>
      <c r="AD12" s="53">
        <f>AA12*AM12+AB12</f>
        <v>0.15</v>
      </c>
      <c r="AE12" s="54">
        <f>ROUND(IF(M12,Y12*10000,(J12*K12*10000)+(W12*100000000))/(AD12*10000),3)</f>
        <v>1.632</v>
      </c>
      <c r="AF12" s="55">
        <f>1+AE12</f>
        <v>2.632</v>
      </c>
      <c r="AG12" s="55">
        <f>ROUND((30/(AD12*IF(M12,1,5))),6)</f>
        <v>40</v>
      </c>
      <c r="AH12" s="55">
        <f>ROUND(POWER(AF12,AG12)/10000,6)</f>
        <v>6477917275619.308</v>
      </c>
      <c r="AI12" t="b" s="56">
        <f>IF(AND(AE12&gt;3%,AD12&gt;6),TRUE,FALSE)</f>
        <v>0</v>
      </c>
      <c r="AJ12" s="57">
        <f>IF(OR(AND(AI12,P12=FALSE),T12),ROUND(POWER(AE12+1,25/(AD12/5))/10000,2),AH12)</f>
        <v>6477917275619.308</v>
      </c>
      <c r="AK12" s="58">
        <f>IF(AND(AI12,T12),AD12/5,AD12)</f>
        <v>0.15</v>
      </c>
      <c r="AL12" s="59">
        <f t="shared" si="18"/>
        <v>0.2</v>
      </c>
      <c r="AM12" s="59">
        <f t="shared" si="19"/>
        <v>0.3</v>
      </c>
      <c r="AN12" s="60">
        <f t="shared" si="20"/>
        <v>0.5</v>
      </c>
    </row>
    <row r="13" ht="28.5" customHeight="1">
      <c r="A13" t="s" s="61">
        <v>59</v>
      </c>
      <c r="B13" t="s" s="36">
        <v>44</v>
      </c>
      <c r="C13" t="b" s="37">
        <v>0</v>
      </c>
      <c r="D13" s="38">
        <v>2</v>
      </c>
      <c r="E13" s="39">
        <v>0.05</v>
      </c>
      <c r="F13" s="40">
        <f>D13*E13</f>
        <v>0.1</v>
      </c>
      <c r="G13" s="41"/>
      <c r="H13" s="42">
        <v>2</v>
      </c>
      <c r="I13" s="43">
        <v>0</v>
      </c>
      <c r="J13" s="44">
        <v>0</v>
      </c>
      <c r="K13" s="45">
        <v>0</v>
      </c>
      <c r="L13" s="46"/>
      <c r="M13" t="b" s="44">
        <v>0</v>
      </c>
      <c r="N13" t="b" s="44">
        <v>0</v>
      </c>
      <c r="O13" t="b" s="44">
        <v>0</v>
      </c>
      <c r="P13" t="b" s="44">
        <v>0</v>
      </c>
      <c r="Q13" s="44">
        <v>4</v>
      </c>
      <c r="R13" s="44">
        <v>5</v>
      </c>
      <c r="S13" s="44">
        <v>20</v>
      </c>
      <c r="T13" t="b" s="47">
        <v>1</v>
      </c>
      <c r="U13" s="48">
        <f>IF(C13=TRUE,MAX(AJ$2:AJ$164)*(G13+30%),IF(G13&gt;20%,AJ13+MAX(AJ$2:AJ$164*(G13-5%)),AJ13))+IF(N13,MAX(AJ$2:AJ$164),0)</f>
        <v>5.513002913057258e+66</v>
      </c>
      <c r="V13" s="49">
        <f>H13*F13</f>
        <v>0.2</v>
      </c>
      <c r="W13" s="49">
        <f>H13+F13*I13*AM13</f>
        <v>2</v>
      </c>
      <c r="X13" s="50">
        <f>I13*AN13+H13</f>
        <v>2</v>
      </c>
      <c r="Y13" s="50">
        <f>I13*AM13+H13</f>
        <v>2</v>
      </c>
      <c r="Z13" s="51">
        <f>SUM($Q$2:Q13)</f>
        <v>86.8</v>
      </c>
      <c r="AA13" s="52">
        <f>Q13</f>
        <v>4</v>
      </c>
      <c r="AB13" s="53">
        <f>R13</f>
        <v>5</v>
      </c>
      <c r="AC13" s="52">
        <f>(Q13*1500/10000)+R13</f>
        <v>5.6</v>
      </c>
      <c r="AD13" s="53">
        <f>AA13*AM13+AB13</f>
        <v>6.2</v>
      </c>
      <c r="AE13" s="54">
        <f>ROUND(IF(M13,Y13*10000,(J13*K13*10000)+(W13*100000000))/(AD13*10000),3)</f>
        <v>3225.806</v>
      </c>
      <c r="AF13" s="55">
        <f>1+AE13</f>
        <v>3226.806</v>
      </c>
      <c r="AG13" s="55">
        <f>ROUND((30/(AD13*IF(M13,1,5))),6)</f>
        <v>0.967742</v>
      </c>
      <c r="AH13" s="55">
        <f>ROUND(POWER(AF13,AG13)/10000,6)</f>
        <v>0.248649</v>
      </c>
      <c r="AI13" t="b" s="56">
        <f>IF(AND(AE13&gt;3%,AD13&gt;6),TRUE,FALSE)</f>
        <v>1</v>
      </c>
      <c r="AJ13" s="57">
        <f>IF(OR(AND(AI13,P13=FALSE),T13),ROUND(POWER(AE13+1,25/(AD13/5))/10000,2),AH13)</f>
        <v>5.513002913057258e+66</v>
      </c>
      <c r="AK13" s="58">
        <f>IF(AND(AI13,T13),AD13/5,AD13)</f>
        <v>1.24</v>
      </c>
      <c r="AL13" s="59">
        <f t="shared" si="18"/>
        <v>0.2</v>
      </c>
      <c r="AM13" s="59">
        <f t="shared" si="19"/>
        <v>0.3</v>
      </c>
      <c r="AN13" s="60">
        <f t="shared" si="20"/>
        <v>0.5</v>
      </c>
    </row>
    <row r="14" ht="28.5" customHeight="1">
      <c r="A14" t="s" s="61">
        <v>50</v>
      </c>
      <c r="B14" t="s" s="36">
        <v>60</v>
      </c>
      <c r="C14" t="b" s="37">
        <v>0</v>
      </c>
      <c r="D14" s="38">
        <v>15</v>
      </c>
      <c r="E14" s="39">
        <v>0.25</v>
      </c>
      <c r="F14" s="40">
        <f>D14*E14</f>
        <v>3.75</v>
      </c>
      <c r="G14" s="41">
        <v>0.15</v>
      </c>
      <c r="H14" s="42">
        <v>100</v>
      </c>
      <c r="I14" s="43">
        <v>0.25</v>
      </c>
      <c r="J14" s="44">
        <v>0</v>
      </c>
      <c r="K14" s="45">
        <v>0</v>
      </c>
      <c r="L14" s="46"/>
      <c r="M14" t="b" s="44">
        <v>0</v>
      </c>
      <c r="N14" t="b" s="44">
        <v>0</v>
      </c>
      <c r="O14" t="b" s="44">
        <v>0</v>
      </c>
      <c r="P14" t="b" s="44">
        <v>0</v>
      </c>
      <c r="Q14" s="44">
        <v>30</v>
      </c>
      <c r="R14" s="44">
        <v>0</v>
      </c>
      <c r="S14" s="44">
        <v>20</v>
      </c>
      <c r="T14" t="b" s="47">
        <v>0</v>
      </c>
      <c r="U14" s="48">
        <f>IF(C14=TRUE,MAX(AJ$2:AJ$164)*(G14+30%),IF(G14&gt;20%,AJ14+MAX(AJ$2:AJ$164*(G14-5%)),AJ14))+IF(N14,MAX(AJ$2:AJ$164),0)</f>
        <v>1.25014414522913e+66</v>
      </c>
      <c r="V14" s="49">
        <f>H14*F14</f>
        <v>375</v>
      </c>
      <c r="W14" s="49">
        <f>H14+F14*I14*AM14</f>
        <v>100.28125</v>
      </c>
      <c r="X14" s="50">
        <f>I14*AN14+H14</f>
        <v>100.125</v>
      </c>
      <c r="Y14" s="50">
        <f>I14*AM14+H14</f>
        <v>100.075</v>
      </c>
      <c r="Z14" s="51">
        <f>SUM($Q$2:Q14)</f>
        <v>116.8</v>
      </c>
      <c r="AA14" s="52">
        <f>Q14</f>
        <v>30</v>
      </c>
      <c r="AB14" s="53">
        <f>R14</f>
        <v>0</v>
      </c>
      <c r="AC14" s="52">
        <f>(Q14*1500/10000)+R14</f>
        <v>4.5</v>
      </c>
      <c r="AD14" s="53">
        <f>AA14*AM14+AB14</f>
        <v>9</v>
      </c>
      <c r="AE14" s="54">
        <f>ROUND(IF(M14,Y14*10000,(J14*K14*10000)+(W14*100000000))/(AD14*10000),3)</f>
        <v>111423.611</v>
      </c>
      <c r="AF14" s="55">
        <f>1+AE14</f>
        <v>111424.611</v>
      </c>
      <c r="AG14" s="55">
        <f>ROUND((30/(AD14*IF(M14,1,5))),6)</f>
        <v>0.666667</v>
      </c>
      <c r="AH14" s="55">
        <f>ROUND(POWER(AF14,AG14)/10000,6)</f>
        <v>0.231556</v>
      </c>
      <c r="AI14" t="b" s="56">
        <f>IF(AND(AE14&gt;3%,AD14&gt;6),TRUE,FALSE)</f>
        <v>1</v>
      </c>
      <c r="AJ14" s="57">
        <f>IF(OR(AND(AI14,P14=FALSE),T14),ROUND(POWER(AE14+1,25/(AD14/5))/10000,2),AH14)</f>
        <v>1.25014414522913e+66</v>
      </c>
      <c r="AK14" s="58">
        <f>IF(AND(AI14,T14),AD14/5,AD14)</f>
        <v>9</v>
      </c>
      <c r="AL14" s="59">
        <f t="shared" si="18"/>
        <v>0.2</v>
      </c>
      <c r="AM14" s="59">
        <f t="shared" si="19"/>
        <v>0.3</v>
      </c>
      <c r="AN14" s="60">
        <f t="shared" si="20"/>
        <v>0.5</v>
      </c>
    </row>
    <row r="15" ht="28.5" customHeight="1">
      <c r="A15" t="s" s="61">
        <v>61</v>
      </c>
      <c r="B15" t="s" s="36">
        <v>62</v>
      </c>
      <c r="C15" t="b" s="37">
        <v>0</v>
      </c>
      <c r="D15" s="38">
        <v>8</v>
      </c>
      <c r="E15" s="39">
        <v>0.25</v>
      </c>
      <c r="F15" s="40">
        <f>D15*E15</f>
        <v>2</v>
      </c>
      <c r="G15" s="41">
        <v>0.4</v>
      </c>
      <c r="H15" s="42">
        <v>0.2</v>
      </c>
      <c r="I15" s="43">
        <v>0.03</v>
      </c>
      <c r="J15" s="44">
        <v>1000000000</v>
      </c>
      <c r="K15" s="45">
        <v>0.01</v>
      </c>
      <c r="L15" s="46"/>
      <c r="M15" t="b" s="44">
        <v>0</v>
      </c>
      <c r="N15" t="b" s="44">
        <v>0</v>
      </c>
      <c r="O15" t="b" s="44">
        <v>0</v>
      </c>
      <c r="P15" t="b" s="44">
        <v>0</v>
      </c>
      <c r="Q15" s="44">
        <v>40</v>
      </c>
      <c r="R15" s="44"/>
      <c r="S15" s="44">
        <v>30</v>
      </c>
      <c r="T15" t="b" s="47">
        <v>0</v>
      </c>
      <c r="U15" s="48">
        <f>IF(C15=TRUE,MAX(AJ$2:AJ$164)*(G15+30%),IF(G15&gt;20%,AJ15+MAX(AJ$2:AJ$164*(G15-5%)),AJ15))+IF(N15,MAX(AJ$2:AJ$164),0)</f>
        <v>6.40502239473049e+57</v>
      </c>
      <c r="V15" s="49">
        <f>H15*F15</f>
        <v>0.4</v>
      </c>
      <c r="W15" s="49">
        <f>H15+F15*I15*AM15</f>
        <v>0.218</v>
      </c>
      <c r="X15" s="50">
        <f>I15*AN15+H15</f>
        <v>0.215</v>
      </c>
      <c r="Y15" s="50">
        <f>I15*AM15+H15</f>
        <v>0.209</v>
      </c>
      <c r="Z15" s="51">
        <f>SUM($Q$2:Q15)</f>
        <v>156.8</v>
      </c>
      <c r="AA15" s="52">
        <f>Q15</f>
        <v>40</v>
      </c>
      <c r="AB15" s="53">
        <f>R15</f>
        <v>0</v>
      </c>
      <c r="AC15" s="52">
        <f>(Q15*1500/10000)+R15</f>
        <v>6</v>
      </c>
      <c r="AD15" s="53">
        <f>AA15*AM15+AB15</f>
        <v>12</v>
      </c>
      <c r="AE15" s="54">
        <f>ROUND(IF(M15,Y15*10000,(J15*K15*10000)+(W15*100000000))/(AD15*10000),3)</f>
        <v>833515</v>
      </c>
      <c r="AF15" s="55">
        <f>1+AE15</f>
        <v>833516</v>
      </c>
      <c r="AG15" s="55">
        <f>ROUND((30/(AD15*IF(M15,1,5))),6)</f>
        <v>0.5</v>
      </c>
      <c r="AH15" s="55">
        <f>ROUND(POWER(AF15,AG15)/10000,6)</f>
        <v>0.091297</v>
      </c>
      <c r="AI15" t="b" s="56">
        <f>IF(AND(AE15&gt;3%,AD15&gt;6),TRUE,FALSE)</f>
        <v>1</v>
      </c>
      <c r="AJ15" s="57">
        <f>IF(OR(AND(AI15,P15=FALSE),T15),ROUND(POWER(AE15+1,25/(AD15/5))/10000,2),AH15)</f>
        <v>4.744461033133696e+57</v>
      </c>
      <c r="AK15" s="58">
        <f>IF(AND(AI15,T15),AD15/5,AD15)</f>
        <v>12</v>
      </c>
      <c r="AL15" s="59">
        <f t="shared" si="18"/>
        <v>0.2</v>
      </c>
      <c r="AM15" s="59">
        <f t="shared" si="19"/>
        <v>0.3</v>
      </c>
      <c r="AN15" s="60">
        <f t="shared" si="20"/>
        <v>0.5</v>
      </c>
    </row>
    <row r="16" ht="28.5" customHeight="1">
      <c r="A16" t="s" s="35">
        <v>63</v>
      </c>
      <c r="B16" t="s" s="36">
        <v>64</v>
      </c>
      <c r="C16" t="b" s="37">
        <v>0</v>
      </c>
      <c r="D16" s="38">
        <v>1.75</v>
      </c>
      <c r="E16" s="39">
        <v>0.05</v>
      </c>
      <c r="F16" s="40">
        <f>D16*E16</f>
        <v>0.08750000000000001</v>
      </c>
      <c r="G16" s="41"/>
      <c r="H16" s="42">
        <v>0.02</v>
      </c>
      <c r="I16" s="43">
        <v>0.03</v>
      </c>
      <c r="J16" s="44">
        <v>0</v>
      </c>
      <c r="K16" s="45">
        <v>0</v>
      </c>
      <c r="L16" s="46"/>
      <c r="M16" t="b" s="44">
        <v>0</v>
      </c>
      <c r="N16" t="b" s="44">
        <v>0</v>
      </c>
      <c r="O16" t="b" s="44">
        <v>0</v>
      </c>
      <c r="P16" t="b" s="44">
        <v>0</v>
      </c>
      <c r="Q16" s="44">
        <v>1</v>
      </c>
      <c r="R16" s="44">
        <v>0</v>
      </c>
      <c r="S16" s="44">
        <v>0</v>
      </c>
      <c r="T16" t="b" s="47">
        <v>0</v>
      </c>
      <c r="U16" s="48">
        <f>IF(C16=TRUE,MAX(AJ$2:AJ$164)*(G16+30%),IF(G16&gt;20%,AJ16+MAX(AJ$2:AJ$164*(G16-5%)),AJ16))+IF(N16,MAX(AJ$2:AJ$164),0)</f>
        <v>6.701168596587306e+52</v>
      </c>
      <c r="V16" s="49">
        <f>H16*F16</f>
        <v>0.00175</v>
      </c>
      <c r="W16" s="49">
        <f>H16+F16*I16*AM16</f>
        <v>0.0207875</v>
      </c>
      <c r="X16" s="50">
        <f>I16*AN16+H16</f>
        <v>0.035</v>
      </c>
      <c r="Y16" s="50">
        <f>I16*AM16+H16</f>
        <v>0.029</v>
      </c>
      <c r="Z16" s="51">
        <f>SUM($Q$2:Q16)</f>
        <v>157.8</v>
      </c>
      <c r="AA16" s="52">
        <f>Q16</f>
        <v>1</v>
      </c>
      <c r="AB16" s="53">
        <f>R16</f>
        <v>0</v>
      </c>
      <c r="AC16" s="52">
        <f>(Q16*1500/10000)+R16</f>
        <v>0.15</v>
      </c>
      <c r="AD16" s="53">
        <f>AA16*AM16+AB16</f>
        <v>0.3</v>
      </c>
      <c r="AE16" s="54">
        <f>ROUND(IF(M16,Y16*10000,(J16*K16*10000)+(W16*100000000))/(AD16*10000),3)</f>
        <v>692.917</v>
      </c>
      <c r="AF16" s="55">
        <f>1+AE16</f>
        <v>693.917</v>
      </c>
      <c r="AG16" s="55">
        <f>ROUND((30/(AD16*IF(M16,1,5))),6)</f>
        <v>20</v>
      </c>
      <c r="AH16" s="55">
        <f>ROUND(POWER(AF16,AG16)/10000,6)</f>
        <v>6.701168596587306e+52</v>
      </c>
      <c r="AI16" t="b" s="56">
        <f>IF(AND(AE16&gt;3%,AD16&gt;6),TRUE,FALSE)</f>
        <v>0</v>
      </c>
      <c r="AJ16" s="57">
        <f>IF(OR(AND(AI16,P16=FALSE),T16),ROUND(POWER(AE16+1,25/(AD16/5))/10000,2),AH16)</f>
        <v>6.701168596587306e+52</v>
      </c>
      <c r="AK16" s="58">
        <f>IF(AND(AI16,T16),AD16/5,AD16)</f>
        <v>0.3</v>
      </c>
      <c r="AL16" s="59">
        <f t="shared" si="18"/>
        <v>0.2</v>
      </c>
      <c r="AM16" s="59">
        <f t="shared" si="19"/>
        <v>0.3</v>
      </c>
      <c r="AN16" s="60">
        <f t="shared" si="20"/>
        <v>0.5</v>
      </c>
    </row>
    <row r="17" ht="28.5" customHeight="1">
      <c r="A17" t="s" s="61">
        <v>65</v>
      </c>
      <c r="B17" t="s" s="36">
        <v>66</v>
      </c>
      <c r="C17" t="b" s="37">
        <v>0</v>
      </c>
      <c r="D17" s="38">
        <v>5.4</v>
      </c>
      <c r="E17" s="39">
        <v>0.45</v>
      </c>
      <c r="F17" s="40">
        <f>D17*E17</f>
        <v>2.43</v>
      </c>
      <c r="G17" s="41">
        <v>1.5</v>
      </c>
      <c r="H17" s="42">
        <v>1.2</v>
      </c>
      <c r="I17" s="43">
        <v>0.4</v>
      </c>
      <c r="J17" s="44">
        <v>0</v>
      </c>
      <c r="K17" s="45">
        <v>0</v>
      </c>
      <c r="L17" s="46"/>
      <c r="M17" t="b" s="44">
        <v>0</v>
      </c>
      <c r="N17" t="b" s="44">
        <v>0</v>
      </c>
      <c r="O17" t="b" s="44">
        <v>0</v>
      </c>
      <c r="P17" t="b" s="44">
        <v>0</v>
      </c>
      <c r="Q17" s="44">
        <v>25</v>
      </c>
      <c r="R17" s="44">
        <v>0</v>
      </c>
      <c r="S17" s="44">
        <v>0</v>
      </c>
      <c r="T17" t="b" s="47">
        <v>0</v>
      </c>
      <c r="U17" s="48">
        <f>IF(C17=TRUE,MAX(AJ$2:AJ$164)*(G17+30%),IF(G17&gt;20%,AJ17+MAX(AJ$2:AJ$164*(G17-5%)),AJ17))+IF(N17,MAX(AJ$2:AJ$164),0)</f>
        <v>2.340578401932102e+51</v>
      </c>
      <c r="V17" s="49">
        <f>H17*F17</f>
        <v>2.916</v>
      </c>
      <c r="W17" s="49">
        <f>H17+F17*I17*AM17</f>
        <v>1.4916</v>
      </c>
      <c r="X17" s="50">
        <f>I17*AN17+H17</f>
        <v>1.4</v>
      </c>
      <c r="Y17" s="50">
        <f>I17*AM17+H17</f>
        <v>1.32</v>
      </c>
      <c r="Z17" s="51">
        <f>SUM($Q$2:Q17)</f>
        <v>182.8</v>
      </c>
      <c r="AA17" s="52">
        <f>Q17</f>
        <v>25</v>
      </c>
      <c r="AB17" s="53">
        <f>R17</f>
        <v>0</v>
      </c>
      <c r="AC17" s="52">
        <f>(Q17*1500/10000)+R17</f>
        <v>3.75</v>
      </c>
      <c r="AD17" s="53">
        <f>AA17*AM17+AB17</f>
        <v>7.5</v>
      </c>
      <c r="AE17" s="54">
        <f>ROUND(IF(M17,Y17*10000,(J17*K17*10000)+(W17*100000000))/(AD17*10000),3)</f>
        <v>1988.8</v>
      </c>
      <c r="AF17" s="55">
        <f>1+AE17</f>
        <v>1989.8</v>
      </c>
      <c r="AG17" s="55">
        <f>ROUND((30/(AD17*IF(M17,1,5))),6)</f>
        <v>0.8</v>
      </c>
      <c r="AH17" s="55">
        <f>ROUND(POWER(AF17,AG17)/10000,6)</f>
        <v>0.043556</v>
      </c>
      <c r="AI17" t="b" s="56">
        <v>1</v>
      </c>
      <c r="AJ17" s="57">
        <f>IF(OR(AND(AI17,P17=FALSE),T17),ROUND(POWER(AE17+1,25/(AD17/5))/10000,2),AH17)</f>
        <v>9.553381232375928e+50</v>
      </c>
      <c r="AK17" s="58">
        <f>IF(AND(AI17,T17),AD17/5,AD17)</f>
        <v>7.5</v>
      </c>
      <c r="AL17" s="59">
        <f t="shared" si="18"/>
        <v>0.2</v>
      </c>
      <c r="AM17" s="59">
        <f t="shared" si="19"/>
        <v>0.3</v>
      </c>
      <c r="AN17" s="60">
        <f t="shared" si="20"/>
        <v>0.5</v>
      </c>
    </row>
    <row r="18" ht="28.5" customHeight="1">
      <c r="A18" t="s" s="35">
        <v>67</v>
      </c>
      <c r="B18" t="s" s="36">
        <v>68</v>
      </c>
      <c r="C18" t="b" s="37">
        <v>0</v>
      </c>
      <c r="D18" s="38">
        <v>0.8</v>
      </c>
      <c r="E18" s="39">
        <v>0.09</v>
      </c>
      <c r="F18" s="40">
        <f>D18*E18</f>
        <v>0.07199999999999999</v>
      </c>
      <c r="G18" s="41"/>
      <c r="H18" s="42">
        <v>0.25</v>
      </c>
      <c r="I18" s="43">
        <v>0.25</v>
      </c>
      <c r="J18" s="44">
        <v>0</v>
      </c>
      <c r="K18" s="45">
        <v>0</v>
      </c>
      <c r="L18" s="46"/>
      <c r="M18" t="b" s="44">
        <v>0</v>
      </c>
      <c r="N18" t="b" s="44">
        <v>0</v>
      </c>
      <c r="O18" t="b" s="44">
        <v>0</v>
      </c>
      <c r="P18" t="b" s="44">
        <v>0</v>
      </c>
      <c r="Q18" s="44">
        <v>5</v>
      </c>
      <c r="R18" s="44">
        <v>5</v>
      </c>
      <c r="S18" s="44">
        <v>0</v>
      </c>
      <c r="T18" t="b" s="47">
        <v>0</v>
      </c>
      <c r="U18" s="48">
        <f>IF(C18=TRUE,MAX(AJ$2:AJ$164)*(G18+30%),IF(G18&gt;20%,AJ18+MAX(AJ$2:AJ$164*(G18-5%)),AJ18))+IF(N18,MAX(AJ$2:AJ$164),0)</f>
        <v>8.161246847691531e+45</v>
      </c>
      <c r="V18" s="49">
        <f>H18*F18</f>
        <v>0.018</v>
      </c>
      <c r="W18" s="49">
        <f>H18+F18*I18*AM18</f>
        <v>0.2554</v>
      </c>
      <c r="X18" s="50">
        <f>I18*AN18+H18</f>
        <v>0.375</v>
      </c>
      <c r="Y18" s="50">
        <f>I18*AM18+H18</f>
        <v>0.325</v>
      </c>
      <c r="Z18" s="51">
        <f>SUM($Q$2:Q18)</f>
        <v>187.8</v>
      </c>
      <c r="AA18" s="52">
        <f>Q18</f>
        <v>5</v>
      </c>
      <c r="AB18" s="53">
        <f>R18</f>
        <v>5</v>
      </c>
      <c r="AC18" s="52">
        <f>(Q18*1500/10000)+R18</f>
        <v>5.75</v>
      </c>
      <c r="AD18" s="53">
        <f>AA18*AM18+AB18</f>
        <v>6.5</v>
      </c>
      <c r="AE18" s="54">
        <f>ROUND(IF(M18,Y18*10000,(J18*K18*10000)+(W18*100000000))/(AD18*10000),3)</f>
        <v>392.923</v>
      </c>
      <c r="AF18" s="55">
        <f>1+AE18</f>
        <v>393.923</v>
      </c>
      <c r="AG18" s="55">
        <f>ROUND((30/(AD18*IF(M18,1,5))),6)</f>
        <v>0.923077</v>
      </c>
      <c r="AH18" s="55">
        <f>ROUND(POWER(AF18,AG18)/10000,6)</f>
        <v>0.024875</v>
      </c>
      <c r="AI18" t="b" s="56">
        <f>IF(AND(AE18&gt;3%,AD18&gt;6),TRUE,FALSE)</f>
        <v>1</v>
      </c>
      <c r="AJ18" s="57">
        <f>IF(OR(AND(AI18,P18=FALSE),T18),ROUND(POWER(AE18+1,25/(AD18/5))/10000,2),AH18)</f>
        <v>8.161246847691531e+45</v>
      </c>
      <c r="AK18" s="58">
        <f>IF(AND(AI18,T18),AD18/5,AD18)</f>
        <v>6.5</v>
      </c>
      <c r="AL18" s="59">
        <f t="shared" si="18"/>
        <v>0.2</v>
      </c>
      <c r="AM18" s="59">
        <f t="shared" si="19"/>
        <v>0.3</v>
      </c>
      <c r="AN18" s="60">
        <f t="shared" si="20"/>
        <v>0.5</v>
      </c>
    </row>
    <row r="19" ht="28.5" customHeight="1">
      <c r="A19" t="s" s="35">
        <v>69</v>
      </c>
      <c r="B19" t="s" s="36">
        <v>42</v>
      </c>
      <c r="C19" t="b" s="37">
        <v>0</v>
      </c>
      <c r="D19" s="38">
        <v>10</v>
      </c>
      <c r="E19" s="39">
        <v>0.15</v>
      </c>
      <c r="F19" s="40">
        <f>D19*E19</f>
        <v>1.5</v>
      </c>
      <c r="G19" s="41"/>
      <c r="H19" s="42">
        <v>5</v>
      </c>
      <c r="I19" s="43">
        <v>5</v>
      </c>
      <c r="J19" s="44">
        <v>0</v>
      </c>
      <c r="K19" s="45">
        <v>0</v>
      </c>
      <c r="L19" s="46"/>
      <c r="M19" t="b" s="44">
        <v>0</v>
      </c>
      <c r="N19" t="b" s="44">
        <v>0</v>
      </c>
      <c r="O19" t="b" s="44">
        <v>0</v>
      </c>
      <c r="P19" t="b" s="44">
        <v>0</v>
      </c>
      <c r="Q19" s="44">
        <v>15</v>
      </c>
      <c r="R19" s="44">
        <v>5</v>
      </c>
      <c r="S19" s="44">
        <v>0</v>
      </c>
      <c r="T19" t="b" s="47">
        <v>0</v>
      </c>
      <c r="U19" s="48">
        <f>IF(C19=TRUE,MAX(AJ$2:AJ$164)*(G19+30%),IF(G19&gt;20%,AJ19+MAX(AJ$2:AJ$164*(G19-5%)),AJ19))+IF(N19,MAX(AJ$2:AJ$164),0)</f>
        <v>1.223997046211962e+47</v>
      </c>
      <c r="V19" s="49">
        <f>H19*F19</f>
        <v>7.5</v>
      </c>
      <c r="W19" s="49">
        <f>H19+F19*I19*AM19</f>
        <v>7.25</v>
      </c>
      <c r="X19" s="50">
        <f>I19*AN19+H19</f>
        <v>7.5</v>
      </c>
      <c r="Y19" s="50">
        <f>I19*AM19+H19</f>
        <v>6.5</v>
      </c>
      <c r="Z19" s="51">
        <f>SUM($Q$2:Q19)</f>
        <v>202.8</v>
      </c>
      <c r="AA19" s="52">
        <f>Q19</f>
        <v>15</v>
      </c>
      <c r="AB19" s="53">
        <f>R19</f>
        <v>5</v>
      </c>
      <c r="AC19" s="52">
        <f>(Q19*1500/10000)+R19</f>
        <v>7.25</v>
      </c>
      <c r="AD19" s="53">
        <f>AA19*AM19+AB19</f>
        <v>9.5</v>
      </c>
      <c r="AE19" s="54">
        <f>ROUND(IF(M19,Y19*10000,(J19*K19*10000)+(W19*100000000))/(AD19*10000),3)</f>
        <v>7631.579</v>
      </c>
      <c r="AF19" s="55">
        <f>1+AE19</f>
        <v>7632.579</v>
      </c>
      <c r="AG19" s="55">
        <f>ROUND((30/(AD19*IF(M19,1,5))),6)</f>
        <v>0.631579</v>
      </c>
      <c r="AH19" s="55">
        <f>ROUND(POWER(AF19,AG19)/10000,6)</f>
        <v>0.028328</v>
      </c>
      <c r="AI19" t="b" s="56">
        <f>IF(AND(AE19&gt;3%,AD19&gt;6),TRUE,FALSE)</f>
        <v>1</v>
      </c>
      <c r="AJ19" s="57">
        <f>IF(OR(AND(AI19,P19=FALSE),T19),ROUND(POWER(AE19+1,25/(AD19/5))/10000,2),AH19)</f>
        <v>1.223997046211962e+47</v>
      </c>
      <c r="AK19" s="58">
        <f>IF(AND(AI19,T19),AD19/5,AD19)</f>
        <v>9.5</v>
      </c>
      <c r="AL19" s="59">
        <f t="shared" si="18"/>
        <v>0.2</v>
      </c>
      <c r="AM19" s="59">
        <f t="shared" si="19"/>
        <v>0.3</v>
      </c>
      <c r="AN19" s="60">
        <f t="shared" si="20"/>
        <v>0.5</v>
      </c>
    </row>
    <row r="20" ht="28.5" customHeight="1">
      <c r="A20" t="s" s="61">
        <v>70</v>
      </c>
      <c r="B20" t="s" s="36">
        <v>46</v>
      </c>
      <c r="C20" t="b" s="37">
        <v>0</v>
      </c>
      <c r="D20" s="38">
        <v>2.72</v>
      </c>
      <c r="E20" s="39">
        <v>0.04</v>
      </c>
      <c r="F20" s="40">
        <f>D20*E20</f>
        <v>0.1088</v>
      </c>
      <c r="G20" s="41">
        <v>0.1</v>
      </c>
      <c r="H20" s="42">
        <v>0</v>
      </c>
      <c r="I20" s="43">
        <v>0.08</v>
      </c>
      <c r="J20" s="44">
        <v>10000</v>
      </c>
      <c r="K20" s="45">
        <v>0.01</v>
      </c>
      <c r="L20" s="46"/>
      <c r="M20" t="b" s="44">
        <v>0</v>
      </c>
      <c r="N20" t="b" s="44">
        <v>0</v>
      </c>
      <c r="O20" t="b" s="44">
        <v>0</v>
      </c>
      <c r="P20" t="b" s="44">
        <v>0</v>
      </c>
      <c r="Q20" s="44">
        <v>16</v>
      </c>
      <c r="R20" s="44">
        <v>0</v>
      </c>
      <c r="S20" s="44">
        <v>50</v>
      </c>
      <c r="T20" t="b" s="47">
        <v>1</v>
      </c>
      <c r="U20" s="48">
        <f>IF(C20=TRUE,MAX(AJ$2:AJ$164)*(G20+30%),IF(G20&gt;20%,AJ20+MAX(AJ$2:AJ$164*(G20-5%)),AJ20))+IF(N20,MAX(AJ$2:AJ$164),0)</f>
        <v>2.448374960270558e+33</v>
      </c>
      <c r="V20" s="49">
        <f>H20*F20</f>
        <v>0</v>
      </c>
      <c r="W20" s="49">
        <f>H20+F20*I20*AM20</f>
        <v>0.002611200000000001</v>
      </c>
      <c r="X20" s="50">
        <f>I20*AN20+H20</f>
        <v>0.04</v>
      </c>
      <c r="Y20" s="50">
        <f>I20*AM20+H20</f>
        <v>0.024</v>
      </c>
      <c r="Z20" s="51">
        <f>SUM($Q$2:Q20)</f>
        <v>218.8</v>
      </c>
      <c r="AA20" s="52">
        <f>Q20</f>
        <v>16</v>
      </c>
      <c r="AB20" s="53">
        <f>R20</f>
        <v>0</v>
      </c>
      <c r="AC20" s="52">
        <f>(Q20*1500/10000)+R20</f>
        <v>2.4</v>
      </c>
      <c r="AD20" s="53">
        <f>AA20*AM20+AB20</f>
        <v>4.8</v>
      </c>
      <c r="AE20" s="54">
        <f>ROUND(IF(M20,Y20*10000,(J20*K20*10000)+(W20*100000000))/(AD20*10000),3)</f>
        <v>26.273</v>
      </c>
      <c r="AF20" s="55">
        <f>1+AE20</f>
        <v>27.273</v>
      </c>
      <c r="AG20" s="55">
        <f>ROUND((30/(AD20*IF(M20,1,5))),6)</f>
        <v>1.25</v>
      </c>
      <c r="AH20" s="55">
        <f>ROUND(POWER(AF20,AG20)/10000,6)</f>
        <v>0.006233</v>
      </c>
      <c r="AI20" t="b" s="56">
        <f>IF(AND(AE20&gt;3%,AD20&gt;6),TRUE,FALSE)</f>
        <v>0</v>
      </c>
      <c r="AJ20" s="57">
        <f>IF(OR(AND(AI20,P20=FALSE),T20),ROUND(POWER(AE20+1,25/(AD20/5))/10000,2),AH20)</f>
        <v>2.448374960270558e+33</v>
      </c>
      <c r="AK20" s="58">
        <f>IF(AND(AI20,T20),AD20/5,AD20)</f>
        <v>4.8</v>
      </c>
      <c r="AL20" s="59">
        <f t="shared" si="18"/>
        <v>0.2</v>
      </c>
      <c r="AM20" s="59">
        <f t="shared" si="19"/>
        <v>0.3</v>
      </c>
      <c r="AN20" s="60">
        <f t="shared" si="20"/>
        <v>0.5</v>
      </c>
    </row>
    <row r="21" ht="28.5" customHeight="1">
      <c r="A21" t="s" s="61">
        <v>71</v>
      </c>
      <c r="B21" t="s" s="36">
        <v>72</v>
      </c>
      <c r="C21" t="b" s="37">
        <v>0</v>
      </c>
      <c r="D21" s="38">
        <v>80</v>
      </c>
      <c r="E21" s="39">
        <v>0.12</v>
      </c>
      <c r="F21" s="40">
        <f>D21*E21</f>
        <v>9.6</v>
      </c>
      <c r="G21" s="41"/>
      <c r="H21" s="42">
        <v>0</v>
      </c>
      <c r="I21" s="43">
        <v>0.5</v>
      </c>
      <c r="J21" s="44">
        <v>10000000</v>
      </c>
      <c r="K21" s="45">
        <v>0.05</v>
      </c>
      <c r="L21" s="46"/>
      <c r="M21" t="b" s="44">
        <v>0</v>
      </c>
      <c r="N21" t="b" s="44">
        <v>1</v>
      </c>
      <c r="O21" t="b" s="44">
        <v>0</v>
      </c>
      <c r="P21" t="b" s="44">
        <v>0</v>
      </c>
      <c r="Q21" s="44">
        <v>40</v>
      </c>
      <c r="R21" s="44">
        <v>0</v>
      </c>
      <c r="S21" s="44">
        <v>0</v>
      </c>
      <c r="T21" t="b" s="47">
        <v>1</v>
      </c>
      <c r="U21" s="48">
        <f>IF(C21=TRUE,MAX(AJ$2:AJ$164)*(G21+30%),IF(G21&gt;20%,AJ21+MAX(AJ$2:AJ$164*(G21-5%)),AJ21))+IF(N21,MAX(AJ$2:AJ$164),0)</f>
      </c>
      <c r="V21" s="49">
        <f>H21*F21</f>
        <v>0</v>
      </c>
      <c r="W21" s="49">
        <f>H21+F21*I21*AM21</f>
        <v>1.44</v>
      </c>
      <c r="X21" s="50">
        <f>I21*AN21+H21</f>
        <v>0.25</v>
      </c>
      <c r="Y21" s="50">
        <f>I21*AM21+H21</f>
        <v>0.15</v>
      </c>
      <c r="Z21" s="51">
        <f>SUM($Q$2:Q21)</f>
        <v>258.8</v>
      </c>
      <c r="AA21" s="52">
        <f>Q21</f>
        <v>40</v>
      </c>
      <c r="AB21" s="53">
        <f>R21</f>
        <v>0</v>
      </c>
      <c r="AC21" s="52">
        <f>(Q21*1500/10000)+R21</f>
        <v>6</v>
      </c>
      <c r="AD21" s="53">
        <f>AA21*AM21+AB21</f>
        <v>12</v>
      </c>
      <c r="AE21" s="54">
        <f>ROUND(IF(M21,Y21*10000,(J21*K21*10000)+(W21*100000000))/(AD21*10000),3)</f>
        <v>42866.667</v>
      </c>
      <c r="AF21" s="55">
        <f>1+AE21</f>
        <v>42867.667</v>
      </c>
      <c r="AG21" s="55">
        <f>ROUND((30/(AD21*IF(M21,1,5))),6)</f>
        <v>0.5</v>
      </c>
      <c r="AH21" s="55">
        <f>ROUND(POWER(AF21,AG21)/10000,6)</f>
        <v>0.020705</v>
      </c>
      <c r="AI21" t="b" s="56">
        <f>IF(AND(AE21&gt;3%,AD21&gt;6),TRUE,FALSE)</f>
        <v>1</v>
      </c>
      <c r="AJ21" s="57">
        <f>IF(OR(AND(AI21,P21=FALSE),T21),ROUND(POWER(AE21+1,25/(AD21/5))/10000,2),AH21)</f>
        <v>1.783826402480435e+44</v>
      </c>
      <c r="AK21" s="58">
        <f>IF(AND(AI21,T21),AD21/5,AD21)</f>
        <v>2.4</v>
      </c>
      <c r="AL21" s="59">
        <f t="shared" si="18"/>
        <v>0.2</v>
      </c>
      <c r="AM21" s="59">
        <f t="shared" si="19"/>
        <v>0.3</v>
      </c>
      <c r="AN21" s="60">
        <f t="shared" si="20"/>
        <v>0.5</v>
      </c>
    </row>
    <row r="22" ht="28.5" customHeight="1">
      <c r="A22" t="s" s="61">
        <v>73</v>
      </c>
      <c r="B22" t="s" s="36">
        <v>74</v>
      </c>
      <c r="C22" t="b" s="37">
        <v>0</v>
      </c>
      <c r="D22" s="38">
        <v>2</v>
      </c>
      <c r="E22" s="39">
        <v>0.9</v>
      </c>
      <c r="F22" s="40">
        <f>D22*E22</f>
        <v>1.8</v>
      </c>
      <c r="G22" s="41"/>
      <c r="H22" s="42">
        <v>0.08</v>
      </c>
      <c r="I22" s="43">
        <v>0.04</v>
      </c>
      <c r="J22" s="44">
        <v>100000</v>
      </c>
      <c r="K22" s="45">
        <v>0.01</v>
      </c>
      <c r="L22" s="46"/>
      <c r="M22" t="b" s="44">
        <v>0</v>
      </c>
      <c r="N22" t="b" s="44">
        <v>0</v>
      </c>
      <c r="O22" t="b" s="44">
        <v>0</v>
      </c>
      <c r="P22" t="b" s="44">
        <v>0</v>
      </c>
      <c r="Q22" s="44">
        <v>20</v>
      </c>
      <c r="R22" s="44">
        <v>0.5</v>
      </c>
      <c r="S22" s="44">
        <v>50</v>
      </c>
      <c r="T22" t="b" s="47">
        <v>0</v>
      </c>
      <c r="U22" s="48">
        <f>IF(C22=TRUE,MAX(AJ$2:AJ$164)*(G22+30%),IF(G22&gt;20%,AJ22+MAX(AJ$2:AJ$164*(G22-5%)),AJ22))+IF(N22,MAX(AJ$2:AJ$164),0)</f>
        <v>8.74650183894457e+43</v>
      </c>
      <c r="V22" s="49">
        <f>H22*F22</f>
        <v>0.144</v>
      </c>
      <c r="W22" s="49">
        <f>H22+F22*I22*AM22</f>
        <v>0.1016</v>
      </c>
      <c r="X22" s="50">
        <f>I22*AN22+H22</f>
        <v>0.1</v>
      </c>
      <c r="Y22" s="50">
        <f>I22*AM22+H22</f>
        <v>0.092</v>
      </c>
      <c r="Z22" s="51">
        <f>SUM($Q$2:Q22)</f>
        <v>278.8</v>
      </c>
      <c r="AA22" s="52">
        <f>Q22</f>
        <v>20</v>
      </c>
      <c r="AB22" s="53">
        <f>R22</f>
        <v>0.5</v>
      </c>
      <c r="AC22" s="52">
        <f>(Q22*1500/10000)+R22</f>
        <v>3.5</v>
      </c>
      <c r="AD22" s="53">
        <f>AA22*AM22+AB22</f>
        <v>6.5</v>
      </c>
      <c r="AE22" s="54">
        <f>ROUND(IF(M22,Y22*10000,(J22*K22*10000)+(W22*100000000))/(AD22*10000),3)</f>
        <v>310.154</v>
      </c>
      <c r="AF22" s="55">
        <f>1+AE22</f>
        <v>311.154</v>
      </c>
      <c r="AG22" s="55">
        <f>ROUND((30/(AD22*IF(M22,1,5))),6)</f>
        <v>0.923077</v>
      </c>
      <c r="AH22" s="55">
        <f>ROUND(POWER(AF22,AG22)/10000,6)</f>
        <v>0.020008</v>
      </c>
      <c r="AI22" t="b" s="56">
        <f>IF(AND(AE22&gt;3%,AD22&gt;6),TRUE,FALSE)</f>
        <v>1</v>
      </c>
      <c r="AJ22" s="57">
        <f>IF(OR(AND(AI22,P22=FALSE),T22),ROUND(POWER(AE22+1,25/(AD22/5))/10000,2),AH22)</f>
        <v>8.74650183894457e+43</v>
      </c>
      <c r="AK22" s="58">
        <f>IF(AND(AI22,T22),AD22/5,AD22)</f>
        <v>6.5</v>
      </c>
      <c r="AL22" s="59">
        <f t="shared" si="18"/>
        <v>0.2</v>
      </c>
      <c r="AM22" s="59">
        <f t="shared" si="19"/>
        <v>0.3</v>
      </c>
      <c r="AN22" s="60">
        <f t="shared" si="20"/>
        <v>0.5</v>
      </c>
    </row>
    <row r="23" ht="28.5" customHeight="1">
      <c r="A23" t="s" s="61">
        <v>75</v>
      </c>
      <c r="B23" t="s" s="36">
        <v>46</v>
      </c>
      <c r="C23" t="b" s="37">
        <v>0</v>
      </c>
      <c r="D23" s="38">
        <v>2.72</v>
      </c>
      <c r="E23" s="39">
        <v>0.08</v>
      </c>
      <c r="F23" s="40">
        <f>D23*E23</f>
        <v>0.2176</v>
      </c>
      <c r="G23" s="41"/>
      <c r="H23" s="42">
        <v>0.05</v>
      </c>
      <c r="I23" s="43">
        <v>0.08</v>
      </c>
      <c r="J23" s="44">
        <v>500</v>
      </c>
      <c r="K23" s="45">
        <v>0.05</v>
      </c>
      <c r="L23" s="46"/>
      <c r="M23" t="b" s="44">
        <v>0</v>
      </c>
      <c r="N23" t="b" s="44">
        <v>0</v>
      </c>
      <c r="O23" t="b" s="44">
        <v>0</v>
      </c>
      <c r="P23" t="b" s="44">
        <v>0</v>
      </c>
      <c r="Q23" s="44">
        <v>20</v>
      </c>
      <c r="R23" s="44"/>
      <c r="S23" s="44">
        <v>40</v>
      </c>
      <c r="T23" t="b" s="47">
        <v>1</v>
      </c>
      <c r="U23" s="48">
        <f>IF(C23=TRUE,MAX(AJ$2:AJ$164)*(G23+30%),IF(G23&gt;20%,AJ23+MAX(AJ$2:AJ$164*(G23-5%)),AJ23))+IF(N23,MAX(AJ$2:AJ$164),0)</f>
        <v>2.570905909181563e+37</v>
      </c>
      <c r="V23" s="49">
        <f>H23*F23</f>
        <v>0.01088</v>
      </c>
      <c r="W23" s="49">
        <f>H23+F23*I23*AM23</f>
        <v>0.0552224</v>
      </c>
      <c r="X23" s="50">
        <f>I23*AN23+H23</f>
        <v>0.09</v>
      </c>
      <c r="Y23" s="50">
        <f>I23*AM23+H23</f>
        <v>0.07400000000000001</v>
      </c>
      <c r="Z23" s="51">
        <f>SUM($Q$2:Q23)</f>
        <v>298.8</v>
      </c>
      <c r="AA23" s="52">
        <f>Q23</f>
        <v>20</v>
      </c>
      <c r="AB23" s="53">
        <f>R23</f>
        <v>0</v>
      </c>
      <c r="AC23" s="52">
        <f>(Q23*1500/10000)+R23</f>
        <v>3</v>
      </c>
      <c r="AD23" s="53">
        <f>AA23*AM23+AB23</f>
        <v>6</v>
      </c>
      <c r="AE23" s="54">
        <f>ROUND(IF(M23,Y23*10000,(J23*K23*10000)+(W23*100000000))/(AD23*10000),3)</f>
        <v>96.20399999999999</v>
      </c>
      <c r="AF23" s="55">
        <f>1+AE23</f>
        <v>97.20399999999999</v>
      </c>
      <c r="AG23" s="55">
        <f>ROUND((30/(AD23*IF(M23,1,5))),6)</f>
        <v>1</v>
      </c>
      <c r="AH23" s="55">
        <f>ROUND(POWER(AF23,AG23)/10000,6)</f>
        <v>0.009719999999999999</v>
      </c>
      <c r="AI23" t="b" s="56">
        <f>IF(AND(AE23&gt;3%,AD23&gt;6),TRUE,FALSE)</f>
        <v>0</v>
      </c>
      <c r="AJ23" s="57">
        <f>IF(OR(AND(AI23,P23=FALSE),T23),ROUND(POWER(AE23+1,25/(AD23/5))/10000,2),AH23)</f>
        <v>2.570905909181563e+37</v>
      </c>
      <c r="AK23" s="58">
        <f>IF(AND(AI23,T23),AD23/5,AD23)</f>
        <v>6</v>
      </c>
      <c r="AL23" s="59">
        <f t="shared" si="18"/>
        <v>0.2</v>
      </c>
      <c r="AM23" s="59">
        <f t="shared" si="19"/>
        <v>0.3</v>
      </c>
      <c r="AN23" s="60">
        <f t="shared" si="20"/>
        <v>0.5</v>
      </c>
    </row>
    <row r="24" ht="28.5" customHeight="1">
      <c r="A24" t="s" s="61">
        <v>76</v>
      </c>
      <c r="B24" t="s" s="36">
        <v>77</v>
      </c>
      <c r="C24" t="b" s="37">
        <v>0</v>
      </c>
      <c r="D24" s="38">
        <v>1</v>
      </c>
      <c r="E24" s="39">
        <v>0.6</v>
      </c>
      <c r="F24" s="40">
        <f>D24*E24</f>
        <v>0.6</v>
      </c>
      <c r="G24" s="41"/>
      <c r="H24" s="42">
        <v>0.05</v>
      </c>
      <c r="I24" s="43">
        <v>0.06</v>
      </c>
      <c r="J24" s="44">
        <v>0</v>
      </c>
      <c r="K24" s="45">
        <v>0</v>
      </c>
      <c r="L24" s="46"/>
      <c r="M24" t="b" s="44">
        <v>0</v>
      </c>
      <c r="N24" t="b" s="44">
        <v>0</v>
      </c>
      <c r="O24" t="b" s="44">
        <v>0</v>
      </c>
      <c r="P24" t="b" s="44">
        <v>0</v>
      </c>
      <c r="Q24" s="44">
        <v>0.8</v>
      </c>
      <c r="R24" s="44">
        <v>0.2</v>
      </c>
      <c r="S24" s="44">
        <v>0</v>
      </c>
      <c r="T24" t="b" s="47">
        <v>0</v>
      </c>
      <c r="U24" s="48">
        <f>IF(C24=TRUE,MAX(AJ$2:AJ$164)*(G24+30%),IF(G24&gt;20%,AJ24+MAX(AJ$2:AJ$164*(G24-5%)),AJ24))+IF(N24,MAX(AJ$2:AJ$164),0)</f>
        <v>6.739304924039802e+38</v>
      </c>
      <c r="V24" s="49">
        <f>H24*F24</f>
        <v>0.03</v>
      </c>
      <c r="W24" s="49">
        <f>H24+F24*I24*AM24</f>
        <v>0.0608</v>
      </c>
      <c r="X24" s="50">
        <f>I24*AN24+H24</f>
        <v>0.08</v>
      </c>
      <c r="Y24" s="50">
        <f>I24*AM24+H24</f>
        <v>0.068</v>
      </c>
      <c r="Z24" s="51">
        <f>SUM($Q$2:Q24)</f>
        <v>299.6</v>
      </c>
      <c r="AA24" s="52">
        <f>Q24</f>
        <v>0.8</v>
      </c>
      <c r="AB24" s="53">
        <f>R24</f>
        <v>0.2</v>
      </c>
      <c r="AC24" s="52">
        <f>(Q24*1500/10000)+R24</f>
        <v>0.32</v>
      </c>
      <c r="AD24" s="53">
        <f>AA24*AM24+AB24</f>
        <v>0.44</v>
      </c>
      <c r="AE24" s="54">
        <f>ROUND(IF(M24,Y24*10000,(J24*K24*10000)+(W24*100000000))/(AD24*10000),3)</f>
        <v>1381.818</v>
      </c>
      <c r="AF24" s="55">
        <f>1+AE24</f>
        <v>1382.818</v>
      </c>
      <c r="AG24" s="55">
        <f>ROUND((30/(AD24*IF(M24,1,5))),6)</f>
        <v>13.636364</v>
      </c>
      <c r="AH24" s="55">
        <f>ROUND(POWER(AF24,AG24)/10000,6)</f>
        <v>6.739304924039802e+38</v>
      </c>
      <c r="AI24" t="b" s="56">
        <f>IF(AND(AE24&gt;3%,AD24&gt;6),TRUE,FALSE)</f>
        <v>0</v>
      </c>
      <c r="AJ24" s="57">
        <f>IF(OR(AND(AI24,P24=FALSE),T24),ROUND(POWER(AE24+1,25/(AD24/5))/10000,2),AH24)</f>
        <v>6.739304924039802e+38</v>
      </c>
      <c r="AK24" s="58">
        <f>IF(AND(AI24,T24),AD24/5,AD24)</f>
        <v>0.44</v>
      </c>
      <c r="AL24" s="59">
        <f t="shared" si="18"/>
        <v>0.2</v>
      </c>
      <c r="AM24" s="59">
        <f t="shared" si="19"/>
        <v>0.3</v>
      </c>
      <c r="AN24" s="60">
        <f t="shared" si="20"/>
        <v>0.5</v>
      </c>
    </row>
    <row r="25" ht="28.5" customHeight="1">
      <c r="A25" t="s" s="61">
        <v>78</v>
      </c>
      <c r="B25" t="s" s="36">
        <v>79</v>
      </c>
      <c r="C25" t="b" s="37">
        <v>1</v>
      </c>
      <c r="D25" s="38">
        <v>2.65</v>
      </c>
      <c r="E25" s="39">
        <v>0.05</v>
      </c>
      <c r="F25" s="40">
        <f>D25*E25</f>
        <v>0.1325</v>
      </c>
      <c r="G25" s="41">
        <v>0.01</v>
      </c>
      <c r="H25" s="42">
        <v>0</v>
      </c>
      <c r="I25" s="43">
        <v>0.13</v>
      </c>
      <c r="J25" s="44">
        <v>100000</v>
      </c>
      <c r="K25" s="45">
        <v>0.05</v>
      </c>
      <c r="L25" s="46"/>
      <c r="M25" t="b" s="44">
        <v>0</v>
      </c>
      <c r="N25" t="b" s="44">
        <v>0</v>
      </c>
      <c r="O25" t="b" s="44">
        <v>0</v>
      </c>
      <c r="P25" t="b" s="44">
        <v>0</v>
      </c>
      <c r="Q25" s="44">
        <v>2</v>
      </c>
      <c r="R25" s="44">
        <v>0</v>
      </c>
      <c r="S25" s="44">
        <v>0</v>
      </c>
      <c r="T25" t="b" s="47">
        <v>0</v>
      </c>
      <c r="U25" s="48">
        <f>IF(C25=TRUE,MAX(AJ$2:AJ$164)*(G25+30%),IF(G25&gt;20%,AJ25+MAX(AJ$2:AJ$164*(G25-5%)),AJ25))+IF(N25,MAX(AJ$2:AJ$164),0)</f>
      </c>
      <c r="V25" s="49">
        <f>H25*F25</f>
        <v>0</v>
      </c>
      <c r="W25" s="49">
        <f>H25+F25*I25*AM25</f>
        <v>0.0051675</v>
      </c>
      <c r="X25" s="50">
        <f>I25*AN25+H25</f>
        <v>0.065</v>
      </c>
      <c r="Y25" s="50">
        <f>I25*AM25+H25</f>
        <v>0.039</v>
      </c>
      <c r="Z25" s="51">
        <f>SUM($Q$2:Q25)</f>
        <v>301.6</v>
      </c>
      <c r="AA25" s="52">
        <f>Q25</f>
        <v>2</v>
      </c>
      <c r="AB25" s="53">
        <f>R25</f>
        <v>0</v>
      </c>
      <c r="AC25" s="52">
        <f>(Q25*1500/10000)+R25</f>
        <v>0.3</v>
      </c>
      <c r="AD25" s="53">
        <f>AA25*AM25+AB25</f>
        <v>0.6</v>
      </c>
      <c r="AE25" s="54">
        <f>ROUND(IF(M25,Y25*10000,(J25*K25*10000)+(W25*100000000))/(AD25*10000),3)</f>
        <v>8419.458000000001</v>
      </c>
      <c r="AF25" s="55">
        <f>1+AE25</f>
        <v>8420.458000000001</v>
      </c>
      <c r="AG25" s="55">
        <f>ROUND((30/(AD25*IF(M25,1,5))),6)</f>
        <v>10</v>
      </c>
      <c r="AH25" s="55">
        <f>ROUND(POWER(AF25,AG25)/10000,6)</f>
        <v>1.792078955902661e+35</v>
      </c>
      <c r="AI25" t="b" s="56">
        <f>IF(AND(AE25&gt;3%,AD25&gt;6),TRUE,FALSE)</f>
        <v>0</v>
      </c>
      <c r="AJ25" s="57">
        <f>IF(OR(AND(AI25,P25=FALSE),T25),ROUND(POWER(AE25+1,25/(AD25/5))/10000,2),AH25)</f>
        <v>1.792078955902661e+35</v>
      </c>
      <c r="AK25" s="58">
        <f>IF(AND(AI25,T25),AD25/5,AD25)</f>
        <v>0.6</v>
      </c>
      <c r="AL25" s="59">
        <f t="shared" si="18"/>
        <v>0.2</v>
      </c>
      <c r="AM25" s="59">
        <f t="shared" si="19"/>
        <v>0.3</v>
      </c>
      <c r="AN25" s="60">
        <f t="shared" si="20"/>
        <v>0.5</v>
      </c>
    </row>
    <row r="26" ht="28.5" customHeight="1">
      <c r="A26" t="s" s="35">
        <v>80</v>
      </c>
      <c r="B26" t="s" s="36">
        <v>54</v>
      </c>
      <c r="C26" t="b" s="37">
        <v>0</v>
      </c>
      <c r="D26" s="38">
        <v>1.4</v>
      </c>
      <c r="E26" s="39">
        <v>0.12</v>
      </c>
      <c r="F26" s="40">
        <f>D26*E26</f>
        <v>0.168</v>
      </c>
      <c r="G26" s="41"/>
      <c r="H26" s="42">
        <v>0.15</v>
      </c>
      <c r="I26" s="43">
        <v>0.25</v>
      </c>
      <c r="J26" s="44">
        <v>0</v>
      </c>
      <c r="K26" s="45">
        <v>0</v>
      </c>
      <c r="L26" s="46"/>
      <c r="M26" t="b" s="44">
        <v>0</v>
      </c>
      <c r="N26" t="b" s="44">
        <v>0</v>
      </c>
      <c r="O26" t="b" s="44">
        <v>0</v>
      </c>
      <c r="P26" t="b" s="44">
        <v>0</v>
      </c>
      <c r="Q26" s="44">
        <v>10</v>
      </c>
      <c r="R26" s="44">
        <v>5</v>
      </c>
      <c r="S26" s="44"/>
      <c r="T26" t="b" s="47">
        <v>0</v>
      </c>
      <c r="U26" s="48">
        <f>IF(C26=TRUE,MAX(AJ$2:AJ$164)*(G26+30%),IF(G26&gt;20%,AJ26+MAX(AJ$2:AJ$164*(G26-5%)),AJ26))+IF(N26,MAX(AJ$2:AJ$164),0)</f>
        <v>1.248194512158225e+32</v>
      </c>
      <c r="V26" s="49">
        <f>H26*F26</f>
        <v>0.0252</v>
      </c>
      <c r="W26" s="49">
        <f>H26+F26*I26*AM26</f>
        <v>0.1626</v>
      </c>
      <c r="X26" s="50">
        <f>I26*AN26+H26</f>
        <v>0.275</v>
      </c>
      <c r="Y26" s="50">
        <f>I26*AM26+H26</f>
        <v>0.225</v>
      </c>
      <c r="Z26" s="51">
        <f>SUM($Q$2:Q26)</f>
        <v>311.6</v>
      </c>
      <c r="AA26" s="52">
        <f>Q26</f>
        <v>10</v>
      </c>
      <c r="AB26" s="53">
        <f>R26</f>
        <v>5</v>
      </c>
      <c r="AC26" s="52">
        <f>(Q26*1500/10000)+R26</f>
        <v>6.5</v>
      </c>
      <c r="AD26" s="53">
        <f>AA26*AM26+AB26</f>
        <v>8</v>
      </c>
      <c r="AE26" s="54">
        <f>ROUND(IF(M26,Y26*10000,(J26*K26*10000)+(W26*100000000))/(AD26*10000),3)</f>
        <v>203.25</v>
      </c>
      <c r="AF26" s="55">
        <f>1+AE26</f>
        <v>204.25</v>
      </c>
      <c r="AG26" s="55">
        <f>ROUND((30/(AD26*IF(M26,1,5))),6)</f>
        <v>0.75</v>
      </c>
      <c r="AH26" s="55">
        <f>ROUND(POWER(AF26,AG26)/10000,6)</f>
        <v>0.005403</v>
      </c>
      <c r="AI26" t="b" s="56">
        <f>IF(AND(AE26&gt;3%,AD26&gt;6),TRUE,FALSE)</f>
        <v>1</v>
      </c>
      <c r="AJ26" s="57">
        <f>IF(OR(AND(AI26,P26=FALSE),T26),ROUND(POWER(AE26+1,25/(AD26/5))/10000,2),AH26)</f>
        <v>1.248194512158225e+32</v>
      </c>
      <c r="AK26" s="58">
        <f>IF(AND(AI26,T26),AD26/5,AD26)</f>
        <v>8</v>
      </c>
      <c r="AL26" s="59">
        <f t="shared" si="18"/>
        <v>0.2</v>
      </c>
      <c r="AM26" s="59">
        <f t="shared" si="19"/>
        <v>0.3</v>
      </c>
      <c r="AN26" s="60">
        <f t="shared" si="20"/>
        <v>0.5</v>
      </c>
    </row>
    <row r="27" ht="28.5" customHeight="1">
      <c r="A27" t="s" s="61">
        <v>40</v>
      </c>
      <c r="B27" t="s" s="36">
        <v>81</v>
      </c>
      <c r="C27" t="b" s="37">
        <v>0</v>
      </c>
      <c r="D27" s="38">
        <v>5</v>
      </c>
      <c r="E27" s="39">
        <v>0.5</v>
      </c>
      <c r="F27" s="40">
        <f>D27*E27</f>
        <v>2.5</v>
      </c>
      <c r="G27" s="41"/>
      <c r="H27" s="42">
        <v>0</v>
      </c>
      <c r="I27" s="43">
        <v>2.5</v>
      </c>
      <c r="J27" s="44">
        <v>1000000</v>
      </c>
      <c r="K27" s="45">
        <v>0.5</v>
      </c>
      <c r="L27" s="46"/>
      <c r="M27" t="b" s="44">
        <v>0</v>
      </c>
      <c r="N27" t="b" s="44">
        <v>0</v>
      </c>
      <c r="O27" t="b" s="44">
        <v>0</v>
      </c>
      <c r="P27" t="b" s="44">
        <v>0</v>
      </c>
      <c r="Q27" s="44">
        <v>50</v>
      </c>
      <c r="R27" s="44">
        <v>0</v>
      </c>
      <c r="S27" s="44">
        <v>10</v>
      </c>
      <c r="T27" t="b" s="47">
        <v>0</v>
      </c>
      <c r="U27" s="48">
        <f>IF(C27=TRUE,MAX(AJ$2:AJ$164)*(G27+30%),IF(G27&gt;20%,AJ27+MAX(AJ$2:AJ$164*(G27-5%)),AJ27))+IF(N27,MAX(AJ$2:AJ$164),0)</f>
        <v>6.667991462241173e+33</v>
      </c>
      <c r="V27" s="49">
        <f>H27*F27</f>
        <v>0</v>
      </c>
      <c r="W27" s="49">
        <f>H27+F27*I27*AM27</f>
        <v>1.875</v>
      </c>
      <c r="X27" s="50">
        <f>I27*AN27+H27</f>
        <v>1.25</v>
      </c>
      <c r="Y27" s="50">
        <f>I27*AM27+H27</f>
        <v>0.75</v>
      </c>
      <c r="Z27" s="51">
        <f>SUM($Q$2:Q27)</f>
        <v>361.6</v>
      </c>
      <c r="AA27" s="52">
        <f>Q27</f>
        <v>50</v>
      </c>
      <c r="AB27" s="53">
        <f>R27</f>
        <v>0</v>
      </c>
      <c r="AC27" s="52">
        <f>(Q27*1500/10000)+R27</f>
        <v>7.5</v>
      </c>
      <c r="AD27" s="53">
        <f>AA27*AM27+AB27</f>
        <v>15</v>
      </c>
      <c r="AE27" s="54">
        <f>ROUND(IF(M27,Y27*10000,(J27*K27*10000)+(W27*100000000))/(AD27*10000),3)</f>
        <v>34583.333</v>
      </c>
      <c r="AF27" s="55">
        <f>1+AE27</f>
        <v>34584.333</v>
      </c>
      <c r="AG27" s="55">
        <f>ROUND((30/(AD27*IF(M27,1,5))),6)</f>
        <v>0.4</v>
      </c>
      <c r="AH27" s="55">
        <f>ROUND(POWER(AF27,AG27)/10000,6)</f>
        <v>0.00654</v>
      </c>
      <c r="AI27" t="b" s="56">
        <f>IF(AND(AE27&gt;3%,AD27&gt;6),TRUE,FALSE)</f>
        <v>1</v>
      </c>
      <c r="AJ27" s="57">
        <f>IF(OR(AND(AI27,P27=FALSE),T27),ROUND(POWER(AE27+1,25/(AD27/5))/10000,2),AH27)</f>
        <v>6.667991462241173e+33</v>
      </c>
      <c r="AK27" s="58">
        <f>IF(AND(AI27,T27),AD27/5,AD27)</f>
        <v>15</v>
      </c>
      <c r="AL27" s="59">
        <f t="shared" si="18"/>
        <v>0.2</v>
      </c>
      <c r="AM27" s="59">
        <f t="shared" si="19"/>
        <v>0.3</v>
      </c>
      <c r="AN27" s="60">
        <f t="shared" si="20"/>
        <v>0.5</v>
      </c>
    </row>
    <row r="28" ht="28.5" customHeight="1">
      <c r="A28" t="s" s="35">
        <v>82</v>
      </c>
      <c r="B28" t="s" s="36">
        <v>42</v>
      </c>
      <c r="C28" t="b" s="37">
        <v>0</v>
      </c>
      <c r="D28" s="38">
        <v>10</v>
      </c>
      <c r="E28" s="39">
        <v>0.08</v>
      </c>
      <c r="F28" s="40">
        <f>D28*E28</f>
        <v>0.8</v>
      </c>
      <c r="G28" s="41"/>
      <c r="H28" s="42">
        <v>0.3</v>
      </c>
      <c r="I28" s="43">
        <v>0.1</v>
      </c>
      <c r="J28" s="44">
        <v>0</v>
      </c>
      <c r="K28" s="45">
        <v>0</v>
      </c>
      <c r="L28" s="46"/>
      <c r="M28" t="b" s="44">
        <v>0</v>
      </c>
      <c r="N28" t="b" s="44">
        <v>0</v>
      </c>
      <c r="O28" t="b" s="44">
        <v>0</v>
      </c>
      <c r="P28" t="b" s="44">
        <v>0</v>
      </c>
      <c r="Q28" s="44">
        <v>30</v>
      </c>
      <c r="R28" s="44">
        <v>0</v>
      </c>
      <c r="S28" s="44"/>
      <c r="T28" t="b" s="47">
        <v>0</v>
      </c>
      <c r="U28" s="48">
        <f>IF(C28=TRUE,MAX(AJ$2:AJ$164)*(G28+30%),IF(G28&gt;20%,AJ28+MAX(AJ$2:AJ$164*(G28-5%)),AJ28))+IF(N28,MAX(AJ$2:AJ$164),0)</f>
        <v>3.318435340045035e+31</v>
      </c>
      <c r="V28" s="49">
        <f>H28*F28</f>
        <v>0.24</v>
      </c>
      <c r="W28" s="49">
        <f>H28+F28*I28*AM28</f>
        <v>0.324</v>
      </c>
      <c r="X28" s="50">
        <f>I28*AN28+H28</f>
        <v>0.35</v>
      </c>
      <c r="Y28" s="50">
        <f>I28*AM28+H28</f>
        <v>0.33</v>
      </c>
      <c r="Z28" s="51">
        <f>SUM($Q$2:Q28)</f>
        <v>391.6</v>
      </c>
      <c r="AA28" s="52">
        <f>Q28</f>
        <v>30</v>
      </c>
      <c r="AB28" s="53">
        <f>R28</f>
        <v>0</v>
      </c>
      <c r="AC28" s="52">
        <f>(Q28*1500/10000)+R28</f>
        <v>4.5</v>
      </c>
      <c r="AD28" s="53">
        <f>AA28*AM28+AB28</f>
        <v>9</v>
      </c>
      <c r="AE28" s="54">
        <f>ROUND(IF(M28,Y28*10000,(J28*K28*10000)+(W28*100000000))/(AD28*10000),3)</f>
        <v>360</v>
      </c>
      <c r="AF28" s="55">
        <f>1+AE28</f>
        <v>361</v>
      </c>
      <c r="AG28" s="55">
        <f>ROUND((30/(AD28*IF(M28,1,5))),6)</f>
        <v>0.666667</v>
      </c>
      <c r="AH28" s="55">
        <f>ROUND(POWER(AF28,AG28)/10000,6)</f>
        <v>0.00507</v>
      </c>
      <c r="AI28" t="b" s="56">
        <f>IF(AND(AE28&gt;3%,AD28&gt;6),TRUE,FALSE)</f>
        <v>1</v>
      </c>
      <c r="AJ28" s="57">
        <f>IF(OR(AND(AI28,P28=FALSE),T28),ROUND(POWER(AE28+1,25/(AD28/5))/10000,2),AH28)</f>
        <v>3.318435340045035e+31</v>
      </c>
      <c r="AK28" s="58">
        <f>IF(AND(AI28,T28),AD28/5,AD28)</f>
        <v>9</v>
      </c>
      <c r="AL28" s="59">
        <f t="shared" si="18"/>
        <v>0.2</v>
      </c>
      <c r="AM28" s="59">
        <f t="shared" si="19"/>
        <v>0.3</v>
      </c>
      <c r="AN28" s="60">
        <f t="shared" si="20"/>
        <v>0.5</v>
      </c>
    </row>
    <row r="29" ht="28.5" customHeight="1">
      <c r="A29" t="s" s="35">
        <v>83</v>
      </c>
      <c r="B29" t="s" s="36">
        <v>84</v>
      </c>
      <c r="C29" t="b" s="37">
        <v>0</v>
      </c>
      <c r="D29" s="38">
        <v>3</v>
      </c>
      <c r="E29" s="39">
        <v>0.8</v>
      </c>
      <c r="F29" s="40">
        <f>D29*E29</f>
        <v>2.4</v>
      </c>
      <c r="G29" s="41">
        <v>0.35</v>
      </c>
      <c r="H29" s="42">
        <v>1000000</v>
      </c>
      <c r="I29" s="43">
        <v>0.05</v>
      </c>
      <c r="J29" s="44">
        <v>0</v>
      </c>
      <c r="K29" s="45">
        <v>0</v>
      </c>
      <c r="L29" s="46"/>
      <c r="M29" t="b" s="44">
        <v>0</v>
      </c>
      <c r="N29" t="b" s="44">
        <v>0</v>
      </c>
      <c r="O29" t="b" s="44">
        <v>0</v>
      </c>
      <c r="P29" t="b" s="44">
        <v>0</v>
      </c>
      <c r="Q29" s="44">
        <v>50</v>
      </c>
      <c r="R29" s="44">
        <v>15</v>
      </c>
      <c r="S29" s="44">
        <v>0</v>
      </c>
      <c r="T29" t="b" s="47">
        <v>1</v>
      </c>
      <c r="U29" s="48">
        <f>IF(C29=TRUE,MAX(AJ$2:AJ$164)*(G29+30%),IF(G29&gt;20%,AJ29+MAX(AJ$2:AJ$164*(G29-5%)),AJ29))+IF(N29,MAX(AJ$2:AJ$164),0)</f>
        <v>4.226084679199917e+31</v>
      </c>
      <c r="V29" s="49">
        <f>H29*F29</f>
        <v>2400000</v>
      </c>
      <c r="W29" s="49">
        <f>H29+F29*I29*AM29</f>
        <v>1000000.036</v>
      </c>
      <c r="X29" s="50">
        <f>I29*AN29+H29</f>
        <v>1000000.025</v>
      </c>
      <c r="Y29" s="50">
        <f>I29*AM29+H29</f>
        <v>1000000.015</v>
      </c>
      <c r="Z29" s="51">
        <f>SUM($Q$2:Q29)</f>
        <v>441.6</v>
      </c>
      <c r="AA29" s="52">
        <f>Q29</f>
        <v>50</v>
      </c>
      <c r="AB29" s="53">
        <f>R29</f>
        <v>15</v>
      </c>
      <c r="AC29" s="52">
        <f>(Q29*1500/10000)+R29</f>
        <v>22.5</v>
      </c>
      <c r="AD29" s="53">
        <f>AA29*AM29+AB29</f>
        <v>30</v>
      </c>
      <c r="AE29" s="54">
        <f>ROUND(IF(M29,Y29*10000,(J29*K29*10000)+(W29*100000000))/(AD29*10000),3)</f>
        <v>333333345.333</v>
      </c>
      <c r="AF29" s="55">
        <f>1+AE29</f>
        <v>333333346.333</v>
      </c>
      <c r="AG29" s="55">
        <f>ROUND((30/(AD29*IF(M29,1,5))),6)</f>
        <v>0.2</v>
      </c>
      <c r="AH29" s="55">
        <f>ROUND(POWER(AF29,AG29)/10000,6)</f>
        <v>0.005065</v>
      </c>
      <c r="AI29" t="b" s="56">
        <f>IF(AND(AE29&gt;3%,AD29&gt;6),TRUE,FALSE)</f>
        <v>1</v>
      </c>
      <c r="AJ29" s="57">
        <f>IF(OR(AND(AI29,P29=FALSE),T29),ROUND(POWER(AE29+1,25/(AD29/5))/10000,2),AH29)</f>
        <v>3.250834368615321e+31</v>
      </c>
      <c r="AK29" s="58">
        <f>IF(AND(AI29,T29),AD29/5,AD29)</f>
        <v>6</v>
      </c>
      <c r="AL29" s="59">
        <f t="shared" si="18"/>
        <v>0.2</v>
      </c>
      <c r="AM29" s="59">
        <f t="shared" si="19"/>
        <v>0.3</v>
      </c>
      <c r="AN29" s="60">
        <f t="shared" si="20"/>
        <v>0.5</v>
      </c>
    </row>
    <row r="30" ht="28.5" customHeight="1">
      <c r="A30" t="s" s="61">
        <v>85</v>
      </c>
      <c r="B30" t="s" s="36">
        <v>86</v>
      </c>
      <c r="C30" t="b" s="37">
        <v>0</v>
      </c>
      <c r="D30" s="38">
        <v>7</v>
      </c>
      <c r="E30" s="39">
        <v>0.17</v>
      </c>
      <c r="F30" s="40">
        <f>D30*E30</f>
        <v>1.19</v>
      </c>
      <c r="G30" s="41">
        <v>0.1</v>
      </c>
      <c r="H30" s="42">
        <v>0.2</v>
      </c>
      <c r="I30" s="43">
        <v>0.15</v>
      </c>
      <c r="J30" s="44">
        <v>10000</v>
      </c>
      <c r="K30" s="45">
        <v>0.02</v>
      </c>
      <c r="L30" s="46"/>
      <c r="M30" t="b" s="44">
        <v>0</v>
      </c>
      <c r="N30" t="b" s="44">
        <v>0</v>
      </c>
      <c r="O30" t="b" s="44">
        <v>0</v>
      </c>
      <c r="P30" t="b" s="44">
        <v>0</v>
      </c>
      <c r="Q30" s="44">
        <v>30</v>
      </c>
      <c r="R30" s="44">
        <v>0</v>
      </c>
      <c r="S30" s="44">
        <v>30</v>
      </c>
      <c r="T30" t="b" s="47">
        <v>1</v>
      </c>
      <c r="U30" s="48">
        <f>IF(C30=TRUE,MAX(AJ$2:AJ$164)*(G30+30%),IF(G30&gt;20%,AJ30+MAX(AJ$2:AJ$164*(G30-5%)),AJ30))+IF(N30,MAX(AJ$2:AJ$164),0)</f>
        <v>3.184614316895534e+30</v>
      </c>
      <c r="V30" s="49">
        <f>H30*F30</f>
        <v>0.238</v>
      </c>
      <c r="W30" s="49">
        <f>H30+F30*I30*AM30</f>
        <v>0.25355</v>
      </c>
      <c r="X30" s="50">
        <f>I30*AN30+H30</f>
        <v>0.275</v>
      </c>
      <c r="Y30" s="50">
        <f>I30*AM30+H30</f>
        <v>0.245</v>
      </c>
      <c r="Z30" s="51">
        <f>SUM($Q$2:Q30)</f>
        <v>471.6</v>
      </c>
      <c r="AA30" s="52">
        <f>Q30</f>
        <v>30</v>
      </c>
      <c r="AB30" s="53">
        <f>R30</f>
        <v>0</v>
      </c>
      <c r="AC30" s="52">
        <f>(Q30*1500/10000)+R30</f>
        <v>4.5</v>
      </c>
      <c r="AD30" s="53">
        <f>AA30*AM30+AB30</f>
        <v>9</v>
      </c>
      <c r="AE30" s="54">
        <f>ROUND(IF(M30,Y30*10000,(J30*K30*10000)+(W30*100000000))/(AD30*10000),3)</f>
        <v>303.944</v>
      </c>
      <c r="AF30" s="55">
        <f>1+AE30</f>
        <v>304.944</v>
      </c>
      <c r="AG30" s="55">
        <f>ROUND((30/(AD30*IF(M30,1,5))),6)</f>
        <v>0.666667</v>
      </c>
      <c r="AH30" s="55">
        <f>ROUND(POWER(AF30,AG30)/10000,6)</f>
        <v>0.004531</v>
      </c>
      <c r="AI30" t="b" s="56">
        <f>IF(AND(AE30&gt;3%,AD30&gt;6),TRUE,FALSE)</f>
        <v>1</v>
      </c>
      <c r="AJ30" s="57">
        <f>IF(OR(AND(AI30,P30=FALSE),T30),ROUND(POWER(AE30+1,25/(AD30/5))/10000,2),AH30)</f>
        <v>3.184614316895534e+30</v>
      </c>
      <c r="AK30" s="58">
        <f>IF(AND(AI30,T30),AD30/5,AD30)</f>
        <v>1.8</v>
      </c>
      <c r="AL30" s="59">
        <f t="shared" si="18"/>
        <v>0.2</v>
      </c>
      <c r="AM30" s="59">
        <f t="shared" si="19"/>
        <v>0.3</v>
      </c>
      <c r="AN30" s="60">
        <f t="shared" si="20"/>
        <v>0.5</v>
      </c>
    </row>
    <row r="31" ht="28.5" customHeight="1">
      <c r="A31" t="s" s="35">
        <v>87</v>
      </c>
      <c r="B31" t="s" s="36">
        <v>88</v>
      </c>
      <c r="C31" t="b" s="37">
        <v>0</v>
      </c>
      <c r="D31" s="38">
        <v>2.72</v>
      </c>
      <c r="E31" s="39">
        <v>0.05</v>
      </c>
      <c r="F31" s="40">
        <f>D31*E31</f>
        <v>0.136</v>
      </c>
      <c r="G31" s="63"/>
      <c r="H31" s="64">
        <v>0.05</v>
      </c>
      <c r="I31" s="65">
        <v>0.08</v>
      </c>
      <c r="J31" s="44">
        <v>10000</v>
      </c>
      <c r="K31" s="45">
        <v>0.01</v>
      </c>
      <c r="L31" s="46"/>
      <c r="M31" t="b" s="44">
        <v>0</v>
      </c>
      <c r="N31" t="b" s="44">
        <v>0</v>
      </c>
      <c r="O31" t="b" s="44">
        <v>0</v>
      </c>
      <c r="P31" t="b" s="44">
        <v>0</v>
      </c>
      <c r="Q31" s="66">
        <v>25</v>
      </c>
      <c r="R31" s="44">
        <v>0</v>
      </c>
      <c r="S31" s="44">
        <v>50</v>
      </c>
      <c r="T31" t="b" s="47">
        <v>0</v>
      </c>
      <c r="U31" s="48">
        <f>IF(C31=TRUE,MAX(AJ$2:AJ$164)*(G31+30%),IF(G31&gt;20%,AJ31+MAX(AJ$2:AJ$164*(G31-5%)),AJ31))+IF(N31,MAX(AJ$2:AJ$164),0)</f>
        <v>1.537782928557553e+28</v>
      </c>
      <c r="V31" s="49">
        <f>H31*F31</f>
        <v>0.0068</v>
      </c>
      <c r="W31" s="49">
        <f>H31+F31*I31*AM31</f>
        <v>0.05326400000000001</v>
      </c>
      <c r="X31" s="50">
        <f>I31*AN31+H31</f>
        <v>0.09</v>
      </c>
      <c r="Y31" s="50">
        <f>I31*AM31+H31</f>
        <v>0.07400000000000001</v>
      </c>
      <c r="Z31" s="51">
        <f>SUM($Q$2:Q31)</f>
        <v>496.6</v>
      </c>
      <c r="AA31" s="52">
        <f>Q31</f>
        <v>25</v>
      </c>
      <c r="AB31" s="53">
        <f>R31</f>
        <v>0</v>
      </c>
      <c r="AC31" s="52">
        <f>(Q31*1500/10000)+R31</f>
        <v>3.75</v>
      </c>
      <c r="AD31" s="53">
        <f>AA31*AM31+AB31</f>
        <v>7.5</v>
      </c>
      <c r="AE31" s="54">
        <f>ROUND(IF(M31,Y31*10000,(J31*K31*10000)+(W31*100000000))/(AD31*10000),3)</f>
        <v>84.352</v>
      </c>
      <c r="AF31" s="55">
        <f>1+AE31</f>
        <v>85.352</v>
      </c>
      <c r="AG31" s="55">
        <f>ROUND((30/(AD31*IF(M31,1,5))),6)</f>
        <v>0.8</v>
      </c>
      <c r="AH31" s="55">
        <f>ROUND(POWER(AF31,AG31)/10000,6)</f>
        <v>0.003507</v>
      </c>
      <c r="AI31" t="b" s="56">
        <f>IF(AND(AE31&gt;3%,AD31&gt;6),TRUE,FALSE)</f>
        <v>1</v>
      </c>
      <c r="AJ31" s="57">
        <f>IF(OR(AND(AI31,P31=FALSE),T31),ROUND(POWER(AE31+1,25/(AD31/5))/10000,2),AH31)</f>
        <v>1.537782928557553e+28</v>
      </c>
      <c r="AK31" s="58">
        <f>IF(AND(AI31,T31),AD31/5,AD31)</f>
        <v>7.5</v>
      </c>
      <c r="AL31" s="59">
        <f t="shared" si="18"/>
        <v>0.2</v>
      </c>
      <c r="AM31" s="59">
        <f t="shared" si="19"/>
        <v>0.3</v>
      </c>
      <c r="AN31" s="60">
        <f t="shared" si="20"/>
        <v>0.5</v>
      </c>
    </row>
    <row r="32" ht="28.5" customHeight="1">
      <c r="A32" t="s" s="35">
        <v>89</v>
      </c>
      <c r="B32" t="s" s="36">
        <v>90</v>
      </c>
      <c r="C32" t="b" s="37">
        <v>0</v>
      </c>
      <c r="D32" s="38">
        <v>2</v>
      </c>
      <c r="E32" s="39">
        <v>0.07000000000000001</v>
      </c>
      <c r="F32" s="40">
        <f>D32*E32</f>
        <v>0.14</v>
      </c>
      <c r="G32" s="41"/>
      <c r="H32" s="42">
        <v>0.1</v>
      </c>
      <c r="I32" s="43">
        <v>0.5</v>
      </c>
      <c r="J32" s="44">
        <v>0</v>
      </c>
      <c r="K32" s="45">
        <v>0</v>
      </c>
      <c r="L32" s="46"/>
      <c r="M32" t="b" s="44">
        <v>0</v>
      </c>
      <c r="N32" t="b" s="44">
        <v>0</v>
      </c>
      <c r="O32" t="b" s="44">
        <v>0</v>
      </c>
      <c r="P32" t="b" s="44">
        <v>0</v>
      </c>
      <c r="Q32" s="44">
        <v>30</v>
      </c>
      <c r="R32" s="44">
        <v>0</v>
      </c>
      <c r="S32" s="44">
        <v>0</v>
      </c>
      <c r="T32" t="b" s="47">
        <v>1</v>
      </c>
      <c r="U32" s="48">
        <f>IF(C32=TRUE,MAX(AJ$2:AJ$164)*(G32+30%),IF(G32&gt;20%,AJ32+MAX(AJ$2:AJ$164*(G32-5%)),AJ32))+IF(N32,MAX(AJ$2:AJ$164),0)</f>
        <v>4.052981286407642e+25</v>
      </c>
      <c r="V32" s="49">
        <f>H32*F32</f>
        <v>0.014</v>
      </c>
      <c r="W32" s="49">
        <f>H32+F32*I32*AM32</f>
        <v>0.121</v>
      </c>
      <c r="X32" s="50">
        <f>I32*AN32+H32</f>
        <v>0.35</v>
      </c>
      <c r="Y32" s="50">
        <f>I32*AM32+H32</f>
        <v>0.25</v>
      </c>
      <c r="Z32" s="51">
        <f>SUM($Q$2:Q32)</f>
        <v>526.6</v>
      </c>
      <c r="AA32" s="52">
        <f>Q32</f>
        <v>30</v>
      </c>
      <c r="AB32" s="53">
        <f>R32</f>
        <v>0</v>
      </c>
      <c r="AC32" s="52">
        <f>(Q32*1500/10000)+R32</f>
        <v>4.5</v>
      </c>
      <c r="AD32" s="53">
        <f>AA32*AM32+AB32</f>
        <v>9</v>
      </c>
      <c r="AE32" s="54">
        <f>ROUND(IF(M32,Y32*10000,(J32*K32*10000)+(W32*100000000))/(AD32*10000),3)</f>
        <v>134.444</v>
      </c>
      <c r="AF32" s="55">
        <f>1+AE32</f>
        <v>135.444</v>
      </c>
      <c r="AG32" s="55">
        <f>ROUND((30/(AD32*IF(M32,1,5))),6)</f>
        <v>0.666667</v>
      </c>
      <c r="AH32" s="55">
        <f>ROUND(POWER(AF32,AG32)/10000,6)</f>
        <v>0.002637</v>
      </c>
      <c r="AI32" t="b" s="56">
        <f>IF(AND(AE32&gt;3%,AD32&gt;6),TRUE,FALSE)</f>
        <v>1</v>
      </c>
      <c r="AJ32" s="57">
        <f>IF(OR(AND(AI32,P32=FALSE),T32),ROUND(POWER(AE32+1,25/(AD32/5))/10000,2),AH32)</f>
        <v>4.052981286407642e+25</v>
      </c>
      <c r="AK32" s="58">
        <f>IF(AND(AI32,T32),AD32/5,AD32)</f>
        <v>1.8</v>
      </c>
      <c r="AL32" s="59">
        <f t="shared" si="18"/>
        <v>0.2</v>
      </c>
      <c r="AM32" s="59">
        <f t="shared" si="19"/>
        <v>0.3</v>
      </c>
      <c r="AN32" s="60">
        <f t="shared" si="20"/>
        <v>0.5</v>
      </c>
    </row>
    <row r="33" ht="28.5" customHeight="1">
      <c r="A33" t="s" s="35">
        <v>91</v>
      </c>
      <c r="B33" t="s" s="36">
        <v>74</v>
      </c>
      <c r="C33" t="b" s="37">
        <v>1</v>
      </c>
      <c r="D33" s="38">
        <v>2.38</v>
      </c>
      <c r="E33" s="39">
        <v>0.35</v>
      </c>
      <c r="F33" s="40">
        <f>D33*E33</f>
        <v>0.833</v>
      </c>
      <c r="G33" s="41">
        <v>0.8</v>
      </c>
      <c r="H33" s="42">
        <v>1</v>
      </c>
      <c r="I33" s="43">
        <v>0</v>
      </c>
      <c r="J33" s="45">
        <v>0</v>
      </c>
      <c r="K33" s="45">
        <v>0</v>
      </c>
      <c r="L33" s="46"/>
      <c r="M33" t="b" s="44">
        <v>0</v>
      </c>
      <c r="N33" t="b" s="44">
        <v>0</v>
      </c>
      <c r="O33" t="b" s="44">
        <v>0</v>
      </c>
      <c r="P33" t="b" s="44">
        <v>0</v>
      </c>
      <c r="Q33" s="44">
        <v>30</v>
      </c>
      <c r="R33" s="44">
        <v>2</v>
      </c>
      <c r="S33" s="44">
        <v>0</v>
      </c>
      <c r="T33" t="b" s="47">
        <v>0</v>
      </c>
      <c r="U33" s="48">
        <f>IF(C33=TRUE,MAX(AJ$2:AJ$164)*(G33+30%),IF(G33&gt;20%,AJ33+MAX(AJ$2:AJ$164*(G33-5%)),AJ33))+IF(N33,MAX(AJ$2:AJ$164),0)</f>
      </c>
      <c r="V33" s="49">
        <f>H33*F33</f>
        <v>0.833</v>
      </c>
      <c r="W33" s="49">
        <f>H33+F33*I33*AM33</f>
        <v>1</v>
      </c>
      <c r="X33" s="50">
        <f>I33*AN33+H33</f>
        <v>1</v>
      </c>
      <c r="Y33" s="50">
        <f>I33*AM33+H33</f>
        <v>1</v>
      </c>
      <c r="Z33" s="51">
        <f>SUM($Q$2:Q33)</f>
        <v>556.6</v>
      </c>
      <c r="AA33" s="52">
        <f>Q33</f>
        <v>30</v>
      </c>
      <c r="AB33" s="53">
        <f>R33</f>
        <v>2</v>
      </c>
      <c r="AC33" s="52">
        <f>(Q33*1500/10000)+R33</f>
        <v>6.5</v>
      </c>
      <c r="AD33" s="53">
        <f>AA33*AM33+AB33</f>
        <v>11</v>
      </c>
      <c r="AE33" s="54">
        <f>ROUND(IF(M33,Y33*10000,(J33*K33*10000)+(W33*100000000))/(AD33*10000),3)</f>
        <v>909.091</v>
      </c>
      <c r="AF33" s="55">
        <f>1+AE33</f>
        <v>910.091</v>
      </c>
      <c r="AG33" s="55">
        <f>ROUND((30/(AD33*IF(M33,1,5))),6)</f>
        <v>0.545455</v>
      </c>
      <c r="AH33" s="55">
        <f>ROUND(POWER(AF33,AG33)/10000,6)</f>
        <v>0.004112</v>
      </c>
      <c r="AI33" t="b" s="56">
        <f>IF(AND(AE33&gt;3%,AD33&gt;6),TRUE,FALSE)</f>
        <v>1</v>
      </c>
      <c r="AJ33" s="57">
        <f>IF(OR(AND(AI33,P33=FALSE),T33),ROUND(POWER(AE33+1,25/(AD33/5))/10000,2),AH33)</f>
        <v>4.226334422732483e+29</v>
      </c>
      <c r="AK33" s="58">
        <f>IF(AND(AI33,T33),AD33/5,AD33)</f>
        <v>11</v>
      </c>
      <c r="AL33" s="59">
        <f t="shared" si="18"/>
        <v>0.2</v>
      </c>
      <c r="AM33" s="59">
        <f t="shared" si="19"/>
        <v>0.3</v>
      </c>
      <c r="AN33" s="60">
        <f t="shared" si="20"/>
        <v>0.5</v>
      </c>
    </row>
    <row r="34" ht="28.5" customHeight="1">
      <c r="A34" t="s" s="61">
        <v>92</v>
      </c>
      <c r="B34" t="s" s="36">
        <v>93</v>
      </c>
      <c r="C34" t="b" s="37">
        <v>0</v>
      </c>
      <c r="D34" s="38">
        <v>12.5</v>
      </c>
      <c r="E34" s="39">
        <v>0.15</v>
      </c>
      <c r="F34" s="40">
        <f>D34*E34</f>
        <v>1.875</v>
      </c>
      <c r="G34" s="41"/>
      <c r="H34" s="42">
        <v>0.15</v>
      </c>
      <c r="I34" s="43">
        <v>0.04</v>
      </c>
      <c r="J34" s="44">
        <v>10000</v>
      </c>
      <c r="K34" s="45">
        <v>0.01</v>
      </c>
      <c r="L34" s="46"/>
      <c r="M34" t="b" s="44">
        <v>0</v>
      </c>
      <c r="N34" t="b" s="44">
        <v>0</v>
      </c>
      <c r="O34" t="b" s="44">
        <v>0</v>
      </c>
      <c r="P34" t="b" s="44">
        <v>0</v>
      </c>
      <c r="Q34" s="44">
        <v>30</v>
      </c>
      <c r="R34" s="44"/>
      <c r="S34" s="44">
        <v>50</v>
      </c>
      <c r="T34" t="b" s="47">
        <v>0</v>
      </c>
      <c r="U34" s="48">
        <f>IF(C34=TRUE,MAX(AJ$2:AJ$164)*(G34+30%),IF(G34&gt;20%,AJ34+MAX(AJ$2:AJ$164*(G34-5%)),AJ34))+IF(N34,MAX(AJ$2:AJ$164),0)</f>
        <v>1.179313049381523e+28</v>
      </c>
      <c r="V34" s="49">
        <f>H34*F34</f>
        <v>0.28125</v>
      </c>
      <c r="W34" s="49">
        <f>H34+F34*I34*AM34</f>
        <v>0.1725</v>
      </c>
      <c r="X34" s="50">
        <f>I34*AN34+H34</f>
        <v>0.17</v>
      </c>
      <c r="Y34" s="50">
        <f>I34*AM34+H34</f>
        <v>0.162</v>
      </c>
      <c r="Z34" s="51">
        <f>SUM($Q$2:Q34)</f>
        <v>586.6</v>
      </c>
      <c r="AA34" s="52">
        <f>Q34</f>
        <v>30</v>
      </c>
      <c r="AB34" s="53">
        <f>R34</f>
        <v>0</v>
      </c>
      <c r="AC34" s="52">
        <f>(Q34*1500/10000)+R34</f>
        <v>4.5</v>
      </c>
      <c r="AD34" s="53">
        <f>AA34*AM34+AB34</f>
        <v>9</v>
      </c>
      <c r="AE34" s="54">
        <f>ROUND(IF(M34,Y34*10000,(J34*K34*10000)+(W34*100000000))/(AD34*10000),3)</f>
        <v>202.778</v>
      </c>
      <c r="AF34" s="55">
        <f>1+AE34</f>
        <v>203.778</v>
      </c>
      <c r="AG34" s="55">
        <f>ROUND((30/(AD34*IF(M34,1,5))),6)</f>
        <v>0.666667</v>
      </c>
      <c r="AH34" s="55">
        <f>ROUND(POWER(AF34,AG34)/10000,6)</f>
        <v>0.003463</v>
      </c>
      <c r="AI34" t="b" s="56">
        <f>IF(AND(AE34&gt;3%,AD34&gt;6),TRUE,FALSE)</f>
        <v>1</v>
      </c>
      <c r="AJ34" s="57">
        <f>IF(OR(AND(AI34,P34=FALSE),T34),ROUND(POWER(AE34+1,25/(AD34/5))/10000,2),AH34)</f>
        <v>1.179313049381523e+28</v>
      </c>
      <c r="AK34" s="58">
        <f>IF(AND(AI34,T34),AD34/5,AD34)</f>
        <v>9</v>
      </c>
      <c r="AL34" s="59">
        <f t="shared" si="18"/>
        <v>0.2</v>
      </c>
      <c r="AM34" s="59">
        <f t="shared" si="19"/>
        <v>0.3</v>
      </c>
      <c r="AN34" s="60">
        <f t="shared" si="20"/>
        <v>0.5</v>
      </c>
    </row>
    <row r="35" ht="28.5" customHeight="1">
      <c r="A35" t="s" s="35">
        <v>94</v>
      </c>
      <c r="B35" t="s" s="36">
        <v>95</v>
      </c>
      <c r="C35" t="b" s="37">
        <v>0</v>
      </c>
      <c r="D35" s="38">
        <v>0.28</v>
      </c>
      <c r="E35" s="39">
        <v>0.04</v>
      </c>
      <c r="F35" s="40">
        <f>D35*E35</f>
        <v>0.0112</v>
      </c>
      <c r="G35" s="41"/>
      <c r="H35" s="42">
        <v>0.04</v>
      </c>
      <c r="I35" s="43">
        <v>0.05</v>
      </c>
      <c r="J35" s="44">
        <v>500</v>
      </c>
      <c r="K35" s="45">
        <v>0.01</v>
      </c>
      <c r="L35" s="46"/>
      <c r="M35" t="b" s="44">
        <v>0</v>
      </c>
      <c r="N35" t="b" s="44">
        <v>0</v>
      </c>
      <c r="O35" t="b" s="44">
        <v>0</v>
      </c>
      <c r="P35" t="b" s="44">
        <v>0</v>
      </c>
      <c r="Q35" s="44">
        <v>25</v>
      </c>
      <c r="R35" s="44">
        <v>0</v>
      </c>
      <c r="S35" s="44"/>
      <c r="T35" t="b" s="47">
        <v>1</v>
      </c>
      <c r="U35" s="48">
        <f>IF(C35=TRUE,MAX(AJ$2:AJ$164)*(G35+30%),IF(G35&gt;20%,AJ35+MAX(AJ$2:AJ$164*(G35-5%)),AJ35))+IF(N35,MAX(AJ$2:AJ$164),0)</f>
        <v>1.085086448503903e+25</v>
      </c>
      <c r="V35" s="49">
        <f>H35*F35</f>
        <v>0.000448</v>
      </c>
      <c r="W35" s="49">
        <f>H35+F35*I35*AM35</f>
        <v>0.040168</v>
      </c>
      <c r="X35" s="50">
        <f>I35*AN35+H35</f>
        <v>0.065</v>
      </c>
      <c r="Y35" s="50">
        <f>I35*AM35+H35</f>
        <v>0.055</v>
      </c>
      <c r="Z35" s="51">
        <f>SUM($Q$2:Q35)</f>
        <v>611.6</v>
      </c>
      <c r="AA35" s="52">
        <f>Q35</f>
        <v>25</v>
      </c>
      <c r="AB35" s="53">
        <f>R35</f>
        <v>0</v>
      </c>
      <c r="AC35" s="52">
        <f>(Q35*1500/10000)+R35</f>
        <v>3.75</v>
      </c>
      <c r="AD35" s="53">
        <f>AA35*AM35+AB35</f>
        <v>7.5</v>
      </c>
      <c r="AE35" s="54">
        <f>ROUND(IF(M35,Y35*10000,(J35*K35*10000)+(W35*100000000))/(AD35*10000),3)</f>
        <v>54.224</v>
      </c>
      <c r="AF35" s="55">
        <f>1+AE35</f>
        <v>55.224</v>
      </c>
      <c r="AG35" s="55">
        <f>ROUND((30/(AD35*IF(M35,1,5))),6)</f>
        <v>0.8</v>
      </c>
      <c r="AH35" s="55">
        <f>ROUND(POWER(AF35,AG35)/10000,6)</f>
        <v>0.002476</v>
      </c>
      <c r="AI35" t="b" s="56">
        <f>IF(AND(AE35&gt;3%,AD35&gt;6),TRUE,FALSE)</f>
        <v>1</v>
      </c>
      <c r="AJ35" s="57">
        <f>IF(OR(AND(AI35,P35=FALSE),T35),ROUND(POWER(AE35+1,25/(AD35/5))/10000,2),AH35)</f>
        <v>1.085086448503903e+25</v>
      </c>
      <c r="AK35" s="58">
        <f>IF(AND(AI35,T35),AD35/5,AD35)</f>
        <v>1.5</v>
      </c>
      <c r="AL35" s="59">
        <f t="shared" si="18"/>
        <v>0.2</v>
      </c>
      <c r="AM35" s="59">
        <f t="shared" si="19"/>
        <v>0.3</v>
      </c>
      <c r="AN35" s="60">
        <f t="shared" si="20"/>
        <v>0.5</v>
      </c>
    </row>
    <row r="36" ht="28.5" customHeight="1">
      <c r="A36" t="s" s="35">
        <v>96</v>
      </c>
      <c r="B36" t="s" s="36">
        <v>42</v>
      </c>
      <c r="C36" t="b" s="37">
        <v>0</v>
      </c>
      <c r="D36" s="38">
        <v>10</v>
      </c>
      <c r="E36" s="39">
        <v>0.1</v>
      </c>
      <c r="F36" s="40">
        <f>D36*E36</f>
        <v>1</v>
      </c>
      <c r="G36" s="41"/>
      <c r="H36" s="42">
        <v>45</v>
      </c>
      <c r="I36" s="43">
        <v>0.5</v>
      </c>
      <c r="J36" s="44">
        <v>1000000</v>
      </c>
      <c r="K36" s="45">
        <v>0.01</v>
      </c>
      <c r="L36" s="46"/>
      <c r="M36" t="b" s="44">
        <v>0</v>
      </c>
      <c r="N36" t="b" s="44">
        <v>0</v>
      </c>
      <c r="O36" t="b" s="44">
        <v>0</v>
      </c>
      <c r="P36" t="b" s="44">
        <v>0</v>
      </c>
      <c r="Q36" s="44">
        <v>60</v>
      </c>
      <c r="R36" s="44"/>
      <c r="S36" s="44">
        <v>25</v>
      </c>
      <c r="T36" t="b" s="47">
        <v>0</v>
      </c>
      <c r="U36" s="48">
        <f>IF(C36=TRUE,MAX(AJ$2:AJ$164)*(G36+30%),IF(G36&gt;20%,AJ36+MAX(AJ$2:AJ$164*(G36-5%)),AJ36))+IF(N36,MAX(AJ$2:AJ$164),0)</f>
        <v>4.144510071569502e+26</v>
      </c>
      <c r="V36" s="49">
        <f>H36*F36</f>
        <v>45</v>
      </c>
      <c r="W36" s="49">
        <f>H36+F36*I36*AM36</f>
        <v>45.15</v>
      </c>
      <c r="X36" s="50">
        <f>I36*AN36+H36</f>
        <v>45.25</v>
      </c>
      <c r="Y36" s="50">
        <f>I36*AM36+H36</f>
        <v>45.15</v>
      </c>
      <c r="Z36" s="51">
        <f>SUM($Q$2:Q36)</f>
        <v>671.6</v>
      </c>
      <c r="AA36" s="52">
        <f>Q36</f>
        <v>60</v>
      </c>
      <c r="AB36" s="53">
        <f>R36</f>
        <v>0</v>
      </c>
      <c r="AC36" s="52">
        <f>(Q36*1500/10000)+R36</f>
        <v>9</v>
      </c>
      <c r="AD36" s="53">
        <f>AA36*AM36+AB36</f>
        <v>18</v>
      </c>
      <c r="AE36" s="54">
        <f>ROUND(IF(M36,Y36*10000,(J36*K36*10000)+(W36*100000000))/(AD36*10000),3)</f>
        <v>25638.889</v>
      </c>
      <c r="AF36" s="55">
        <f>1+AE36</f>
        <v>25639.889</v>
      </c>
      <c r="AG36" s="55">
        <f>ROUND((30/(AD36*IF(M36,1,5))),6)</f>
        <v>0.333333</v>
      </c>
      <c r="AH36" s="55">
        <f>ROUND(POWER(AF36,AG36)/10000,6)</f>
        <v>0.002949</v>
      </c>
      <c r="AI36" t="b" s="56">
        <f>IF(AND(AE36&gt;3%,AD36&gt;6),TRUE,FALSE)</f>
        <v>1</v>
      </c>
      <c r="AJ36" s="57">
        <f>IF(OR(AND(AI36,P36=FALSE),T36),ROUND(POWER(AE36+1,25/(AD36/5))/10000,2),AH36)</f>
        <v>4.144510071569502e+26</v>
      </c>
      <c r="AK36" s="58">
        <f>IF(AND(AI36,T36),AD36/5,AD36)</f>
        <v>18</v>
      </c>
      <c r="AL36" s="59">
        <f t="shared" si="18"/>
        <v>0.2</v>
      </c>
      <c r="AM36" s="59">
        <f t="shared" si="19"/>
        <v>0.3</v>
      </c>
      <c r="AN36" s="60">
        <f t="shared" si="20"/>
        <v>0.5</v>
      </c>
    </row>
    <row r="37" ht="28.5" customHeight="1">
      <c r="A37" t="s" s="35">
        <v>97</v>
      </c>
      <c r="B37" t="s" s="36">
        <v>64</v>
      </c>
      <c r="C37" t="b" s="37">
        <v>0</v>
      </c>
      <c r="D37" s="38">
        <v>1.75</v>
      </c>
      <c r="E37" s="39">
        <v>0.06</v>
      </c>
      <c r="F37" s="40">
        <f>D37*E37</f>
        <v>0.105</v>
      </c>
      <c r="G37" s="41"/>
      <c r="H37" s="42">
        <v>0.2</v>
      </c>
      <c r="I37" s="43">
        <v>0.2</v>
      </c>
      <c r="J37" s="44">
        <v>0</v>
      </c>
      <c r="K37" s="45">
        <v>0</v>
      </c>
      <c r="L37" s="46"/>
      <c r="M37" t="b" s="44">
        <v>0</v>
      </c>
      <c r="N37" t="b" s="44">
        <v>0</v>
      </c>
      <c r="O37" t="b" s="44">
        <v>0</v>
      </c>
      <c r="P37" t="b" s="44">
        <v>0</v>
      </c>
      <c r="Q37" s="44">
        <v>30</v>
      </c>
      <c r="R37" s="44">
        <v>1</v>
      </c>
      <c r="S37" s="44"/>
      <c r="T37" t="b" s="47">
        <v>0</v>
      </c>
      <c r="U37" s="48">
        <f>IF(C37=TRUE,MAX(AJ$2:AJ$164)*(G37+30%),IF(G37&gt;20%,AJ37+MAX(AJ$2:AJ$164*(G37-5%)),AJ37))+IF(N37,MAX(AJ$2:AJ$164),0)</f>
        <v>9.067577500375881e+24</v>
      </c>
      <c r="V37" s="49">
        <f>H37*F37</f>
        <v>0.021</v>
      </c>
      <c r="W37" s="49">
        <f>H37+F37*I37*AM37</f>
        <v>0.2063</v>
      </c>
      <c r="X37" s="50">
        <f>I37*AN37+H37</f>
        <v>0.3</v>
      </c>
      <c r="Y37" s="50">
        <f>I37*AM37+H37</f>
        <v>0.26</v>
      </c>
      <c r="Z37" s="51">
        <f>SUM($Q$2:Q37)</f>
        <v>701.6</v>
      </c>
      <c r="AA37" s="52">
        <f>Q37</f>
        <v>30</v>
      </c>
      <c r="AB37" s="53">
        <f>R37</f>
        <v>1</v>
      </c>
      <c r="AC37" s="52">
        <f>(Q37*1500/10000)+R37</f>
        <v>5.5</v>
      </c>
      <c r="AD37" s="53">
        <f>AA37*AM37+AB37</f>
        <v>10</v>
      </c>
      <c r="AE37" s="54">
        <f>ROUND(IF(M37,Y37*10000,(J37*K37*10000)+(W37*100000000))/(AD37*10000),3)</f>
        <v>206.3</v>
      </c>
      <c r="AF37" s="55">
        <f>1+AE37</f>
        <v>207.3</v>
      </c>
      <c r="AG37" s="55">
        <f>ROUND((30/(AD37*IF(M37,1,5))),6)</f>
        <v>0.6</v>
      </c>
      <c r="AH37" s="55">
        <f>ROUND(POWER(AF37,AG37)/10000,6)</f>
        <v>0.002454</v>
      </c>
      <c r="AI37" t="b" s="56">
        <f>IF(AND(AE37&gt;3%,AD37&gt;6),TRUE,FALSE)</f>
        <v>1</v>
      </c>
      <c r="AJ37" s="57">
        <f>IF(OR(AND(AI37,P37=FALSE),T37),ROUND(POWER(AE37+1,25/(AD37/5))/10000,2),AH37)</f>
        <v>9.067577500375881e+24</v>
      </c>
      <c r="AK37" s="58">
        <f>IF(AND(AI37,T37),AD37/5,AD37)</f>
        <v>10</v>
      </c>
      <c r="AL37" s="59">
        <f t="shared" si="18"/>
        <v>0.2</v>
      </c>
      <c r="AM37" s="59">
        <f t="shared" si="19"/>
        <v>0.3</v>
      </c>
      <c r="AN37" s="60">
        <f t="shared" si="20"/>
        <v>0.5</v>
      </c>
    </row>
    <row r="38" ht="28.5" customHeight="1">
      <c r="A38" t="s" s="35">
        <v>46</v>
      </c>
      <c r="B38" t="s" s="36">
        <v>98</v>
      </c>
      <c r="C38" t="b" s="37">
        <v>0</v>
      </c>
      <c r="D38" s="38">
        <v>6.8</v>
      </c>
      <c r="E38" s="39">
        <v>0.4</v>
      </c>
      <c r="F38" s="40">
        <f>D38*E38</f>
        <v>2.72</v>
      </c>
      <c r="G38" s="41"/>
      <c r="H38" s="42">
        <v>0.15</v>
      </c>
      <c r="I38" s="43">
        <v>2.5</v>
      </c>
      <c r="J38" s="44">
        <v>10000</v>
      </c>
      <c r="K38" s="45">
        <v>0.02</v>
      </c>
      <c r="L38" s="46"/>
      <c r="M38" t="b" s="44">
        <v>0</v>
      </c>
      <c r="N38" t="b" s="44">
        <v>0</v>
      </c>
      <c r="O38" t="b" s="44">
        <v>0</v>
      </c>
      <c r="P38" t="b" s="44">
        <v>0</v>
      </c>
      <c r="Q38" s="44">
        <v>40</v>
      </c>
      <c r="R38" s="44"/>
      <c r="S38" s="44">
        <v>50</v>
      </c>
      <c r="T38" t="b" s="47">
        <v>0</v>
      </c>
      <c r="U38" s="48">
        <f>IF(C38=TRUE,MAX(AJ$2:AJ$164)*(G38+30%),IF(G38&gt;20%,AJ38+MAX(AJ$2:AJ$164*(G38-5%)),AJ38))+IF(N38,MAX(AJ$2:AJ$164),0)</f>
        <v>1.035312457367842e+30</v>
      </c>
      <c r="V38" s="49">
        <f>H38*F38</f>
        <v>0.408</v>
      </c>
      <c r="W38" s="49">
        <f>H38+F38*I38*AM38</f>
        <v>2.19</v>
      </c>
      <c r="X38" s="50">
        <f>I38*AN38+H38</f>
        <v>1.4</v>
      </c>
      <c r="Y38" s="50">
        <f>I38*AM38+H38</f>
        <v>0.9</v>
      </c>
      <c r="Z38" s="51">
        <f>SUM($Q$2:Q38)</f>
        <v>741.6</v>
      </c>
      <c r="AA38" s="52">
        <f>Q38</f>
        <v>40</v>
      </c>
      <c r="AB38" s="53">
        <f>R38</f>
        <v>0</v>
      </c>
      <c r="AC38" s="52">
        <f>(Q38*1500/10000)+R38</f>
        <v>6</v>
      </c>
      <c r="AD38" s="53">
        <f>AA38*AM38+AB38</f>
        <v>12</v>
      </c>
      <c r="AE38" s="54">
        <f>ROUND(IF(M38,Y38*10000,(J38*K38*10000)+(W38*100000000))/(AD38*10000),3)</f>
        <v>1841.667</v>
      </c>
      <c r="AF38" s="55">
        <f>1+AE38</f>
        <v>1842.667</v>
      </c>
      <c r="AG38" s="55">
        <f>ROUND((30/(AD38*IF(M38,1,5))),6)</f>
        <v>0.5</v>
      </c>
      <c r="AH38" s="55">
        <f>ROUND(POWER(AF38,AG38)/10000,6)</f>
        <v>0.004293</v>
      </c>
      <c r="AI38" t="b" s="56">
        <f>IF(AND(AE38&gt;3%,AD38&gt;6),TRUE,FALSE)</f>
        <v>1</v>
      </c>
      <c r="AJ38" s="57">
        <f>IF(OR(AND(AI38,P38=FALSE),T38),ROUND(POWER(AE38+1,25/(AD38/5))/10000,2),AH38)</f>
        <v>1.035312457367842e+30</v>
      </c>
      <c r="AK38" s="58">
        <f>IF(AND(AI38,T38),AD38/5,AD38)</f>
        <v>12</v>
      </c>
      <c r="AL38" s="59">
        <f t="shared" si="18"/>
        <v>0.2</v>
      </c>
      <c r="AM38" s="59">
        <f t="shared" si="19"/>
        <v>0.3</v>
      </c>
      <c r="AN38" s="60">
        <f t="shared" si="20"/>
        <v>0.5</v>
      </c>
    </row>
    <row r="39" ht="28.5" customHeight="1">
      <c r="A39" t="s" s="35">
        <v>99</v>
      </c>
      <c r="B39" t="s" s="36">
        <v>100</v>
      </c>
      <c r="C39" t="b" s="37">
        <v>0</v>
      </c>
      <c r="D39" s="38">
        <v>0.875</v>
      </c>
      <c r="E39" s="39">
        <v>0.15</v>
      </c>
      <c r="F39" s="40">
        <f>D39*E39</f>
        <v>0.13125</v>
      </c>
      <c r="G39" s="67"/>
      <c r="H39" s="42">
        <v>0.03</v>
      </c>
      <c r="I39" t="s" s="68">
        <v>101</v>
      </c>
      <c r="J39" s="44">
        <v>10000</v>
      </c>
      <c r="K39" s="45">
        <v>0.01</v>
      </c>
      <c r="L39" s="46"/>
      <c r="M39" t="b" s="44">
        <v>0</v>
      </c>
      <c r="N39" t="b" s="44">
        <v>0</v>
      </c>
      <c r="O39" t="b" s="44">
        <v>0</v>
      </c>
      <c r="P39" t="b" s="44">
        <v>0</v>
      </c>
      <c r="Q39" s="44">
        <v>25</v>
      </c>
      <c r="R39" s="44">
        <v>0</v>
      </c>
      <c r="S39" s="44">
        <v>50</v>
      </c>
      <c r="T39" t="b" s="47">
        <v>0</v>
      </c>
      <c r="U39" s="48">
        <f>IF(C39=TRUE,MAX(AJ$2:AJ$164)*(G39+30%),IF(G39&gt;20%,AJ39+MAX(AJ$2:AJ$164*(G39-5%)),AJ39))+IF(N39,MAX(AJ$2:AJ$164),0)</f>
        <v>1.051844317403524e+25</v>
      </c>
      <c r="V39" s="49">
        <f>H39*F39</f>
        <v>0.0039375</v>
      </c>
      <c r="W39" s="49">
        <f>H39+F39*I39*AM39</f>
        <v>0.030590625</v>
      </c>
      <c r="X39" s="50">
        <f>I39*AN39+H39</f>
        <v>0.0375</v>
      </c>
      <c r="Y39" s="50">
        <f>I39*AM39+H39</f>
        <v>0.0345</v>
      </c>
      <c r="Z39" s="51">
        <f>SUM($Q$2:Q39)</f>
        <v>766.6</v>
      </c>
      <c r="AA39" s="52">
        <f>Q39</f>
        <v>25</v>
      </c>
      <c r="AB39" s="53">
        <f>R39</f>
        <v>0</v>
      </c>
      <c r="AC39" s="52">
        <f>(Q39*1500/10000)+R39</f>
        <v>3.75</v>
      </c>
      <c r="AD39" s="53">
        <f>AA39*AM39+AB39</f>
        <v>7.5</v>
      </c>
      <c r="AE39" s="54">
        <f>ROUND(IF(M39,Y39*10000,(J39*K39*10000)+(W39*100000000))/(AD39*10000),3)</f>
        <v>54.121</v>
      </c>
      <c r="AF39" s="55">
        <f>1+AE39</f>
        <v>55.121</v>
      </c>
      <c r="AG39" s="55">
        <f>ROUND((30/(AD39*IF(M39,1,5))),6)</f>
        <v>0.8</v>
      </c>
      <c r="AH39" s="55">
        <f>ROUND(POWER(AF39,AG39)/10000,6)</f>
        <v>0.002472</v>
      </c>
      <c r="AI39" t="b" s="56">
        <f>IF(AND(AE39&gt;3%,AD39&gt;6),TRUE,FALSE)</f>
        <v>1</v>
      </c>
      <c r="AJ39" s="57">
        <f>IF(OR(AND(AI39,P39=FALSE),T39),ROUND(POWER(AE39+1,25/(AD39/5))/10000,2),AH39)</f>
        <v>1.051844317403524e+25</v>
      </c>
      <c r="AK39" s="58">
        <f>IF(AND(AI39,T39),AD39/5,AD39)</f>
        <v>7.5</v>
      </c>
      <c r="AL39" s="59">
        <f t="shared" si="18"/>
        <v>0.2</v>
      </c>
      <c r="AM39" s="59">
        <f t="shared" si="19"/>
        <v>0.3</v>
      </c>
      <c r="AN39" s="60">
        <f t="shared" si="20"/>
        <v>0.5</v>
      </c>
    </row>
    <row r="40" ht="28.5" customHeight="1">
      <c r="A40" t="s" s="35">
        <v>102</v>
      </c>
      <c r="B40" t="s" s="36">
        <v>103</v>
      </c>
      <c r="C40" t="b" s="37">
        <v>0</v>
      </c>
      <c r="D40" s="38">
        <v>5</v>
      </c>
      <c r="E40" s="39">
        <v>0.3</v>
      </c>
      <c r="F40" s="40">
        <f>D40*E40</f>
        <v>1.5</v>
      </c>
      <c r="G40" s="41"/>
      <c r="H40" s="42">
        <v>25</v>
      </c>
      <c r="I40" s="43">
        <v>0</v>
      </c>
      <c r="J40" s="44">
        <v>0</v>
      </c>
      <c r="K40" s="45">
        <v>0</v>
      </c>
      <c r="L40" s="46"/>
      <c r="M40" t="b" s="44">
        <v>0</v>
      </c>
      <c r="N40" t="b" s="44">
        <v>0</v>
      </c>
      <c r="O40" t="b" s="44">
        <v>0</v>
      </c>
      <c r="P40" t="b" s="44">
        <v>0</v>
      </c>
      <c r="Q40" s="44">
        <v>60</v>
      </c>
      <c r="R40" s="44">
        <v>0</v>
      </c>
      <c r="S40" s="44">
        <v>0</v>
      </c>
      <c r="T40" t="b" s="47">
        <v>1</v>
      </c>
      <c r="U40" s="48">
        <f>IF(C40=TRUE,MAX(AJ$2:AJ$164)*(G40+30%),IF(G40&gt;20%,AJ40+MAX(AJ$2:AJ$164*(G40-5%)),AJ40))+IF(N40,MAX(AJ$2:AJ$164),0)</f>
        <v>5.871397639333039e+24</v>
      </c>
      <c r="V40" s="49">
        <f>H40*F40</f>
        <v>37.5</v>
      </c>
      <c r="W40" s="49">
        <f>H40+F40*I40*AM40</f>
        <v>25</v>
      </c>
      <c r="X40" s="50">
        <f>I40*AN40+H40</f>
        <v>25</v>
      </c>
      <c r="Y40" s="50">
        <f>I40*AM40+H40</f>
        <v>25</v>
      </c>
      <c r="Z40" s="51">
        <f>SUM($Q$2:Q40)</f>
        <v>826.6</v>
      </c>
      <c r="AA40" s="52">
        <f>Q40</f>
        <v>60</v>
      </c>
      <c r="AB40" s="53">
        <f>R40</f>
        <v>0</v>
      </c>
      <c r="AC40" s="52">
        <f>(Q40*1500/10000)+R40</f>
        <v>9</v>
      </c>
      <c r="AD40" s="53">
        <f>AA40*AM40+AB40</f>
        <v>18</v>
      </c>
      <c r="AE40" s="54">
        <f>ROUND(IF(M40,Y40*10000,(J40*K40*10000)+(W40*100000000))/(AD40*10000),3)</f>
        <v>13888.889</v>
      </c>
      <c r="AF40" s="55">
        <f>1+AE40</f>
        <v>13889.889</v>
      </c>
      <c r="AG40" s="55">
        <f>ROUND((30/(AD40*IF(M40,1,5))),6)</f>
        <v>0.333333</v>
      </c>
      <c r="AH40" s="55">
        <f>ROUND(POWER(AF40,AG40)/10000,6)</f>
        <v>0.002404</v>
      </c>
      <c r="AI40" t="b" s="56">
        <f>IF(AND(AE40&gt;3%,AD40&gt;6),TRUE,FALSE)</f>
        <v>1</v>
      </c>
      <c r="AJ40" s="57">
        <f>IF(OR(AND(AI40,P40=FALSE),T40),ROUND(POWER(AE40+1,25/(AD40/5))/10000,2),AH40)</f>
        <v>5.871397639333039e+24</v>
      </c>
      <c r="AK40" s="58">
        <f>IF(AND(AI40,T40),AD40/5,AD40)</f>
        <v>3.6</v>
      </c>
      <c r="AL40" s="59">
        <f t="shared" si="18"/>
        <v>0.2</v>
      </c>
      <c r="AM40" s="59">
        <f t="shared" si="19"/>
        <v>0.3</v>
      </c>
      <c r="AN40" s="60">
        <f t="shared" si="20"/>
        <v>0.5</v>
      </c>
    </row>
    <row r="41" ht="28.5" customHeight="1">
      <c r="A41" t="s" s="35">
        <v>104</v>
      </c>
      <c r="B41" t="s" s="36">
        <v>40</v>
      </c>
      <c r="C41" t="b" s="37">
        <v>0</v>
      </c>
      <c r="D41" s="38">
        <v>2.5</v>
      </c>
      <c r="E41" s="39">
        <v>0.07000000000000001</v>
      </c>
      <c r="F41" s="40">
        <f>D41*E41</f>
        <v>0.175</v>
      </c>
      <c r="G41" s="41"/>
      <c r="H41" s="42">
        <v>0.02</v>
      </c>
      <c r="I41" s="43">
        <v>0.08</v>
      </c>
      <c r="J41" s="44">
        <v>0</v>
      </c>
      <c r="K41" s="45">
        <v>0</v>
      </c>
      <c r="L41" s="46"/>
      <c r="M41" t="b" s="44">
        <v>0</v>
      </c>
      <c r="N41" t="b" s="44">
        <v>0</v>
      </c>
      <c r="O41" t="b" s="44">
        <v>0</v>
      </c>
      <c r="P41" t="b" s="44">
        <v>0</v>
      </c>
      <c r="Q41" s="44">
        <v>2</v>
      </c>
      <c r="R41" s="44">
        <v>0</v>
      </c>
      <c r="S41" s="44">
        <v>0</v>
      </c>
      <c r="T41" t="b" s="47">
        <v>0</v>
      </c>
      <c r="U41" s="48">
        <f>IF(C41=TRUE,MAX(AJ$2:AJ$164)*(G41+30%),IF(G41&gt;20%,AJ41+MAX(AJ$2:AJ$164*(G41-5%)),AJ41))+IF(N41,MAX(AJ$2:AJ$164),0)</f>
        <v>1.1678629508117e+22</v>
      </c>
      <c r="V41" s="49">
        <f>H41*F41</f>
        <v>0.003500000000000001</v>
      </c>
      <c r="W41" s="49">
        <f>H41+F41*I41*AM41</f>
        <v>0.0242</v>
      </c>
      <c r="X41" s="50">
        <f>I41*AN41+H41</f>
        <v>0.06</v>
      </c>
      <c r="Y41" s="50">
        <f>I41*AM41+H41</f>
        <v>0.044</v>
      </c>
      <c r="Z41" s="51">
        <f>SUM($Q$2:Q41)</f>
        <v>828.6</v>
      </c>
      <c r="AA41" s="52">
        <f>Q41</f>
        <v>2</v>
      </c>
      <c r="AB41" s="53">
        <f>R41</f>
        <v>0</v>
      </c>
      <c r="AC41" s="52">
        <f>(Q41*1500/10000)+R41</f>
        <v>0.3</v>
      </c>
      <c r="AD41" s="53">
        <f>AA41*AM41+AB41</f>
        <v>0.6</v>
      </c>
      <c r="AE41" s="54">
        <f>ROUND(IF(M41,Y41*10000,(J41*K41*10000)+(W41*100000000))/(AD41*10000),3)</f>
        <v>403.333</v>
      </c>
      <c r="AF41" s="55">
        <f>1+AE41</f>
        <v>404.333</v>
      </c>
      <c r="AG41" s="55">
        <f>ROUND((30/(AD41*IF(M41,1,5))),6)</f>
        <v>10</v>
      </c>
      <c r="AH41" s="55">
        <f>ROUND(POWER(AF41,AG41)/10000,6)</f>
        <v>1.1678629508117e+22</v>
      </c>
      <c r="AI41" t="b" s="56">
        <f>IF(AND(AE41&gt;3%,AD41&gt;6),TRUE,FALSE)</f>
        <v>0</v>
      </c>
      <c r="AJ41" s="57">
        <f>IF(OR(AND(AI41,P41=FALSE),T41),ROUND(POWER(AE41+1,25/(AD41/5))/10000,2),AH41)</f>
        <v>1.1678629508117e+22</v>
      </c>
      <c r="AK41" s="58">
        <f>IF(AND(AI41,T41),AD41/5,AD41)</f>
        <v>0.6</v>
      </c>
      <c r="AL41" s="59">
        <f t="shared" si="18"/>
        <v>0.2</v>
      </c>
      <c r="AM41" s="59">
        <f t="shared" si="19"/>
        <v>0.3</v>
      </c>
      <c r="AN41" s="60">
        <f t="shared" si="20"/>
        <v>0.5</v>
      </c>
    </row>
    <row r="42" ht="28.5" customHeight="1">
      <c r="A42" t="s" s="61">
        <v>105</v>
      </c>
      <c r="B42" t="s" s="36">
        <v>64</v>
      </c>
      <c r="C42" t="b" s="37">
        <v>0</v>
      </c>
      <c r="D42" s="38">
        <v>1.75</v>
      </c>
      <c r="E42" s="39">
        <v>0.12</v>
      </c>
      <c r="F42" s="40">
        <f>D42*E42</f>
        <v>0.21</v>
      </c>
      <c r="G42" s="41"/>
      <c r="H42" s="42">
        <v>0.05</v>
      </c>
      <c r="I42" s="43">
        <v>0.1</v>
      </c>
      <c r="J42" s="44">
        <v>10000</v>
      </c>
      <c r="K42" s="45">
        <v>0.01</v>
      </c>
      <c r="L42" s="46"/>
      <c r="M42" t="b" s="44">
        <v>0</v>
      </c>
      <c r="N42" t="b" s="44">
        <v>0</v>
      </c>
      <c r="O42" t="b" s="44">
        <v>0</v>
      </c>
      <c r="P42" t="b" s="44">
        <v>0</v>
      </c>
      <c r="Q42" s="44">
        <v>30</v>
      </c>
      <c r="R42" s="44"/>
      <c r="S42" s="44">
        <v>40</v>
      </c>
      <c r="T42" t="b" s="47">
        <v>0</v>
      </c>
      <c r="U42" s="48">
        <f>IF(C42=TRUE,MAX(AJ$2:AJ$164)*(G42+30%),IF(G42&gt;20%,AJ42+MAX(AJ$2:AJ$164*(G42-5%)),AJ42))+IF(N42,MAX(AJ$2:AJ$164),0)</f>
        <v>1.036755678056741e+22</v>
      </c>
      <c r="V42" s="49">
        <f>H42*F42</f>
        <v>0.0105</v>
      </c>
      <c r="W42" s="49">
        <f>H42+F42*I42*AM42</f>
        <v>0.0563</v>
      </c>
      <c r="X42" s="50">
        <f>I42*AN42+H42</f>
        <v>0.1</v>
      </c>
      <c r="Y42" s="50">
        <f>I42*AM42+H42</f>
        <v>0.08</v>
      </c>
      <c r="Z42" s="51">
        <f>SUM($Q$2:Q42)</f>
        <v>858.6</v>
      </c>
      <c r="AA42" s="52">
        <f>Q42</f>
        <v>30</v>
      </c>
      <c r="AB42" s="53">
        <f>R42</f>
        <v>0</v>
      </c>
      <c r="AC42" s="52">
        <f>(Q42*1500/10000)+R42</f>
        <v>4.5</v>
      </c>
      <c r="AD42" s="53">
        <f>AA42*AM42+AB42</f>
        <v>9</v>
      </c>
      <c r="AE42" s="54">
        <f>ROUND(IF(M42,Y42*10000,(J42*K42*10000)+(W42*100000000))/(AD42*10000),3)</f>
        <v>73.667</v>
      </c>
      <c r="AF42" s="55">
        <f>1+AE42</f>
        <v>74.667</v>
      </c>
      <c r="AG42" s="55">
        <f>ROUND((30/(AD42*IF(M42,1,5))),6)</f>
        <v>0.666667</v>
      </c>
      <c r="AH42" s="55">
        <f>ROUND(POWER(AF42,AG42)/10000,6)</f>
        <v>0.001773</v>
      </c>
      <c r="AI42" t="b" s="56">
        <f>IF(AND(AE42&gt;3%,AD42&gt;6),TRUE,FALSE)</f>
        <v>1</v>
      </c>
      <c r="AJ42" s="57">
        <f>IF(OR(AND(AI42,P42=FALSE),T42),ROUND(POWER(AE42+1,25/(AD42/5))/10000,2),AH42)</f>
        <v>1.036755678056741e+22</v>
      </c>
      <c r="AK42" s="58">
        <f>IF(AND(AI42,T42),AD42/5,AD42)</f>
        <v>9</v>
      </c>
      <c r="AL42" s="59">
        <f t="shared" si="18"/>
        <v>0.2</v>
      </c>
      <c r="AM42" s="59">
        <f t="shared" si="19"/>
        <v>0.3</v>
      </c>
      <c r="AN42" s="60">
        <f t="shared" si="20"/>
        <v>0.5</v>
      </c>
    </row>
    <row r="43" ht="28.5" customHeight="1">
      <c r="A43" t="s" s="35">
        <v>106</v>
      </c>
      <c r="B43" t="s" s="36">
        <v>107</v>
      </c>
      <c r="C43" t="b" s="37">
        <v>0</v>
      </c>
      <c r="D43" s="38">
        <v>12</v>
      </c>
      <c r="E43" s="39">
        <v>0.03</v>
      </c>
      <c r="F43" s="40">
        <f>D43*E43</f>
        <v>0.36</v>
      </c>
      <c r="G43" s="41"/>
      <c r="H43" s="42">
        <v>0.02</v>
      </c>
      <c r="I43" s="43">
        <v>0.01</v>
      </c>
      <c r="J43" s="44">
        <v>10000</v>
      </c>
      <c r="K43" s="45">
        <v>0.01</v>
      </c>
      <c r="L43" s="46"/>
      <c r="M43" t="b" s="44">
        <v>0</v>
      </c>
      <c r="N43" t="b" s="44">
        <v>0</v>
      </c>
      <c r="O43" t="b" s="44">
        <v>0</v>
      </c>
      <c r="P43" t="b" s="44">
        <v>0</v>
      </c>
      <c r="Q43" t="s" s="62">
        <v>108</v>
      </c>
      <c r="R43" t="s" s="62">
        <v>109</v>
      </c>
      <c r="S43" s="44">
        <v>35</v>
      </c>
      <c r="T43" t="b" s="47">
        <v>0</v>
      </c>
      <c r="U43" s="48">
        <f>IF(C43=TRUE,MAX(AJ$2:AJ$164)*(G43+30%),IF(G43&gt;20%,AJ43+MAX(AJ$2:AJ$164*(G43-5%)),AJ43))+IF(N43,MAX(AJ$2:AJ$164),0)</f>
        <v>1.347688700657659e+23</v>
      </c>
      <c r="V43" s="49">
        <f>H43*F43</f>
        <v>0.0072</v>
      </c>
      <c r="W43" s="49">
        <f>H43+F43*I43*AM43</f>
        <v>0.02108</v>
      </c>
      <c r="X43" s="50">
        <f>I43*AN43+H43</f>
        <v>0.025</v>
      </c>
      <c r="Y43" s="50">
        <f>I43*AM43+H43</f>
        <v>0.023</v>
      </c>
      <c r="Z43" s="51">
        <f>SUM($Q$2:Q43)</f>
        <v>858.6</v>
      </c>
      <c r="AA43" t="s" s="69">
        <f>Q43</f>
        <v>110</v>
      </c>
      <c r="AB43" t="s" s="70">
        <f>R43</f>
        <v>111</v>
      </c>
      <c r="AC43" s="52">
        <f>(Q43*1500/10000)+R43</f>
        <v>3.75</v>
      </c>
      <c r="AD43" s="53">
        <f>AA43*AM43+AB43</f>
        <v>7.5</v>
      </c>
      <c r="AE43" s="54">
        <f>ROUND(IF(M43,Y43*10000,(J43*K43*10000)+(W43*100000000))/(AD43*10000),3)</f>
        <v>41.44</v>
      </c>
      <c r="AF43" s="55">
        <f>1+AE43</f>
        <v>42.44</v>
      </c>
      <c r="AG43" s="55">
        <f>ROUND((30/(AD43*IF(M43,1,5))),6)</f>
        <v>0.8</v>
      </c>
      <c r="AH43" s="55">
        <f>ROUND(POWER(AF43,AG43)/10000,6)</f>
        <v>0.002005</v>
      </c>
      <c r="AI43" t="b" s="56">
        <f>IF(AND(AE43&gt;3%,AD43&gt;6),TRUE,FALSE)</f>
        <v>1</v>
      </c>
      <c r="AJ43" s="57">
        <f>IF(OR(AND(AI43,P43=FALSE),T43),ROUND(POWER(AE43+1,25/(AD43/5))/10000,2),AH43)</f>
        <v>1.347688700657659e+23</v>
      </c>
      <c r="AK43" s="58">
        <f>IF(AND(AI43,T43),AD43/5,AD43)</f>
        <v>7.5</v>
      </c>
      <c r="AL43" s="59">
        <f t="shared" si="18"/>
        <v>0.2</v>
      </c>
      <c r="AM43" s="59">
        <f t="shared" si="19"/>
        <v>0.3</v>
      </c>
      <c r="AN43" s="60">
        <f t="shared" si="20"/>
        <v>0.5</v>
      </c>
    </row>
    <row r="44" ht="28.5" customHeight="1">
      <c r="A44" t="s" s="35">
        <v>112</v>
      </c>
      <c r="B44" t="s" s="36">
        <v>113</v>
      </c>
      <c r="C44" t="b" s="37">
        <v>0</v>
      </c>
      <c r="D44" s="38">
        <v>3.6</v>
      </c>
      <c r="E44" s="39">
        <v>0.02</v>
      </c>
      <c r="F44" s="40">
        <f>D44*E44</f>
        <v>0.07200000000000001</v>
      </c>
      <c r="G44" s="41"/>
      <c r="H44" s="42">
        <v>0.04</v>
      </c>
      <c r="I44" s="43">
        <v>0.08</v>
      </c>
      <c r="J44" s="44">
        <v>10000</v>
      </c>
      <c r="K44" s="45">
        <v>0.01</v>
      </c>
      <c r="L44" s="46"/>
      <c r="M44" t="b" s="44">
        <v>0</v>
      </c>
      <c r="N44" t="b" s="44">
        <v>0</v>
      </c>
      <c r="O44" t="b" s="44">
        <v>0</v>
      </c>
      <c r="P44" t="b" s="44">
        <v>0</v>
      </c>
      <c r="Q44" s="44">
        <v>30</v>
      </c>
      <c r="R44" s="44">
        <v>0</v>
      </c>
      <c r="S44" s="44">
        <v>60</v>
      </c>
      <c r="T44" t="b" s="47">
        <v>0</v>
      </c>
      <c r="U44" s="48">
        <f>IF(C44=TRUE,MAX(AJ$2:AJ$164)*(G44+30%),IF(G44&gt;20%,AJ44+MAX(AJ$2:AJ$164*(G44-5%)),AJ44))+IF(N44,MAX(AJ$2:AJ$164),0)</f>
        <v>3.478214435384242e+20</v>
      </c>
      <c r="V44" s="49">
        <f>H44*F44</f>
        <v>0.00288</v>
      </c>
      <c r="W44" s="49">
        <f>H44+F44*I44*AM44</f>
        <v>0.041728</v>
      </c>
      <c r="X44" s="50">
        <f>I44*AN44+H44</f>
        <v>0.08</v>
      </c>
      <c r="Y44" s="50">
        <f>I44*AM44+H44</f>
        <v>0.064</v>
      </c>
      <c r="Z44" s="51">
        <f>SUM($Q$2:Q44)</f>
        <v>888.6</v>
      </c>
      <c r="AA44" s="52">
        <f>Q44</f>
        <v>30</v>
      </c>
      <c r="AB44" s="53">
        <f>R44</f>
        <v>0</v>
      </c>
      <c r="AC44" s="52">
        <f>(Q44*1500/10000)+R44</f>
        <v>4.5</v>
      </c>
      <c r="AD44" s="53">
        <f>AA44*AM44+AB44</f>
        <v>9</v>
      </c>
      <c r="AE44" s="54">
        <f>ROUND(IF(M44,Y44*10000,(J44*K44*10000)+(W44*100000000))/(AD44*10000),3)</f>
        <v>57.476</v>
      </c>
      <c r="AF44" s="55">
        <f>1+AE44</f>
        <v>58.476</v>
      </c>
      <c r="AG44" s="55">
        <f>ROUND((30/(AD44*IF(M44,1,5))),6)</f>
        <v>0.666667</v>
      </c>
      <c r="AH44" s="55">
        <f>ROUND(POWER(AF44,AG44)/10000,6)</f>
        <v>0.001507</v>
      </c>
      <c r="AI44" t="b" s="56">
        <f>IF(AND(AE44&gt;3%,AD44&gt;6),TRUE,FALSE)</f>
        <v>1</v>
      </c>
      <c r="AJ44" s="57">
        <f>IF(OR(AND(AI44,P44=FALSE),T44),ROUND(POWER(AE44+1,25/(AD44/5))/10000,2),AH44)</f>
        <v>3.478214435384242e+20</v>
      </c>
      <c r="AK44" s="58">
        <f>IF(AND(AI44,T44),AD44/5,AD44)</f>
        <v>9</v>
      </c>
      <c r="AL44" s="59">
        <f t="shared" si="18"/>
        <v>0.2</v>
      </c>
      <c r="AM44" s="59">
        <f t="shared" si="19"/>
        <v>0.3</v>
      </c>
      <c r="AN44" s="60">
        <f t="shared" si="20"/>
        <v>0.5</v>
      </c>
    </row>
    <row r="45" ht="28.5" customHeight="1">
      <c r="A45" t="s" s="35">
        <v>114</v>
      </c>
      <c r="B45" t="s" s="36">
        <v>54</v>
      </c>
      <c r="C45" t="b" s="37">
        <v>0</v>
      </c>
      <c r="D45" s="38">
        <v>1.4</v>
      </c>
      <c r="E45" s="39">
        <v>0.06</v>
      </c>
      <c r="F45" s="40">
        <f>D45*E45</f>
        <v>0.08399999999999999</v>
      </c>
      <c r="G45" s="41"/>
      <c r="H45" s="42">
        <v>0.1</v>
      </c>
      <c r="I45" s="43">
        <v>0.25</v>
      </c>
      <c r="J45" s="44">
        <v>0</v>
      </c>
      <c r="K45" s="45">
        <v>0</v>
      </c>
      <c r="L45" s="46"/>
      <c r="M45" t="b" s="44">
        <v>0</v>
      </c>
      <c r="N45" t="b" s="44">
        <v>0</v>
      </c>
      <c r="O45" t="b" s="44">
        <v>0</v>
      </c>
      <c r="P45" t="b" s="44">
        <v>0</v>
      </c>
      <c r="Q45" s="44">
        <v>15</v>
      </c>
      <c r="R45" s="44">
        <v>6</v>
      </c>
      <c r="S45" s="44">
        <v>0</v>
      </c>
      <c r="T45" t="b" s="47">
        <v>0</v>
      </c>
      <c r="U45" s="48">
        <f>IF(C45=TRUE,MAX(AJ$2:AJ$164)*(G45+30%),IF(G45&gt;20%,AJ45+MAX(AJ$2:AJ$164*(G45-5%)),AJ45))+IF(N45,MAX(AJ$2:AJ$164),0)</f>
        <v>8.393758886362584e+19</v>
      </c>
      <c r="V45" s="49">
        <f>H45*F45</f>
        <v>0.008399999999999999</v>
      </c>
      <c r="W45" s="49">
        <f>H45+F45*I45*AM45</f>
        <v>0.1063</v>
      </c>
      <c r="X45" s="50">
        <f>I45*AN45+H45</f>
        <v>0.225</v>
      </c>
      <c r="Y45" s="50">
        <f>I45*AM45+H45</f>
        <v>0.175</v>
      </c>
      <c r="Z45" s="51">
        <f>SUM($Q$2:Q45)</f>
        <v>903.6</v>
      </c>
      <c r="AA45" s="52">
        <f>Q45</f>
        <v>15</v>
      </c>
      <c r="AB45" s="53">
        <f>R45</f>
        <v>6</v>
      </c>
      <c r="AC45" s="52">
        <f>(Q45*1500/10000)+R45</f>
        <v>8.25</v>
      </c>
      <c r="AD45" s="53">
        <f>AA45*AM45+AB45</f>
        <v>10.5</v>
      </c>
      <c r="AE45" s="54">
        <f>ROUND(IF(M45,Y45*10000,(J45*K45*10000)+(W45*100000000))/(AD45*10000),3)</f>
        <v>101.238</v>
      </c>
      <c r="AF45" s="55">
        <f>1+AE45</f>
        <v>102.238</v>
      </c>
      <c r="AG45" s="55">
        <f>ROUND((30/(AD45*IF(M45,1,5))),6)</f>
        <v>0.571429</v>
      </c>
      <c r="AH45" s="55">
        <f>ROUND(POWER(AF45,AG45)/10000,6)</f>
        <v>0.001407</v>
      </c>
      <c r="AI45" t="b" s="56">
        <f>IF(AND(AE45&gt;3%,AD45&gt;6),TRUE,FALSE)</f>
        <v>1</v>
      </c>
      <c r="AJ45" s="57">
        <f>IF(OR(AND(AI45,P45=FALSE),T45),ROUND(POWER(AE45+1,25/(AD45/5))/10000,2),AH45)</f>
        <v>8.393758886362584e+19</v>
      </c>
      <c r="AK45" s="58">
        <f>IF(AND(AI45,T45),AD45/5,AD45)</f>
        <v>10.5</v>
      </c>
      <c r="AL45" s="59">
        <f t="shared" si="18"/>
        <v>0.2</v>
      </c>
      <c r="AM45" s="59">
        <f t="shared" si="19"/>
        <v>0.3</v>
      </c>
      <c r="AN45" s="60">
        <f t="shared" si="20"/>
        <v>0.5</v>
      </c>
    </row>
    <row r="46" ht="28.5" customHeight="1">
      <c r="A46" t="s" s="61">
        <v>115</v>
      </c>
      <c r="B46" t="s" s="36">
        <v>116</v>
      </c>
      <c r="C46" t="b" s="37">
        <v>0</v>
      </c>
      <c r="D46" s="38">
        <v>0.6</v>
      </c>
      <c r="E46" s="39">
        <v>0.25</v>
      </c>
      <c r="F46" s="40">
        <f>D46*E46</f>
        <v>0.15</v>
      </c>
      <c r="G46" s="41"/>
      <c r="H46" s="42">
        <v>0.15</v>
      </c>
      <c r="I46" s="43">
        <v>0.08</v>
      </c>
      <c r="J46" s="44">
        <v>0</v>
      </c>
      <c r="K46" s="45">
        <v>0</v>
      </c>
      <c r="L46" s="46"/>
      <c r="M46" t="b" s="44">
        <v>0</v>
      </c>
      <c r="N46" t="b" s="44">
        <v>0</v>
      </c>
      <c r="O46" t="b" s="44">
        <v>0</v>
      </c>
      <c r="P46" t="b" s="44">
        <v>0</v>
      </c>
      <c r="Q46" s="44">
        <v>2</v>
      </c>
      <c r="R46" s="44">
        <v>0.2</v>
      </c>
      <c r="S46" s="44">
        <v>0</v>
      </c>
      <c r="T46" t="b" s="47">
        <v>0</v>
      </c>
      <c r="U46" s="48">
        <f>IF(C46=TRUE,MAX(AJ$2:AJ$164)*(G46+30%),IF(G46&gt;20%,AJ46+MAX(AJ$2:AJ$164*(G46-5%)),AJ46))+IF(N46,MAX(AJ$2:AJ$164),0)</f>
        <v>4.231118965415143e+20</v>
      </c>
      <c r="V46" s="49">
        <f>H46*F46</f>
        <v>0.0225</v>
      </c>
      <c r="W46" s="49">
        <f>H46+F46*I46*AM46</f>
        <v>0.1536</v>
      </c>
      <c r="X46" s="50">
        <f>I46*AN46+H46</f>
        <v>0.19</v>
      </c>
      <c r="Y46" s="50">
        <f>I46*AM46+H46</f>
        <v>0.174</v>
      </c>
      <c r="Z46" s="51">
        <f>SUM($Q$2:Q46)</f>
        <v>905.6</v>
      </c>
      <c r="AA46" s="52">
        <f>Q46</f>
        <v>2</v>
      </c>
      <c r="AB46" s="53">
        <f>R46</f>
        <v>0.2</v>
      </c>
      <c r="AC46" s="52">
        <f>(Q46*1500/10000)+R46</f>
        <v>0.5</v>
      </c>
      <c r="AD46" s="53">
        <f>AA46*AM46+AB46</f>
        <v>0.8</v>
      </c>
      <c r="AE46" s="54">
        <f>ROUND(IF(M46,Y46*10000,(J46*K46*10000)+(W46*100000000))/(AD46*10000),3)</f>
        <v>1920</v>
      </c>
      <c r="AF46" s="55">
        <f>1+AE46</f>
        <v>1921</v>
      </c>
      <c r="AG46" s="55">
        <f>ROUND((30/(AD46*IF(M46,1,5))),6)</f>
        <v>7.5</v>
      </c>
      <c r="AH46" s="55">
        <f>ROUND(POWER(AF46,AG46)/10000,6)</f>
        <v>4.231118965415143e+20</v>
      </c>
      <c r="AI46" t="b" s="56">
        <f>IF(AND(AE46&gt;3%,AD46&gt;6),TRUE,FALSE)</f>
        <v>0</v>
      </c>
      <c r="AJ46" s="57">
        <f>IF(OR(AND(AI46,P46=FALSE),T46),ROUND(POWER(AE46+1,25/(AD46/5))/10000,2),AH46)</f>
        <v>4.231118965415143e+20</v>
      </c>
      <c r="AK46" s="58">
        <f>IF(AND(AI46,T46),AD46/5,AD46)</f>
        <v>0.8</v>
      </c>
      <c r="AL46" s="59">
        <f t="shared" si="18"/>
        <v>0.2</v>
      </c>
      <c r="AM46" s="59">
        <f t="shared" si="19"/>
        <v>0.3</v>
      </c>
      <c r="AN46" s="60">
        <f t="shared" si="20"/>
        <v>0.5</v>
      </c>
    </row>
    <row r="47" ht="28.5" customHeight="1">
      <c r="A47" t="s" s="35">
        <v>117</v>
      </c>
      <c r="B47" t="s" s="36">
        <v>118</v>
      </c>
      <c r="C47" t="b" s="37">
        <v>0</v>
      </c>
      <c r="D47" s="38">
        <v>6.4</v>
      </c>
      <c r="E47" s="39">
        <v>0.45</v>
      </c>
      <c r="F47" s="40">
        <f>D47*E47</f>
        <v>2.88</v>
      </c>
      <c r="G47" s="41"/>
      <c r="H47" s="42">
        <v>2.5</v>
      </c>
      <c r="I47" s="43">
        <v>0.15</v>
      </c>
      <c r="J47" s="44">
        <v>0</v>
      </c>
      <c r="K47" s="45">
        <v>0</v>
      </c>
      <c r="L47" s="46"/>
      <c r="M47" t="b" s="44">
        <v>0</v>
      </c>
      <c r="N47" t="b" s="44">
        <v>0</v>
      </c>
      <c r="O47" t="b" s="44">
        <v>0</v>
      </c>
      <c r="P47" t="b" s="44">
        <v>0</v>
      </c>
      <c r="Q47" s="44">
        <v>50</v>
      </c>
      <c r="R47" s="44">
        <v>1</v>
      </c>
      <c r="S47" s="44">
        <v>0</v>
      </c>
      <c r="T47" t="b" s="47">
        <v>0</v>
      </c>
      <c r="U47" s="48">
        <f>IF(C47=TRUE,MAX(AJ$2:AJ$164)*(G47+30%),IF(G47&gt;20%,AJ47+MAX(AJ$2:AJ$164*(G47-5%)),AJ47))+IF(N47,MAX(AJ$2:AJ$164),0)</f>
        <v>1.334334362817219e+21</v>
      </c>
      <c r="V47" s="49">
        <f>H47*F47</f>
        <v>7.200000000000001</v>
      </c>
      <c r="W47" s="49">
        <f>H47+F47*I47*AM47</f>
        <v>2.6296</v>
      </c>
      <c r="X47" s="50">
        <f>I47*AN47+H47</f>
        <v>2.575</v>
      </c>
      <c r="Y47" s="50">
        <f>I47*AM47+H47</f>
        <v>2.545</v>
      </c>
      <c r="Z47" s="51">
        <f>SUM($Q$2:Q47)</f>
        <v>955.6</v>
      </c>
      <c r="AA47" s="52">
        <f>Q47</f>
        <v>50</v>
      </c>
      <c r="AB47" s="53">
        <f>R47</f>
        <v>1</v>
      </c>
      <c r="AC47" s="52">
        <f>(Q47*1500/10000)+R47</f>
        <v>8.5</v>
      </c>
      <c r="AD47" s="53">
        <f>AA47*AM47+AB47</f>
        <v>16</v>
      </c>
      <c r="AE47" s="54">
        <f>ROUND(IF(M47,Y47*10000,(J47*K47*10000)+(W47*100000000))/(AD47*10000),3)</f>
        <v>1643.5</v>
      </c>
      <c r="AF47" s="55">
        <f>1+AE47</f>
        <v>1644.5</v>
      </c>
      <c r="AG47" s="55">
        <f>ROUND((30/(AD47*IF(M47,1,5))),6)</f>
        <v>0.375</v>
      </c>
      <c r="AH47" s="55">
        <f>ROUND(POWER(AF47,AG47)/10000,6)</f>
        <v>0.001607</v>
      </c>
      <c r="AI47" t="b" s="56">
        <f>IF(AND(AE47&gt;3%,AD47&gt;6),TRUE,FALSE)</f>
        <v>1</v>
      </c>
      <c r="AJ47" s="57">
        <f>IF(OR(AND(AI47,P47=FALSE),T47),ROUND(POWER(AE47+1,25/(AD47/5))/10000,2),AH47)</f>
        <v>1.334334362817219e+21</v>
      </c>
      <c r="AK47" s="58">
        <f>IF(AND(AI47,T47),AD47/5,AD47)</f>
        <v>16</v>
      </c>
      <c r="AL47" s="59">
        <f t="shared" si="18"/>
        <v>0.2</v>
      </c>
      <c r="AM47" s="59">
        <f t="shared" si="19"/>
        <v>0.3</v>
      </c>
      <c r="AN47" s="60">
        <f t="shared" si="20"/>
        <v>0.5</v>
      </c>
    </row>
    <row r="48" ht="28.5" customHeight="1">
      <c r="A48" t="s" s="61">
        <v>119</v>
      </c>
      <c r="B48" t="s" s="36">
        <v>42</v>
      </c>
      <c r="C48" t="b" s="37">
        <v>0</v>
      </c>
      <c r="D48" s="38">
        <v>10</v>
      </c>
      <c r="E48" s="39">
        <v>0.1</v>
      </c>
      <c r="F48" s="40">
        <f>D48*E48</f>
        <v>1</v>
      </c>
      <c r="G48" s="41">
        <v>0.5</v>
      </c>
      <c r="H48" s="42">
        <v>0.2</v>
      </c>
      <c r="I48" s="43">
        <v>0.25</v>
      </c>
      <c r="J48" s="44">
        <v>5000</v>
      </c>
      <c r="K48" s="45">
        <v>0.05</v>
      </c>
      <c r="L48" s="46"/>
      <c r="M48" t="b" s="44">
        <v>0</v>
      </c>
      <c r="N48" t="b" s="44">
        <v>0</v>
      </c>
      <c r="O48" t="b" s="44">
        <v>0</v>
      </c>
      <c r="P48" t="b" s="44">
        <v>0</v>
      </c>
      <c r="Q48" s="44">
        <v>40</v>
      </c>
      <c r="R48" s="44">
        <v>0</v>
      </c>
      <c r="S48" s="44">
        <v>0</v>
      </c>
      <c r="T48" t="b" s="47">
        <v>1</v>
      </c>
      <c r="U48" s="48">
        <f>IF(C48=TRUE,MAX(AJ$2:AJ$164)*(G48+30%),IF(G48&gt;20%,AJ48+MAX(AJ$2:AJ$164*(G48-5%)),AJ48))+IF(N48,MAX(AJ$2:AJ$164),0)</f>
        <v>1.438696766971254e+21</v>
      </c>
      <c r="V48" s="49">
        <f>H48*F48</f>
        <v>0.2</v>
      </c>
      <c r="W48" s="49">
        <f>H48+F48*I48*AM48</f>
        <v>0.275</v>
      </c>
      <c r="X48" s="50">
        <f>I48*AN48+H48</f>
        <v>0.325</v>
      </c>
      <c r="Y48" s="50">
        <f>I48*AM48+H48</f>
        <v>0.275</v>
      </c>
      <c r="Z48" s="51">
        <f>SUM($Q$2:Q48)</f>
        <v>995.6</v>
      </c>
      <c r="AA48" s="52">
        <f>Q48</f>
        <v>40</v>
      </c>
      <c r="AB48" s="53">
        <f>R48</f>
        <v>0</v>
      </c>
      <c r="AC48" s="52">
        <f>(Q48*1500/10000)+R48</f>
        <v>6</v>
      </c>
      <c r="AD48" s="53">
        <f>AA48*AM48+AB48</f>
        <v>12</v>
      </c>
      <c r="AE48" s="54">
        <f>ROUND(IF(M48,Y48*10000,(J48*K48*10000)+(W48*100000000))/(AD48*10000),3)</f>
        <v>250</v>
      </c>
      <c r="AF48" s="55">
        <f>1+AE48</f>
        <v>251</v>
      </c>
      <c r="AG48" s="55">
        <f>ROUND((30/(AD48*IF(M48,1,5))),6)</f>
        <v>0.5</v>
      </c>
      <c r="AH48" s="55">
        <f>ROUND(POWER(AF48,AG48)/10000,6)</f>
        <v>0.001584</v>
      </c>
      <c r="AI48" t="b" s="56">
        <f>IF(AND(AE48&gt;3%,AD48&gt;6),TRUE,FALSE)</f>
        <v>1</v>
      </c>
      <c r="AJ48" s="57">
        <f>IF(OR(AND(AI48,P48=FALSE),T48),ROUND(POWER(AE48+1,25/(AD48/5))/10000,2),AH48)</f>
        <v>9.922046668767269e+20</v>
      </c>
      <c r="AK48" s="58">
        <f>IF(AND(AI48,T48),AD48/5,AD48)</f>
        <v>2.4</v>
      </c>
      <c r="AL48" s="59">
        <f t="shared" si="18"/>
        <v>0.2</v>
      </c>
      <c r="AM48" s="59">
        <f t="shared" si="19"/>
        <v>0.3</v>
      </c>
      <c r="AN48" s="60">
        <f t="shared" si="20"/>
        <v>0.5</v>
      </c>
    </row>
    <row r="49" ht="28.5" customHeight="1">
      <c r="A49" t="s" s="61">
        <v>120</v>
      </c>
      <c r="B49" t="s" s="36">
        <v>121</v>
      </c>
      <c r="C49" t="b" s="37">
        <v>0</v>
      </c>
      <c r="D49" s="38">
        <v>2.34</v>
      </c>
      <c r="E49" s="39">
        <v>0.25</v>
      </c>
      <c r="F49" s="40">
        <f>D49*E49</f>
        <v>0.585</v>
      </c>
      <c r="G49" s="41"/>
      <c r="H49" s="42">
        <v>0.25</v>
      </c>
      <c r="I49" s="43">
        <v>0.12</v>
      </c>
      <c r="J49" s="44">
        <v>0</v>
      </c>
      <c r="K49" s="45">
        <v>0</v>
      </c>
      <c r="L49" s="46"/>
      <c r="M49" t="b" s="44">
        <v>0</v>
      </c>
      <c r="N49" t="b" s="44">
        <v>0</v>
      </c>
      <c r="O49" t="b" s="44">
        <v>0</v>
      </c>
      <c r="P49" t="b" s="44">
        <v>0</v>
      </c>
      <c r="Q49" s="44">
        <v>40</v>
      </c>
      <c r="R49" s="44"/>
      <c r="S49" s="44">
        <v>10</v>
      </c>
      <c r="T49" t="b" s="47">
        <v>1</v>
      </c>
      <c r="U49" s="48">
        <f>IF(C49=TRUE,MAX(AJ$2:AJ$164)*(G49+30%),IF(G49&gt;20%,AJ49+MAX(AJ$2:AJ$164*(G49-5%)),AJ49))+IF(N49,MAX(AJ$2:AJ$164),0)</f>
        <v>3.464205996490504e+20</v>
      </c>
      <c r="V49" s="49">
        <f>H49*F49</f>
        <v>0.14625</v>
      </c>
      <c r="W49" s="49">
        <f>H49+F49*I49*AM49</f>
        <v>0.27106</v>
      </c>
      <c r="X49" s="50">
        <f>I49*AN49+H49</f>
        <v>0.31</v>
      </c>
      <c r="Y49" s="50">
        <f>I49*AM49+H49</f>
        <v>0.286</v>
      </c>
      <c r="Z49" s="51">
        <f>SUM($Q$2:Q49)</f>
        <v>1035.6</v>
      </c>
      <c r="AA49" s="52">
        <f>Q49</f>
        <v>40</v>
      </c>
      <c r="AB49" s="53">
        <f>R49</f>
        <v>0</v>
      </c>
      <c r="AC49" s="52">
        <f>(Q49*1500/10000)+R49</f>
        <v>6</v>
      </c>
      <c r="AD49" s="53">
        <f>AA49*AM49+AB49</f>
        <v>12</v>
      </c>
      <c r="AE49" s="54">
        <f>ROUND(IF(M49,Y49*10000,(J49*K49*10000)+(W49*100000000))/(AD49*10000),3)</f>
        <v>225.883</v>
      </c>
      <c r="AF49" s="55">
        <f>1+AE49</f>
        <v>226.883</v>
      </c>
      <c r="AG49" s="55">
        <f>ROUND((30/(AD49*IF(M49,1,5))),6)</f>
        <v>0.5</v>
      </c>
      <c r="AH49" s="55">
        <f>ROUND(POWER(AF49,AG49)/10000,6)</f>
        <v>0.001506</v>
      </c>
      <c r="AI49" t="b" s="56">
        <f>IF(AND(AE49&gt;3%,AD49&gt;6),TRUE,FALSE)</f>
        <v>1</v>
      </c>
      <c r="AJ49" s="57">
        <f>IF(OR(AND(AI49,P49=FALSE),T49),ROUND(POWER(AE49+1,25/(AD49/5))/10000,2),AH49)</f>
        <v>3.464205996490504e+20</v>
      </c>
      <c r="AK49" s="58">
        <f>IF(AND(AI49,T49),AD49/5,AD49)</f>
        <v>2.4</v>
      </c>
      <c r="AL49" s="59">
        <f t="shared" si="18"/>
        <v>0.2</v>
      </c>
      <c r="AM49" s="59">
        <f t="shared" si="19"/>
        <v>0.3</v>
      </c>
      <c r="AN49" s="60">
        <f t="shared" si="20"/>
        <v>0.5</v>
      </c>
    </row>
    <row r="50" ht="28.5" customHeight="1">
      <c r="A50" t="s" s="61">
        <v>122</v>
      </c>
      <c r="B50" t="s" s="36">
        <v>123</v>
      </c>
      <c r="C50" t="b" s="37">
        <v>0</v>
      </c>
      <c r="D50" s="38">
        <v>4</v>
      </c>
      <c r="E50" s="39">
        <v>0.25</v>
      </c>
      <c r="F50" s="40">
        <f>D50*E50</f>
        <v>1</v>
      </c>
      <c r="G50" s="41"/>
      <c r="H50" s="42">
        <v>0.2</v>
      </c>
      <c r="I50" s="43">
        <v>0.2</v>
      </c>
      <c r="J50" s="44">
        <v>0</v>
      </c>
      <c r="K50" s="45">
        <v>0</v>
      </c>
      <c r="L50" s="46"/>
      <c r="M50" t="b" s="44">
        <v>0</v>
      </c>
      <c r="N50" t="b" s="44">
        <v>0</v>
      </c>
      <c r="O50" t="b" s="44">
        <v>0</v>
      </c>
      <c r="P50" t="b" s="44">
        <v>0</v>
      </c>
      <c r="Q50" s="44">
        <v>40</v>
      </c>
      <c r="R50" s="44"/>
      <c r="S50" s="44">
        <v>25</v>
      </c>
      <c r="T50" t="b" s="47">
        <v>0</v>
      </c>
      <c r="U50" s="48">
        <f>IF(C50=TRUE,MAX(AJ$2:AJ$164)*(G50+30%),IF(G50&gt;20%,AJ50+MAX(AJ$2:AJ$164*(G50-5%)),AJ50))+IF(N50,MAX(AJ$2:AJ$164),0)</f>
        <v>2.249086521083755e+20</v>
      </c>
      <c r="V50" s="49">
        <f>H50*F50</f>
        <v>0.2</v>
      </c>
      <c r="W50" s="49">
        <f>H50+F50*I50*AM50</f>
        <v>0.26</v>
      </c>
      <c r="X50" s="50">
        <f>I50*AN50+H50</f>
        <v>0.3</v>
      </c>
      <c r="Y50" s="50">
        <f>I50*AM50+H50</f>
        <v>0.26</v>
      </c>
      <c r="Z50" s="51">
        <f>SUM($Q$2:Q50)</f>
        <v>1075.6</v>
      </c>
      <c r="AA50" s="52">
        <f>Q50</f>
        <v>40</v>
      </c>
      <c r="AB50" s="53">
        <f>R50</f>
        <v>0</v>
      </c>
      <c r="AC50" s="52">
        <f>(Q50*1500/10000)+R50</f>
        <v>6</v>
      </c>
      <c r="AD50" s="53">
        <f>AA50*AM50+AB50</f>
        <v>12</v>
      </c>
      <c r="AE50" s="54">
        <f>ROUND(IF(M50,Y50*10000,(J50*K50*10000)+(W50*100000000))/(AD50*10000),3)</f>
        <v>216.667</v>
      </c>
      <c r="AF50" s="55">
        <f>1+AE50</f>
        <v>217.667</v>
      </c>
      <c r="AG50" s="55">
        <f>ROUND((30/(AD50*IF(M50,1,5))),6)</f>
        <v>0.5</v>
      </c>
      <c r="AH50" s="55">
        <f>ROUND(POWER(AF50,AG50)/10000,6)</f>
        <v>0.001475</v>
      </c>
      <c r="AI50" t="b" s="56">
        <f>IF(AND(AE50&gt;3%,AD50&gt;6),TRUE,FALSE)</f>
        <v>1</v>
      </c>
      <c r="AJ50" s="57">
        <f>IF(OR(AND(AI50,P50=FALSE),T50),ROUND(POWER(AE50+1,25/(AD50/5))/10000,2),AH50)</f>
        <v>2.249086521083755e+20</v>
      </c>
      <c r="AK50" s="58">
        <f>IF(AND(AI50,T50),AD50/5,AD50)</f>
        <v>12</v>
      </c>
      <c r="AL50" s="59">
        <f t="shared" si="18"/>
        <v>0.2</v>
      </c>
      <c r="AM50" s="59">
        <f t="shared" si="19"/>
        <v>0.3</v>
      </c>
      <c r="AN50" s="60">
        <f t="shared" si="20"/>
        <v>0.5</v>
      </c>
    </row>
    <row r="51" ht="65.5" customHeight="1">
      <c r="A51" t="s" s="35">
        <v>100</v>
      </c>
      <c r="B51" t="s" s="36">
        <v>124</v>
      </c>
      <c r="C51" t="b" s="37">
        <v>0</v>
      </c>
      <c r="D51" s="38">
        <v>25</v>
      </c>
      <c r="E51" s="39">
        <v>0.25</v>
      </c>
      <c r="F51" s="40">
        <f>D51*E51</f>
        <v>6.25</v>
      </c>
      <c r="G51" s="41">
        <v>0.5</v>
      </c>
      <c r="H51" s="42">
        <v>0.5</v>
      </c>
      <c r="I51" s="43">
        <v>0.5</v>
      </c>
      <c r="J51" s="44"/>
      <c r="K51" s="45"/>
      <c r="L51" t="s" s="62">
        <v>125</v>
      </c>
      <c r="M51" t="b" s="44">
        <v>0</v>
      </c>
      <c r="N51" t="b" s="44">
        <v>0</v>
      </c>
      <c r="O51" t="b" s="44">
        <v>0</v>
      </c>
      <c r="P51" t="b" s="44">
        <v>0</v>
      </c>
      <c r="Q51" s="44">
        <v>30</v>
      </c>
      <c r="R51" s="44">
        <v>5</v>
      </c>
      <c r="S51" s="44">
        <v>0</v>
      </c>
      <c r="T51" t="b" s="47">
        <v>0</v>
      </c>
      <c r="U51" s="48">
        <f>IF(C51=TRUE,MAX(AJ$2:AJ$164)*(G51+30%),IF(G51&gt;20%,AJ51+MAX(AJ$2:AJ$164*(G51-5%)),AJ51))+IF(N51,MAX(AJ$2:AJ$164),0)</f>
        <v>1.130723384826797e+23</v>
      </c>
      <c r="V51" s="49">
        <f>H51*F51</f>
        <v>3.125</v>
      </c>
      <c r="W51" s="49">
        <f>H51+F51*I51*AM51</f>
        <v>1.4375</v>
      </c>
      <c r="X51" s="50">
        <f>I51*AN51+H51</f>
        <v>0.75</v>
      </c>
      <c r="Y51" s="50">
        <f>I51*AM51+H51</f>
        <v>0.65</v>
      </c>
      <c r="Z51" s="51">
        <f>SUM($Q$2:Q51)</f>
        <v>1105.6</v>
      </c>
      <c r="AA51" s="52">
        <f>Q51</f>
        <v>30</v>
      </c>
      <c r="AB51" s="53">
        <f>R51</f>
        <v>5</v>
      </c>
      <c r="AC51" s="52">
        <f>(Q51*1500/10000)+R51</f>
        <v>9.5</v>
      </c>
      <c r="AD51" s="53">
        <f>AA51*AM51+AB51</f>
        <v>14</v>
      </c>
      <c r="AE51" s="54">
        <f>ROUND(IF(M51,Y51*10000,(J51*K51*10000)+(W51*100000000))/(AD51*10000),3)</f>
        <v>1026.786</v>
      </c>
      <c r="AF51" s="55">
        <f>1+AE51</f>
        <v>1027.786</v>
      </c>
      <c r="AG51" s="55">
        <f>ROUND((30/(AD51*IF(M51,1,5))),6)</f>
        <v>0.428571</v>
      </c>
      <c r="AH51" s="55">
        <f>ROUND(POWER(AF51,AG51)/10000,6)</f>
        <v>0.001954</v>
      </c>
      <c r="AI51" t="b" s="56">
        <f>IF(AND(AE51&gt;3%,AD51&gt;6),TRUE,FALSE)</f>
        <v>1</v>
      </c>
      <c r="AJ51" s="57">
        <f>IF(OR(AND(AI51,P51=FALSE),T51),ROUND(POWER(AE51+1,25/(AD51/5))/10000,2),AH51)</f>
        <v>7.798092309150324e+22</v>
      </c>
      <c r="AK51" s="58">
        <f>IF(AND(AI51,T51),AD51/5,AD51)</f>
        <v>14</v>
      </c>
      <c r="AL51" s="59">
        <f t="shared" si="18"/>
        <v>0.2</v>
      </c>
      <c r="AM51" s="59">
        <f t="shared" si="19"/>
        <v>0.3</v>
      </c>
      <c r="AN51" s="60">
        <f t="shared" si="20"/>
        <v>0.5</v>
      </c>
    </row>
    <row r="52" ht="28.5" customHeight="1">
      <c r="A52" t="s" s="61">
        <v>126</v>
      </c>
      <c r="B52" t="s" s="36">
        <v>64</v>
      </c>
      <c r="C52" t="b" s="37">
        <v>0</v>
      </c>
      <c r="D52" s="38">
        <v>1.75</v>
      </c>
      <c r="E52" s="39">
        <v>0.05</v>
      </c>
      <c r="F52" s="40">
        <f>D52*E52</f>
        <v>0.08750000000000001</v>
      </c>
      <c r="G52" s="41"/>
      <c r="H52" s="42">
        <v>0.02</v>
      </c>
      <c r="I52" s="43">
        <v>0.08</v>
      </c>
      <c r="J52" s="44">
        <v>500</v>
      </c>
      <c r="K52" s="45">
        <v>0.01</v>
      </c>
      <c r="L52" s="46"/>
      <c r="M52" t="b" s="44">
        <v>0</v>
      </c>
      <c r="N52" t="b" s="44">
        <v>0</v>
      </c>
      <c r="O52" t="b" s="44">
        <v>0</v>
      </c>
      <c r="P52" t="b" s="44">
        <v>0</v>
      </c>
      <c r="Q52" s="44">
        <v>30</v>
      </c>
      <c r="R52" s="44"/>
      <c r="S52" s="44">
        <v>50</v>
      </c>
      <c r="T52" t="b" s="47">
        <v>0</v>
      </c>
      <c r="U52" s="48">
        <f>IF(C52=TRUE,MAX(AJ$2:AJ$164)*(G52+30%),IF(G52&gt;20%,AJ52+MAX(AJ$2:AJ$164*(G52-5%)),AJ52))+IF(N52,MAX(AJ$2:AJ$164),0)</f>
        <v>4765453463756472</v>
      </c>
      <c r="V52" s="49">
        <f>H52*F52</f>
        <v>0.00175</v>
      </c>
      <c r="W52" s="49">
        <f>H52+F52*I52*AM52</f>
        <v>0.0221</v>
      </c>
      <c r="X52" s="50">
        <f>I52*AN52+H52</f>
        <v>0.06</v>
      </c>
      <c r="Y52" s="50">
        <f>I52*AM52+H52</f>
        <v>0.044</v>
      </c>
      <c r="Z52" s="51">
        <f>SUM($Q$2:Q52)</f>
        <v>1135.6</v>
      </c>
      <c r="AA52" s="52">
        <f>Q52</f>
        <v>30</v>
      </c>
      <c r="AB52" s="53">
        <f>R52</f>
        <v>0</v>
      </c>
      <c r="AC52" s="52">
        <f>(Q52*1500/10000)+R52</f>
        <v>4.5</v>
      </c>
      <c r="AD52" s="53">
        <f>AA52*AM52+AB52</f>
        <v>9</v>
      </c>
      <c r="AE52" s="54">
        <f>ROUND(IF(M52,Y52*10000,(J52*K52*10000)+(W52*100000000))/(AD52*10000),3)</f>
        <v>25.111</v>
      </c>
      <c r="AF52" s="55">
        <f>1+AE52</f>
        <v>26.111</v>
      </c>
      <c r="AG52" s="55">
        <f>ROUND((30/(AD52*IF(M52,1,5))),6)</f>
        <v>0.666667</v>
      </c>
      <c r="AH52" s="55">
        <f>ROUND(POWER(AF52,AG52)/10000,6)</f>
        <v>0.00088</v>
      </c>
      <c r="AI52" t="b" s="56">
        <f>IF(AND(AE52&gt;3%,AD52&gt;6),TRUE,FALSE)</f>
        <v>1</v>
      </c>
      <c r="AJ52" s="57">
        <f>IF(OR(AND(AI52,P52=FALSE),T52),ROUND(POWER(AE52+1,25/(AD52/5))/10000,2),AH52)</f>
        <v>4765453463756472</v>
      </c>
      <c r="AK52" s="58">
        <f>IF(AND(AI52,T52),AD52/5,AD52)</f>
        <v>9</v>
      </c>
      <c r="AL52" s="59">
        <f t="shared" si="18"/>
        <v>0.2</v>
      </c>
      <c r="AM52" s="59">
        <f t="shared" si="19"/>
        <v>0.3</v>
      </c>
      <c r="AN52" s="60">
        <f t="shared" si="20"/>
        <v>0.5</v>
      </c>
    </row>
    <row r="53" ht="28.5" customHeight="1">
      <c r="A53" t="s" s="35">
        <v>127</v>
      </c>
      <c r="B53" t="s" s="36">
        <v>46</v>
      </c>
      <c r="C53" t="b" s="37">
        <v>0</v>
      </c>
      <c r="D53" s="38">
        <v>2.72</v>
      </c>
      <c r="E53" s="39">
        <v>0.05</v>
      </c>
      <c r="F53" s="40">
        <f>D53*E53</f>
        <v>0.136</v>
      </c>
      <c r="G53" s="41"/>
      <c r="H53" s="42">
        <v>0.04</v>
      </c>
      <c r="I53" s="43">
        <v>0.12</v>
      </c>
      <c r="J53" s="44">
        <v>0</v>
      </c>
      <c r="K53" s="45">
        <v>0</v>
      </c>
      <c r="L53" s="46"/>
      <c r="M53" t="b" s="44">
        <v>0</v>
      </c>
      <c r="N53" t="b" s="44">
        <v>0</v>
      </c>
      <c r="O53" t="b" s="44">
        <v>0</v>
      </c>
      <c r="P53" t="b" s="44">
        <v>0</v>
      </c>
      <c r="Q53" s="44">
        <v>30</v>
      </c>
      <c r="R53" s="44">
        <v>1</v>
      </c>
      <c r="S53" s="44">
        <v>40</v>
      </c>
      <c r="T53" t="b" s="47">
        <v>0</v>
      </c>
      <c r="U53" s="48">
        <f>IF(C53=TRUE,MAX(AJ$2:AJ$164)*(G53+30%),IF(G53&gt;20%,AJ53+MAX(AJ$2:AJ$164*(G53-5%)),AJ53))+IF(N53,MAX(AJ$2:AJ$164),0)</f>
        <v>5.918143083498217e+16</v>
      </c>
      <c r="V53" s="49">
        <f>H53*F53</f>
        <v>0.00544</v>
      </c>
      <c r="W53" s="49">
        <f>H53+F53*I53*AM53</f>
        <v>0.044896</v>
      </c>
      <c r="X53" s="50">
        <f>I53*AN53+H53</f>
        <v>0.1</v>
      </c>
      <c r="Y53" s="50">
        <f>I53*AM53+H53</f>
        <v>0.076</v>
      </c>
      <c r="Z53" s="51">
        <f>SUM($Q$2:Q53)</f>
        <v>1165.6</v>
      </c>
      <c r="AA53" s="52">
        <f>Q53</f>
        <v>30</v>
      </c>
      <c r="AB53" s="53">
        <f>R53</f>
        <v>1</v>
      </c>
      <c r="AC53" s="52">
        <f>(Q53*1500/10000)+R53</f>
        <v>5.5</v>
      </c>
      <c r="AD53" s="53">
        <f>AA53*AM53+AB53</f>
        <v>10</v>
      </c>
      <c r="AE53" s="54">
        <f>ROUND(IF(M53,Y53*10000,(J53*K53*10000)+(W53*100000000))/(AD53*10000),3)</f>
        <v>44.896</v>
      </c>
      <c r="AF53" s="55">
        <f>1+AE53</f>
        <v>45.896</v>
      </c>
      <c r="AG53" s="55">
        <f>ROUND((30/(AD53*IF(M53,1,5))),6)</f>
        <v>0.6</v>
      </c>
      <c r="AH53" s="55">
        <f>ROUND(POWER(AF53,AG53)/10000,6)</f>
        <v>0.000993</v>
      </c>
      <c r="AI53" t="b" s="56">
        <f>IF(AND(AE53&gt;3%,AD53&gt;6),TRUE,FALSE)</f>
        <v>1</v>
      </c>
      <c r="AJ53" s="57">
        <f>IF(OR(AND(AI53,P53=FALSE),T53),ROUND(POWER(AE53+1,25/(AD53/5))/10000,2),AH53)</f>
        <v>5.918143083498217e+16</v>
      </c>
      <c r="AK53" s="58">
        <f>IF(AND(AI53,T53),AD53/5,AD53)</f>
        <v>10</v>
      </c>
      <c r="AL53" s="59">
        <f t="shared" si="18"/>
        <v>0.2</v>
      </c>
      <c r="AM53" s="59">
        <f t="shared" si="19"/>
        <v>0.3</v>
      </c>
      <c r="AN53" s="60">
        <f t="shared" si="20"/>
        <v>0.5</v>
      </c>
    </row>
    <row r="54" ht="28.5" customHeight="1">
      <c r="A54" t="s" s="35">
        <v>128</v>
      </c>
      <c r="B54" t="s" s="36">
        <v>129</v>
      </c>
      <c r="C54" t="b" s="37">
        <v>0</v>
      </c>
      <c r="D54" s="38">
        <v>10</v>
      </c>
      <c r="E54" s="39">
        <v>0.02</v>
      </c>
      <c r="F54" s="40">
        <f>D54*E54</f>
        <v>0.2</v>
      </c>
      <c r="G54" s="41">
        <v>0.02</v>
      </c>
      <c r="H54" s="42">
        <v>0.01</v>
      </c>
      <c r="I54" s="43">
        <v>0.01</v>
      </c>
      <c r="J54" s="45">
        <v>0</v>
      </c>
      <c r="K54" s="45">
        <v>0</v>
      </c>
      <c r="L54" s="46"/>
      <c r="M54" t="b" s="44">
        <v>0</v>
      </c>
      <c r="N54" t="b" s="44">
        <v>0</v>
      </c>
      <c r="O54" t="b" s="44">
        <v>0</v>
      </c>
      <c r="P54" t="b" s="44">
        <v>0</v>
      </c>
      <c r="Q54" s="44">
        <v>2</v>
      </c>
      <c r="R54" s="46"/>
      <c r="S54" s="46"/>
      <c r="T54" t="b" s="47">
        <v>0</v>
      </c>
      <c r="U54" s="48">
        <f>IF(C54=TRUE,MAX(AJ$2:AJ$164)*(G54+30%),IF(G54&gt;20%,AJ54+MAX(AJ$2:AJ$164*(G54-5%)),AJ54))+IF(N54,MAX(AJ$2:AJ$164),0)</f>
        <v>3.13377413099094e+18</v>
      </c>
      <c r="V54" s="49">
        <f>H54*F54</f>
        <v>0.002</v>
      </c>
      <c r="W54" s="49">
        <f>H54+F54*I54*AM54</f>
        <v>0.0106</v>
      </c>
      <c r="X54" s="50">
        <f>I54*AN54+H54</f>
        <v>0.015</v>
      </c>
      <c r="Y54" s="50">
        <f>I54*AM54+H54</f>
        <v>0.013</v>
      </c>
      <c r="Z54" s="51">
        <f>SUM($Q$2:Q54)</f>
        <v>1167.6</v>
      </c>
      <c r="AA54" s="52">
        <f>Q54</f>
        <v>2</v>
      </c>
      <c r="AB54" s="53">
        <f>R54</f>
        <v>0</v>
      </c>
      <c r="AC54" s="52">
        <f>(Q54*1500/10000)+R54</f>
        <v>0.3</v>
      </c>
      <c r="AD54" s="53">
        <f>AA54*AM54+AB54</f>
        <v>0.6</v>
      </c>
      <c r="AE54" s="54">
        <f>ROUND(IF(M54,Y54*10000,(J54*K54*10000)+(W54*100000000))/(AD54*10000),3)</f>
        <v>176.667</v>
      </c>
      <c r="AF54" s="55">
        <f>1+AE54</f>
        <v>177.667</v>
      </c>
      <c r="AG54" s="55">
        <f>ROUND((30/(AD54*IF(M54,1,5))),6)</f>
        <v>10</v>
      </c>
      <c r="AH54" s="55">
        <f>ROUND(POWER(AF54,AG54)/10000,6)</f>
        <v>3.13377413099094e+18</v>
      </c>
      <c r="AI54" t="b" s="56">
        <f>IF(AND(AE54&gt;3%,AD54&gt;6),TRUE,FALSE)</f>
        <v>0</v>
      </c>
      <c r="AJ54" s="57">
        <f>IF(OR(AND(AI54,P54=FALSE),T54),ROUND(POWER(AE54+1,25/(AD54/5))/10000,2),AH54)</f>
        <v>3.13377413099094e+18</v>
      </c>
      <c r="AK54" s="58">
        <f>IF(AND(AI54,T54),AD54/5,AD54)</f>
        <v>0.6</v>
      </c>
      <c r="AL54" s="59">
        <f t="shared" si="18"/>
        <v>0.2</v>
      </c>
      <c r="AM54" s="59">
        <f t="shared" si="19"/>
        <v>0.3</v>
      </c>
      <c r="AN54" s="60">
        <f t="shared" si="20"/>
        <v>0.5</v>
      </c>
    </row>
    <row r="55" ht="28.5" customHeight="1">
      <c r="A55" t="s" s="35">
        <v>130</v>
      </c>
      <c r="B55" t="s" s="36">
        <v>44</v>
      </c>
      <c r="C55" t="b" s="37">
        <v>0</v>
      </c>
      <c r="D55" s="38">
        <v>2</v>
      </c>
      <c r="E55" s="39">
        <v>0.08</v>
      </c>
      <c r="F55" s="40">
        <f>D55*E55</f>
        <v>0.16</v>
      </c>
      <c r="G55" s="41">
        <v>0</v>
      </c>
      <c r="H55" s="42">
        <v>0.2</v>
      </c>
      <c r="I55" s="43">
        <v>0</v>
      </c>
      <c r="J55" s="44">
        <v>0</v>
      </c>
      <c r="K55" s="45">
        <v>0</v>
      </c>
      <c r="L55" s="46"/>
      <c r="M55" t="b" s="44">
        <v>0</v>
      </c>
      <c r="N55" t="b" s="44">
        <v>0</v>
      </c>
      <c r="O55" t="b" s="44">
        <v>0</v>
      </c>
      <c r="P55" t="b" s="44">
        <v>0</v>
      </c>
      <c r="Q55" s="44">
        <v>1</v>
      </c>
      <c r="R55" s="44">
        <v>0.6</v>
      </c>
      <c r="S55" s="44">
        <v>0</v>
      </c>
      <c r="T55" t="b" s="47">
        <v>0</v>
      </c>
      <c r="U55" s="48">
        <f>IF(C55=TRUE,MAX(AJ$2:AJ$164)*(G55+30%),IF(G55&gt;20%,AJ55+MAX(AJ$2:AJ$164*(G55-5%)),AJ55))+IF(N55,MAX(AJ$2:AJ$164),0)</f>
        <v>2.056932269314988e+18</v>
      </c>
      <c r="V55" s="49">
        <f>H55*F55</f>
        <v>0.032</v>
      </c>
      <c r="W55" s="49">
        <f>H55+F55*I55*AM55</f>
        <v>0.2</v>
      </c>
      <c r="X55" s="50">
        <f>I55*AN55+H55</f>
        <v>0.2</v>
      </c>
      <c r="Y55" s="50">
        <f>I55*AM55+H55</f>
        <v>0.2</v>
      </c>
      <c r="Z55" s="51">
        <f>SUM($Q$2:Q55)</f>
        <v>1168.6</v>
      </c>
      <c r="AA55" s="52">
        <f>Q55</f>
        <v>1</v>
      </c>
      <c r="AB55" s="53">
        <f>R55</f>
        <v>0.6</v>
      </c>
      <c r="AC55" s="52">
        <f>(Q55*1500/10000)+R55</f>
        <v>0.75</v>
      </c>
      <c r="AD55" s="53">
        <f>AA55*AM55+AB55</f>
        <v>0.8999999999999999</v>
      </c>
      <c r="AE55" s="54">
        <f>ROUND(IF(M55,Y55*10000,(J55*K55*10000)+(W55*100000000))/(AD55*10000),3)</f>
        <v>2222.222</v>
      </c>
      <c r="AF55" s="55">
        <f>1+AE55</f>
        <v>2223.222</v>
      </c>
      <c r="AG55" s="55">
        <f>ROUND((30/(AD55*IF(M55,1,5))),6)</f>
        <v>6.666667</v>
      </c>
      <c r="AH55" s="55">
        <f>ROUND(POWER(AF55,AG55)/10000,6)</f>
        <v>2.056932269314988e+18</v>
      </c>
      <c r="AI55" t="b" s="56">
        <f>IF(AND(AE55&gt;3%,AD55&gt;6),TRUE,FALSE)</f>
        <v>0</v>
      </c>
      <c r="AJ55" s="57">
        <f>IF(OR(AND(AI55,P55=FALSE),T55),ROUND(POWER(AE55+1,25/(AD55/5))/10000,2),AH55)</f>
        <v>2.056932269314988e+18</v>
      </c>
      <c r="AK55" s="58">
        <f>IF(AND(AI55,T55),AD55/5,AD55)</f>
        <v>0.8999999999999999</v>
      </c>
      <c r="AL55" s="59">
        <f t="shared" si="18"/>
        <v>0.2</v>
      </c>
      <c r="AM55" s="59">
        <f t="shared" si="19"/>
        <v>0.3</v>
      </c>
      <c r="AN55" s="60">
        <f t="shared" si="20"/>
        <v>0.5</v>
      </c>
    </row>
    <row r="56" ht="28.5" customHeight="1">
      <c r="A56" t="s" s="35">
        <v>131</v>
      </c>
      <c r="B56" t="s" s="36">
        <v>132</v>
      </c>
      <c r="C56" t="b" s="37">
        <v>0</v>
      </c>
      <c r="D56" s="38">
        <v>2.72</v>
      </c>
      <c r="E56" s="39">
        <v>0.1</v>
      </c>
      <c r="F56" s="40">
        <f>D56*E56</f>
        <v>0.272</v>
      </c>
      <c r="G56" s="41"/>
      <c r="H56" s="42">
        <v>0.5</v>
      </c>
      <c r="I56" s="43">
        <v>0.15</v>
      </c>
      <c r="J56" s="44">
        <v>1000</v>
      </c>
      <c r="K56" s="45">
        <v>0.05</v>
      </c>
      <c r="L56" s="46"/>
      <c r="M56" t="b" s="44">
        <v>0</v>
      </c>
      <c r="N56" t="b" s="44">
        <v>0</v>
      </c>
      <c r="O56" t="b" s="44">
        <v>0</v>
      </c>
      <c r="P56" t="b" s="44">
        <v>0</v>
      </c>
      <c r="Q56" s="44">
        <v>50</v>
      </c>
      <c r="R56" s="44">
        <v>0</v>
      </c>
      <c r="S56" s="44">
        <v>15</v>
      </c>
      <c r="T56" t="b" s="47">
        <v>1</v>
      </c>
      <c r="U56" s="48">
        <f>IF(C56=TRUE,MAX(AJ$2:AJ$164)*(G56+30%),IF(G56&gt;20%,AJ56+MAX(AJ$2:AJ$164*(G56-5%)),AJ56))+IF(N56,MAX(AJ$2:AJ$164),0)</f>
        <v>1.436010042412998e+17</v>
      </c>
      <c r="V56" s="49">
        <f>H56*F56</f>
        <v>0.136</v>
      </c>
      <c r="W56" s="49">
        <f>H56+F56*I56*AM56</f>
        <v>0.51224</v>
      </c>
      <c r="X56" s="50">
        <f>I56*AN56+H56</f>
        <v>0.575</v>
      </c>
      <c r="Y56" s="50">
        <f>I56*AM56+H56</f>
        <v>0.545</v>
      </c>
      <c r="Z56" s="51">
        <f>SUM($Q$2:Q56)</f>
        <v>1218.6</v>
      </c>
      <c r="AA56" s="52">
        <f>Q56</f>
        <v>50</v>
      </c>
      <c r="AB56" s="53">
        <f>R56</f>
        <v>0</v>
      </c>
      <c r="AC56" s="52">
        <f>(Q56*1500/10000)+R56</f>
        <v>7.5</v>
      </c>
      <c r="AD56" s="53">
        <f>AA56*AM56+AB56</f>
        <v>15</v>
      </c>
      <c r="AE56" s="54">
        <f>ROUND(IF(M56,Y56*10000,(J56*K56*10000)+(W56*100000000))/(AD56*10000),3)</f>
        <v>344.827</v>
      </c>
      <c r="AF56" s="55">
        <f>1+AE56</f>
        <v>345.827</v>
      </c>
      <c r="AG56" s="55">
        <f>ROUND((30/(AD56*IF(M56,1,5))),6)</f>
        <v>0.4</v>
      </c>
      <c r="AH56" s="55">
        <f>ROUND(POWER(AF56,AG56)/10000,6)</f>
        <v>0.001036</v>
      </c>
      <c r="AI56" t="b" s="56">
        <f>IF(AND(AE56&gt;3%,AD56&gt;6),TRUE,FALSE)</f>
        <v>1</v>
      </c>
      <c r="AJ56" s="57">
        <f>IF(OR(AND(AI56,P56=FALSE),T56),ROUND(POWER(AE56+1,25/(AD56/5))/10000,2),AH56)</f>
        <v>1.436010042412998e+17</v>
      </c>
      <c r="AK56" s="58">
        <f>IF(AND(AI56,T56),AD56/5,AD56)</f>
        <v>3</v>
      </c>
      <c r="AL56" s="59">
        <f t="shared" si="18"/>
        <v>0.2</v>
      </c>
      <c r="AM56" s="59">
        <f t="shared" si="19"/>
        <v>0.3</v>
      </c>
      <c r="AN56" s="60">
        <f t="shared" si="20"/>
        <v>0.5</v>
      </c>
    </row>
    <row r="57" ht="28.5" customHeight="1">
      <c r="A57" t="s" s="61">
        <v>133</v>
      </c>
      <c r="B57" t="s" s="36">
        <v>134</v>
      </c>
      <c r="C57" t="b" s="37">
        <v>0</v>
      </c>
      <c r="D57" s="38">
        <v>20</v>
      </c>
      <c r="E57" s="39">
        <v>0.15</v>
      </c>
      <c r="F57" s="40">
        <f>D57*E57</f>
        <v>3</v>
      </c>
      <c r="G57" s="41"/>
      <c r="H57" s="71">
        <v>5000000000</v>
      </c>
      <c r="I57" s="43">
        <v>0</v>
      </c>
      <c r="J57" s="45">
        <v>1000000</v>
      </c>
      <c r="K57" s="45">
        <v>0.02</v>
      </c>
      <c r="L57" s="46"/>
      <c r="M57" t="b" s="44">
        <v>1</v>
      </c>
      <c r="N57" t="b" s="44">
        <v>0</v>
      </c>
      <c r="O57" t="b" s="44">
        <v>0</v>
      </c>
      <c r="P57" t="b" s="44">
        <v>0</v>
      </c>
      <c r="Q57" s="44">
        <v>160</v>
      </c>
      <c r="R57" s="44">
        <v>0</v>
      </c>
      <c r="S57" s="44">
        <v>0</v>
      </c>
      <c r="T57" t="b" s="47">
        <v>0</v>
      </c>
      <c r="U57" s="48">
        <f>IF(C57=TRUE,MAX(AJ$2:AJ$164)*(G57+30%),IF(G57&gt;20%,AJ57+MAX(AJ$2:AJ$164*(G57-5%)),AJ57))+IF(N57,MAX(AJ$2:AJ$164),0)</f>
        <v>7.577082364589314e+16</v>
      </c>
      <c r="V57" s="49">
        <f>H57*F57</f>
        <v>15000000000</v>
      </c>
      <c r="W57" s="49">
        <f>H57+F57*I57*AM57</f>
        <v>5000000000</v>
      </c>
      <c r="X57" s="50">
        <f>I57*AN57+H57</f>
        <v>5000000000</v>
      </c>
      <c r="Y57" s="50">
        <f>I57*AM57+H57</f>
        <v>5000000000</v>
      </c>
      <c r="Z57" s="51">
        <f>SUM($Q$2:Q57)</f>
        <v>1378.6</v>
      </c>
      <c r="AA57" s="52">
        <f>Q57</f>
        <v>160</v>
      </c>
      <c r="AB57" s="53">
        <f>R57</f>
        <v>0</v>
      </c>
      <c r="AC57" s="52">
        <f>(Q57*1500/10000)+R57</f>
        <v>24</v>
      </c>
      <c r="AD57" s="53">
        <f>AA57*AM57+AB57</f>
        <v>48</v>
      </c>
      <c r="AE57" s="54">
        <f>ROUND(IF(M57,Y57*10000,(J57*K57*10000)+(W57*100000000))/(AD57*10000),3)</f>
        <v>104166666.667</v>
      </c>
      <c r="AF57" s="55">
        <f>1+AE57</f>
        <v>104166667.667</v>
      </c>
      <c r="AG57" s="55">
        <f>ROUND((30/(AD57*IF(M57,1,5))),6)</f>
        <v>0.625</v>
      </c>
      <c r="AH57" s="55">
        <f>ROUND(POWER(AF57,AG57)/10000,6)</f>
        <v>10.25842</v>
      </c>
      <c r="AI57" t="b" s="56">
        <f>IF(AND(AE57&gt;3%,AD57&gt;6),TRUE,FALSE)</f>
        <v>1</v>
      </c>
      <c r="AJ57" s="57">
        <f>IF(OR(AND(AI57,P57=FALSE),T57),ROUND(POWER(AE57+1,25/(AD57/5))/10000,2),AH57)</f>
        <v>7.577082364589314e+16</v>
      </c>
      <c r="AK57" s="58">
        <f>IF(AND(AI57,T57),AD57/5,AD57)</f>
        <v>48</v>
      </c>
      <c r="AL57" s="59">
        <f t="shared" si="18"/>
        <v>0.2</v>
      </c>
      <c r="AM57" s="59">
        <f t="shared" si="19"/>
        <v>0.3</v>
      </c>
      <c r="AN57" s="60">
        <f t="shared" si="20"/>
        <v>0.5</v>
      </c>
    </row>
    <row r="58" ht="28.5" customHeight="1">
      <c r="A58" t="s" s="61">
        <v>135</v>
      </c>
      <c r="B58" t="s" s="36">
        <v>136</v>
      </c>
      <c r="C58" t="b" s="37">
        <v>0</v>
      </c>
      <c r="D58" s="38">
        <v>1.2</v>
      </c>
      <c r="E58" s="39">
        <v>0.34</v>
      </c>
      <c r="F58" s="40">
        <f>D58*E58</f>
        <v>0.408</v>
      </c>
      <c r="G58" s="41"/>
      <c r="H58" s="42">
        <v>0.3</v>
      </c>
      <c r="I58" s="43">
        <v>0.25</v>
      </c>
      <c r="J58" s="44">
        <v>0</v>
      </c>
      <c r="K58" s="45">
        <v>0</v>
      </c>
      <c r="L58" s="46"/>
      <c r="M58" t="b" s="44">
        <v>0</v>
      </c>
      <c r="N58" t="b" s="44">
        <v>0</v>
      </c>
      <c r="O58" t="b" s="44">
        <v>0</v>
      </c>
      <c r="P58" t="b" s="44">
        <v>0</v>
      </c>
      <c r="Q58" s="44">
        <v>15</v>
      </c>
      <c r="R58" s="44">
        <v>10</v>
      </c>
      <c r="S58" s="44">
        <v>30</v>
      </c>
      <c r="T58" t="b" s="47">
        <v>1</v>
      </c>
      <c r="U58" s="48">
        <f>IF(C58=TRUE,MAX(AJ$2:AJ$164)*(G58+30%),IF(G58&gt;20%,AJ58+MAX(AJ$2:AJ$164*(G58-5%)),AJ58))+IF(N58,MAX(AJ$2:AJ$164),0)</f>
        <v>2.205003740439569e+16</v>
      </c>
      <c r="V58" s="49">
        <f>H58*F58</f>
        <v>0.1224</v>
      </c>
      <c r="W58" s="49">
        <f>H58+F58*I58*AM58</f>
        <v>0.3306</v>
      </c>
      <c r="X58" s="50">
        <f>I58*AN58+H58</f>
        <v>0.425</v>
      </c>
      <c r="Y58" s="50">
        <f>I58*AM58+H58</f>
        <v>0.375</v>
      </c>
      <c r="Z58" s="51">
        <f>SUM($Q$2:Q58)</f>
        <v>1393.6</v>
      </c>
      <c r="AA58" s="52">
        <f>Q58</f>
        <v>15</v>
      </c>
      <c r="AB58" s="53">
        <f>R58</f>
        <v>10</v>
      </c>
      <c r="AC58" s="52">
        <f>(Q58*1500/10000)+R58</f>
        <v>12.25</v>
      </c>
      <c r="AD58" s="53">
        <f>AA58*AM58+AB58</f>
        <v>14.5</v>
      </c>
      <c r="AE58" s="54">
        <f>ROUND(IF(M58,Y58*10000,(J58*K58*10000)+(W58*100000000))/(AD58*10000),3)</f>
        <v>228</v>
      </c>
      <c r="AF58" s="55">
        <f>1+AE58</f>
        <v>229</v>
      </c>
      <c r="AG58" s="55">
        <f>ROUND((30/(AD58*IF(M58,1,5))),6)</f>
        <v>0.413793</v>
      </c>
      <c r="AH58" s="55">
        <f>ROUND(POWER(AF58,AG58)/10000,6)</f>
        <v>0.000947</v>
      </c>
      <c r="AI58" t="b" s="56">
        <f>IF(AND(AE58&gt;3%,AD58&gt;6),TRUE,FALSE)</f>
        <v>1</v>
      </c>
      <c r="AJ58" s="57">
        <f>IF(OR(AND(AI58,P58=FALSE),T58),ROUND(POWER(AE58+1,25/(AD58/5))/10000,2),AH58)</f>
        <v>2.205003740439569e+16</v>
      </c>
      <c r="AK58" s="58">
        <f>IF(AND(AI58,T58),AD58/5,AD58)</f>
        <v>2.9</v>
      </c>
      <c r="AL58" s="59">
        <f t="shared" si="18"/>
        <v>0.2</v>
      </c>
      <c r="AM58" s="59">
        <f t="shared" si="19"/>
        <v>0.3</v>
      </c>
      <c r="AN58" s="60">
        <f t="shared" si="20"/>
        <v>0.5</v>
      </c>
    </row>
    <row r="59" ht="28.5" customHeight="1">
      <c r="A59" t="s" s="35">
        <v>137</v>
      </c>
      <c r="B59" t="s" s="36">
        <v>138</v>
      </c>
      <c r="C59" t="b" s="37">
        <v>1</v>
      </c>
      <c r="D59" s="38">
        <v>0.25</v>
      </c>
      <c r="E59" s="39">
        <v>0.4</v>
      </c>
      <c r="F59" s="40">
        <f>D59*E59</f>
        <v>0.1</v>
      </c>
      <c r="G59" s="41">
        <v>0.225</v>
      </c>
      <c r="H59" s="42">
        <v>0.1125</v>
      </c>
      <c r="I59" s="43">
        <v>0</v>
      </c>
      <c r="J59" s="45">
        <v>0</v>
      </c>
      <c r="K59" s="45">
        <v>0</v>
      </c>
      <c r="L59" s="46"/>
      <c r="M59" t="b" s="44">
        <v>0</v>
      </c>
      <c r="N59" t="b" s="44">
        <v>0</v>
      </c>
      <c r="O59" t="b" s="44">
        <v>0</v>
      </c>
      <c r="P59" t="b" s="44">
        <v>0</v>
      </c>
      <c r="Q59" s="44">
        <v>3</v>
      </c>
      <c r="R59" s="44">
        <v>0</v>
      </c>
      <c r="S59" s="44">
        <v>0</v>
      </c>
      <c r="T59" t="b" s="47">
        <v>0</v>
      </c>
      <c r="U59" s="48">
        <f>IF(C59=TRUE,MAX(AJ$2:AJ$164)*(G59+30%),IF(G59&gt;20%,AJ59+MAX(AJ$2:AJ$164*(G59-5%)),AJ59))+IF(N59,MAX(AJ$2:AJ$164),0)</f>
      </c>
      <c r="V59" s="49">
        <f>H59*F59</f>
        <v>0.01125</v>
      </c>
      <c r="W59" s="49">
        <f>H59+F59*I59*AM59</f>
        <v>0.1125</v>
      </c>
      <c r="X59" s="50">
        <f>I59*AN59+H59</f>
        <v>0.1125</v>
      </c>
      <c r="Y59" s="50">
        <f>I59*AM59+H59</f>
        <v>0.1125</v>
      </c>
      <c r="Z59" s="51">
        <f>SUM($Q$2:Q59)</f>
        <v>1396.6</v>
      </c>
      <c r="AA59" s="52">
        <f>Q59</f>
        <v>3</v>
      </c>
      <c r="AB59" s="53">
        <f>R59</f>
        <v>0</v>
      </c>
      <c r="AC59" s="52">
        <f>(Q59*1500/10000)+R59</f>
        <v>0.45</v>
      </c>
      <c r="AD59" s="53">
        <f>AA59*AM59+AB59</f>
        <v>0.8999999999999999</v>
      </c>
      <c r="AE59" s="54">
        <f>ROUND(IF(M59,Y59*10000,(J59*K59*10000)+(W59*100000000))/(AD59*10000),3)</f>
        <v>1250</v>
      </c>
      <c r="AF59" s="55">
        <f>1+AE59</f>
        <v>1251</v>
      </c>
      <c r="AG59" s="55">
        <f>ROUND((30/(AD59*IF(M59,1,5))),6)</f>
        <v>6.666667</v>
      </c>
      <c r="AH59" s="55">
        <f>ROUND(POWER(AF59,AG59)/10000,6)</f>
        <v>4.450236557695703e+16</v>
      </c>
      <c r="AI59" t="b" s="56">
        <f>IF(AND(AE59&gt;3%,AD59&gt;6),TRUE,FALSE)</f>
        <v>0</v>
      </c>
      <c r="AJ59" s="57">
        <f>IF(OR(AND(AI59,P59=FALSE),T59),ROUND(POWER(AE59+1,25/(AD59/5))/10000,2),AH59)</f>
        <v>4.450236557695703e+16</v>
      </c>
      <c r="AK59" s="58">
        <f>IF(AND(AI59,T59),AD59/5,AD59)</f>
        <v>0.8999999999999999</v>
      </c>
      <c r="AL59" s="59">
        <f t="shared" si="18"/>
        <v>0.2</v>
      </c>
      <c r="AM59" s="59">
        <f t="shared" si="19"/>
        <v>0.3</v>
      </c>
      <c r="AN59" s="60">
        <f t="shared" si="20"/>
        <v>0.5</v>
      </c>
    </row>
    <row r="60" ht="28.5" customHeight="1">
      <c r="A60" t="s" s="61">
        <v>74</v>
      </c>
      <c r="B60" t="s" s="36">
        <v>139</v>
      </c>
      <c r="C60" t="b" s="37">
        <v>0</v>
      </c>
      <c r="D60" s="38">
        <v>14</v>
      </c>
      <c r="E60" s="39">
        <v>0.17</v>
      </c>
      <c r="F60" s="40">
        <f>D60*E60</f>
        <v>2.38</v>
      </c>
      <c r="G60" s="41">
        <v>0.5</v>
      </c>
      <c r="H60" s="42">
        <v>0.8</v>
      </c>
      <c r="I60" s="43">
        <v>0.4</v>
      </c>
      <c r="J60" s="44">
        <v>0</v>
      </c>
      <c r="K60" s="45">
        <v>0</v>
      </c>
      <c r="L60" s="46"/>
      <c r="M60" t="b" s="44">
        <v>0</v>
      </c>
      <c r="N60" t="b" s="44">
        <v>0</v>
      </c>
      <c r="O60" t="b" s="44">
        <v>0</v>
      </c>
      <c r="P60" t="b" s="44">
        <v>0</v>
      </c>
      <c r="Q60" s="44">
        <v>50</v>
      </c>
      <c r="R60" s="44">
        <v>2</v>
      </c>
      <c r="S60" s="44">
        <v>10</v>
      </c>
      <c r="T60" t="b" s="47">
        <v>1</v>
      </c>
      <c r="U60" s="48">
        <f>IF(C60=TRUE,MAX(AJ$2:AJ$164)*(G60+30%),IF(G60&gt;20%,AJ60+MAX(AJ$2:AJ$164*(G60-5%)),AJ60))+IF(N60,MAX(AJ$2:AJ$164),0)</f>
        <v>6.208517445442206e+16</v>
      </c>
      <c r="V60" s="49">
        <f>H60*F60</f>
        <v>1.904</v>
      </c>
      <c r="W60" s="49">
        <f>H60+F60*I60*AM60</f>
        <v>1.0856</v>
      </c>
      <c r="X60" s="50">
        <f>I60*AN60+H60</f>
        <v>1</v>
      </c>
      <c r="Y60" s="50">
        <f>I60*AM60+H60</f>
        <v>0.92</v>
      </c>
      <c r="Z60" s="51">
        <f>SUM($Q$2:Q60)</f>
        <v>1446.6</v>
      </c>
      <c r="AA60" s="52">
        <f>Q60</f>
        <v>50</v>
      </c>
      <c r="AB60" s="53">
        <f>R60</f>
        <v>2</v>
      </c>
      <c r="AC60" s="52">
        <f>(Q60*1500/10000)+R60</f>
        <v>9.5</v>
      </c>
      <c r="AD60" s="53">
        <f>AA60*AM60+AB60</f>
        <v>17</v>
      </c>
      <c r="AE60" s="54">
        <f>ROUND(IF(M60,Y60*10000,(J60*K60*10000)+(W60*100000000))/(AD60*10000),3)</f>
        <v>638.588</v>
      </c>
      <c r="AF60" s="55">
        <f>1+AE60</f>
        <v>639.588</v>
      </c>
      <c r="AG60" s="55">
        <f>ROUND((30/(AD60*IF(M60,1,5))),6)</f>
        <v>0.352941</v>
      </c>
      <c r="AH60" s="55">
        <f>ROUND(POWER(AF60,AG60)/10000,6)</f>
        <v>0.0009779999999999999</v>
      </c>
      <c r="AI60" t="b" s="56">
        <f>IF(AND(AE60&gt;3%,AD60&gt;6),TRUE,FALSE)</f>
        <v>1</v>
      </c>
      <c r="AJ60" s="57">
        <f>IF(OR(AND(AI60,P60=FALSE),T60),ROUND(POWER(AE60+1,25/(AD60/5))/10000,2),AH60)</f>
        <v>4.281736169270487e+16</v>
      </c>
      <c r="AK60" s="58">
        <f>IF(AND(AI60,T60),AD60/5,AD60)</f>
        <v>3.4</v>
      </c>
      <c r="AL60" s="59">
        <f t="shared" si="18"/>
        <v>0.2</v>
      </c>
      <c r="AM60" s="59">
        <f t="shared" si="19"/>
        <v>0.3</v>
      </c>
      <c r="AN60" s="60">
        <f t="shared" si="20"/>
        <v>0.5</v>
      </c>
    </row>
    <row r="61" ht="28.5" customHeight="1">
      <c r="A61" t="s" s="61">
        <v>140</v>
      </c>
      <c r="B61" t="s" s="36">
        <v>64</v>
      </c>
      <c r="C61" t="b" s="37">
        <v>0</v>
      </c>
      <c r="D61" s="38">
        <v>0.2</v>
      </c>
      <c r="E61" s="39">
        <v>0.4</v>
      </c>
      <c r="F61" s="40">
        <f>D61*E61</f>
        <v>0.08000000000000002</v>
      </c>
      <c r="G61" s="41"/>
      <c r="H61" s="42">
        <v>0</v>
      </c>
      <c r="I61" s="43">
        <v>0.02</v>
      </c>
      <c r="J61" s="44">
        <v>0</v>
      </c>
      <c r="K61" s="45">
        <v>0</v>
      </c>
      <c r="L61" s="46"/>
      <c r="M61" t="b" s="44">
        <v>0</v>
      </c>
      <c r="N61" t="b" s="44">
        <v>0</v>
      </c>
      <c r="O61" t="b" s="44">
        <v>0</v>
      </c>
      <c r="P61" t="b" s="44">
        <v>0</v>
      </c>
      <c r="Q61" s="44">
        <v>2</v>
      </c>
      <c r="R61" s="44">
        <v>0</v>
      </c>
      <c r="S61" s="44">
        <v>15</v>
      </c>
      <c r="T61" t="b" s="47">
        <v>0</v>
      </c>
      <c r="U61" s="48">
        <f>IF(C61=TRUE,MAX(AJ$2:AJ$164)*(G61+30%),IF(G61&gt;20%,AJ61+MAX(AJ$2:AJ$164*(G61-5%)),AJ61))+IF(N61,MAX(AJ$2:AJ$164),0)</f>
        <v>348678.4401</v>
      </c>
      <c r="V61" s="49">
        <f>H61*F61</f>
        <v>0</v>
      </c>
      <c r="W61" s="49">
        <f>H61+F61*I61*AM61</f>
        <v>0.0004800000000000001</v>
      </c>
      <c r="X61" s="50">
        <f>I61*AN61+H61</f>
        <v>0.01</v>
      </c>
      <c r="Y61" s="50">
        <f>I61*AM61+H61</f>
        <v>0.006</v>
      </c>
      <c r="Z61" s="51">
        <f>SUM($Q$2:Q61)</f>
        <v>1448.6</v>
      </c>
      <c r="AA61" s="52">
        <f>Q61</f>
        <v>2</v>
      </c>
      <c r="AB61" s="53">
        <f>R61</f>
        <v>0</v>
      </c>
      <c r="AC61" s="52">
        <f>(Q61*1500/10000)+R61</f>
        <v>0.3</v>
      </c>
      <c r="AD61" s="53">
        <f>AA61*AM61+AB61</f>
        <v>0.6</v>
      </c>
      <c r="AE61" s="54">
        <f>ROUND(IF(M61,Y61*10000,(J61*K61*10000)+(W61*100000000))/(AD61*10000),3)</f>
        <v>8</v>
      </c>
      <c r="AF61" s="55">
        <f>1+AE61</f>
        <v>9</v>
      </c>
      <c r="AG61" s="55">
        <f>ROUND((30/(AD61*IF(M61,1,5))),6)</f>
        <v>10</v>
      </c>
      <c r="AH61" s="55">
        <f>ROUND(POWER(AF61,AG61)/10000,6)</f>
        <v>348678.4401</v>
      </c>
      <c r="AI61" t="b" s="56">
        <f>IF(AND(AE61&gt;3%,AD61&gt;6),TRUE,FALSE)</f>
        <v>0</v>
      </c>
      <c r="AJ61" s="57">
        <f>IF(OR(AND(AI61,P61=FALSE),T61),ROUND(POWER(AE61+1,25/(AD61/5))/10000,2),AH61)</f>
        <v>348678.4401</v>
      </c>
      <c r="AK61" s="58">
        <f>IF(AND(AI61,T61),AD61/5,AD61)</f>
        <v>0.6</v>
      </c>
      <c r="AL61" s="59">
        <f t="shared" si="18"/>
        <v>0.2</v>
      </c>
      <c r="AM61" s="59">
        <f t="shared" si="19"/>
        <v>0.3</v>
      </c>
      <c r="AN61" s="60">
        <f t="shared" si="20"/>
        <v>0.5</v>
      </c>
    </row>
    <row r="62" ht="28.5" customHeight="1">
      <c r="A62" t="s" s="61">
        <v>141</v>
      </c>
      <c r="B62" t="s" s="36">
        <v>142</v>
      </c>
      <c r="C62" t="b" s="37">
        <v>0</v>
      </c>
      <c r="D62" s="38">
        <v>4</v>
      </c>
      <c r="E62" s="39">
        <v>0.5</v>
      </c>
      <c r="F62" s="40">
        <f>D62*E62</f>
        <v>2</v>
      </c>
      <c r="G62" s="41"/>
      <c r="H62" s="42">
        <v>1000000</v>
      </c>
      <c r="I62" s="43">
        <v>0.2</v>
      </c>
      <c r="J62" s="44">
        <v>0</v>
      </c>
      <c r="K62" s="45">
        <v>0</v>
      </c>
      <c r="L62" s="46"/>
      <c r="M62" t="b" s="44">
        <v>0</v>
      </c>
      <c r="N62" t="b" s="44">
        <v>0</v>
      </c>
      <c r="O62" t="b" s="44">
        <v>0</v>
      </c>
      <c r="P62" t="b" s="44">
        <v>0</v>
      </c>
      <c r="Q62" s="44">
        <v>160</v>
      </c>
      <c r="R62" s="44">
        <v>8</v>
      </c>
      <c r="S62" s="44">
        <v>20</v>
      </c>
      <c r="T62" t="b" s="47">
        <v>1</v>
      </c>
      <c r="U62" s="48">
        <f>IF(C62=TRUE,MAX(AJ$2:AJ$164)*(G62+30%),IF(G62&gt;20%,AJ62+MAX(AJ$2:AJ$164*(G62-5%)),AJ62))+IF(N62,MAX(AJ$2:AJ$164),0)</f>
        <v>262556803102302.1</v>
      </c>
      <c r="V62" s="49">
        <f>H62*F62</f>
        <v>2000000</v>
      </c>
      <c r="W62" s="49">
        <f>H62+F62*I62*AM62</f>
        <v>1000000.12</v>
      </c>
      <c r="X62" s="50">
        <f>I62*AN62+H62</f>
        <v>1000000.1</v>
      </c>
      <c r="Y62" s="50">
        <f>I62*AM62+H62</f>
        <v>1000000.06</v>
      </c>
      <c r="Z62" s="51">
        <f>SUM($Q$2:Q62)</f>
        <v>1608.6</v>
      </c>
      <c r="AA62" s="52">
        <f>Q62</f>
        <v>160</v>
      </c>
      <c r="AB62" s="53">
        <f>R62</f>
        <v>8</v>
      </c>
      <c r="AC62" s="52">
        <f>(Q62*1500/10000)+R62</f>
        <v>32</v>
      </c>
      <c r="AD62" s="53">
        <f>AA62*AM62+AB62</f>
        <v>56</v>
      </c>
      <c r="AE62" s="54">
        <f>ROUND(IF(M62,Y62*10000,(J62*K62*10000)+(W62*100000000))/(AD62*10000),3)</f>
        <v>178571450</v>
      </c>
      <c r="AF62" s="55">
        <f>1+AE62</f>
        <v>178571451</v>
      </c>
      <c r="AG62" s="55">
        <f>ROUND((30/(AD62*IF(M62,1,5))),6)</f>
        <v>0.107143</v>
      </c>
      <c r="AH62" s="55">
        <f>ROUND(POWER(AF62,AG62)/10000,6)</f>
        <v>0.000766</v>
      </c>
      <c r="AI62" t="b" s="56">
        <f>IF(AND(AE62&gt;3%,AD62&gt;6),TRUE,FALSE)</f>
        <v>1</v>
      </c>
      <c r="AJ62" s="57">
        <f>IF(OR(AND(AI62,P62=FALSE),T62),ROUND(POWER(AE62+1,25/(AD62/5))/10000,2),AH62)</f>
        <v>262556803102302.1</v>
      </c>
      <c r="AK62" s="58">
        <f>IF(AND(AI62,T62),AD62/5,AD62)</f>
        <v>11.2</v>
      </c>
      <c r="AL62" s="59">
        <f t="shared" si="18"/>
        <v>0.2</v>
      </c>
      <c r="AM62" s="59">
        <f t="shared" si="19"/>
        <v>0.3</v>
      </c>
      <c r="AN62" s="60">
        <f t="shared" si="20"/>
        <v>0.5</v>
      </c>
    </row>
    <row r="63" ht="28.5" customHeight="1">
      <c r="A63" t="s" s="35">
        <v>143</v>
      </c>
      <c r="B63" t="s" s="36">
        <v>54</v>
      </c>
      <c r="C63" t="b" s="37">
        <v>0</v>
      </c>
      <c r="D63" s="38">
        <v>1.4</v>
      </c>
      <c r="E63" s="39">
        <v>0.1</v>
      </c>
      <c r="F63" s="40">
        <f>D63*E63</f>
        <v>0.14</v>
      </c>
      <c r="G63" s="41"/>
      <c r="H63" s="42">
        <v>0.3</v>
      </c>
      <c r="I63" s="43">
        <v>0.2</v>
      </c>
      <c r="J63" s="44">
        <v>0</v>
      </c>
      <c r="K63" s="45">
        <v>0</v>
      </c>
      <c r="L63" s="46"/>
      <c r="M63" t="b" s="44">
        <v>0</v>
      </c>
      <c r="N63" t="b" s="44">
        <v>0</v>
      </c>
      <c r="O63" t="b" s="44">
        <v>0</v>
      </c>
      <c r="P63" t="b" s="44">
        <v>0</v>
      </c>
      <c r="Q63" s="44">
        <v>20</v>
      </c>
      <c r="R63" s="44">
        <v>10</v>
      </c>
      <c r="S63" s="44"/>
      <c r="T63" t="b" s="47">
        <v>1</v>
      </c>
      <c r="U63" s="48">
        <f>IF(C63=TRUE,MAX(AJ$2:AJ$164)*(G63+30%),IF(G63&gt;20%,AJ63+MAX(AJ$2:AJ$164*(G63-5%)),AJ63))+IF(N63,MAX(AJ$2:AJ$164),0)</f>
        <v>73973449084731.08</v>
      </c>
      <c r="V63" s="49">
        <f>H63*F63</f>
        <v>0.042</v>
      </c>
      <c r="W63" s="49">
        <f>H63+F63*I63*AM63</f>
        <v>0.3084</v>
      </c>
      <c r="X63" s="50">
        <f>I63*AN63+H63</f>
        <v>0.4</v>
      </c>
      <c r="Y63" s="50">
        <f>I63*AM63+H63</f>
        <v>0.36</v>
      </c>
      <c r="Z63" s="51">
        <f>SUM($Q$2:Q63)</f>
        <v>1628.6</v>
      </c>
      <c r="AA63" s="52">
        <f>Q63</f>
        <v>20</v>
      </c>
      <c r="AB63" s="53">
        <f>R63</f>
        <v>10</v>
      </c>
      <c r="AC63" s="52">
        <f>(Q63*1500/10000)+R63</f>
        <v>13</v>
      </c>
      <c r="AD63" s="53">
        <f>AA63*AM63+AB63</f>
        <v>16</v>
      </c>
      <c r="AE63" s="54">
        <f>ROUND(IF(M63,Y63*10000,(J63*K63*10000)+(W63*100000000))/(AD63*10000),3)</f>
        <v>192.75</v>
      </c>
      <c r="AF63" s="55">
        <f>1+AE63</f>
        <v>193.75</v>
      </c>
      <c r="AG63" s="55">
        <f>ROUND((30/(AD63*IF(M63,1,5))),6)</f>
        <v>0.375</v>
      </c>
      <c r="AH63" s="55">
        <f>ROUND(POWER(AF63,AG63)/10000,6)</f>
        <v>0.000721</v>
      </c>
      <c r="AI63" t="b" s="56">
        <f>IF(AND(AE63&gt;3%,AD63&gt;6),TRUE,FALSE)</f>
        <v>1</v>
      </c>
      <c r="AJ63" s="57">
        <f>IF(OR(AND(AI63,P63=FALSE),T63),ROUND(POWER(AE63+1,25/(AD63/5))/10000,2),AH63)</f>
        <v>73973449084731.08</v>
      </c>
      <c r="AK63" s="58">
        <f>IF(AND(AI63,T63),AD63/5,AD63)</f>
        <v>3.2</v>
      </c>
      <c r="AL63" s="59">
        <f t="shared" si="18"/>
        <v>0.2</v>
      </c>
      <c r="AM63" s="59">
        <f t="shared" si="19"/>
        <v>0.3</v>
      </c>
      <c r="AN63" s="60">
        <f t="shared" si="20"/>
        <v>0.5</v>
      </c>
    </row>
    <row r="64" ht="28.5" customHeight="1">
      <c r="A64" t="s" s="35">
        <v>144</v>
      </c>
      <c r="B64" t="s" s="36">
        <v>145</v>
      </c>
      <c r="C64" t="b" s="37">
        <v>0</v>
      </c>
      <c r="D64" s="38">
        <v>15</v>
      </c>
      <c r="E64" s="39">
        <v>0.05</v>
      </c>
      <c r="F64" s="40">
        <f>D64*E64</f>
        <v>0.75</v>
      </c>
      <c r="G64" s="41"/>
      <c r="H64" s="42">
        <v>0.1</v>
      </c>
      <c r="I64" s="43">
        <v>0.25</v>
      </c>
      <c r="J64" s="45"/>
      <c r="K64" s="45"/>
      <c r="L64" s="46"/>
      <c r="M64" t="b" s="44">
        <v>0</v>
      </c>
      <c r="N64" t="b" s="44">
        <v>0</v>
      </c>
      <c r="O64" t="b" s="44">
        <v>0</v>
      </c>
      <c r="P64" t="b" s="44">
        <v>0</v>
      </c>
      <c r="Q64" s="44">
        <v>15</v>
      </c>
      <c r="R64" s="44">
        <v>10</v>
      </c>
      <c r="S64" s="44">
        <v>0</v>
      </c>
      <c r="T64" t="b" s="47">
        <v>0</v>
      </c>
      <c r="U64" s="48">
        <f>IF(C64=TRUE,MAX(AJ$2:AJ$164)*(G64+30%),IF(G64&gt;20%,AJ64+MAX(AJ$2:AJ$164*(G64-5%)),AJ64))+IF(N64,MAX(AJ$2:AJ$164),0)</f>
        <v>35952950129957.26</v>
      </c>
      <c r="V64" s="49">
        <f>H64*F64</f>
        <v>0.07500000000000001</v>
      </c>
      <c r="W64" s="49">
        <f>H64+F64*I64*AM64</f>
        <v>0.15625</v>
      </c>
      <c r="X64" s="50">
        <f>I64*AN64+H64</f>
        <v>0.225</v>
      </c>
      <c r="Y64" s="50">
        <f>I64*AM64+H64</f>
        <v>0.175</v>
      </c>
      <c r="Z64" s="51">
        <f>SUM($Q$2:Q64)</f>
        <v>1643.6</v>
      </c>
      <c r="AA64" s="52">
        <f>Q64</f>
        <v>15</v>
      </c>
      <c r="AB64" s="53">
        <f>R64</f>
        <v>10</v>
      </c>
      <c r="AC64" s="52">
        <f>(Q64*1500/10000)+R64</f>
        <v>12.25</v>
      </c>
      <c r="AD64" s="53">
        <f>AA64*AM64+AB64</f>
        <v>14.5</v>
      </c>
      <c r="AE64" s="54">
        <f>ROUND(IF(M64,Y64*10000,(J64*K64*10000)+(W64*100000000))/(AD64*10000),3)</f>
        <v>107.759</v>
      </c>
      <c r="AF64" s="55">
        <f>1+AE64</f>
        <v>108.759</v>
      </c>
      <c r="AG64" s="55">
        <f>ROUND((30/(AD64*IF(M64,1,5))),6)</f>
        <v>0.413793</v>
      </c>
      <c r="AH64" s="55">
        <f>ROUND(POWER(AF64,AG64)/10000,6)</f>
        <v>0.000696</v>
      </c>
      <c r="AI64" t="b" s="56">
        <f>IF(AND(AE64&gt;3%,AD64&gt;6),TRUE,FALSE)</f>
        <v>1</v>
      </c>
      <c r="AJ64" s="57">
        <f>IF(OR(AND(AI64,P64=FALSE),T64),ROUND(POWER(AE64+1,25/(AD64/5))/10000,2),AH64)</f>
        <v>35952950129957.26</v>
      </c>
      <c r="AK64" s="58">
        <f>IF(AND(AI64,T64),AD64/5,AD64)</f>
        <v>14.5</v>
      </c>
      <c r="AL64" s="59">
        <f t="shared" si="18"/>
        <v>0.2</v>
      </c>
      <c r="AM64" s="59">
        <f t="shared" si="19"/>
        <v>0.3</v>
      </c>
      <c r="AN64" s="60">
        <f t="shared" si="20"/>
        <v>0.5</v>
      </c>
    </row>
    <row r="65" ht="28.5" customHeight="1">
      <c r="A65" t="s" s="35">
        <v>146</v>
      </c>
      <c r="B65" t="s" s="36">
        <v>147</v>
      </c>
      <c r="C65" t="b" s="37">
        <v>0</v>
      </c>
      <c r="D65" s="38">
        <v>0.35</v>
      </c>
      <c r="E65" s="39">
        <v>0.4</v>
      </c>
      <c r="F65" s="40">
        <f>D65*E65</f>
        <v>0.14</v>
      </c>
      <c r="G65" s="41"/>
      <c r="H65" s="42">
        <v>0.08</v>
      </c>
      <c r="I65" s="43">
        <v>0.05</v>
      </c>
      <c r="J65" s="44">
        <v>0</v>
      </c>
      <c r="K65" s="45">
        <v>0</v>
      </c>
      <c r="L65" s="46"/>
      <c r="M65" t="b" s="44">
        <v>0</v>
      </c>
      <c r="N65" t="b" s="44">
        <v>0</v>
      </c>
      <c r="O65" t="b" s="44">
        <v>1</v>
      </c>
      <c r="P65" t="b" s="44">
        <v>0</v>
      </c>
      <c r="Q65" s="44">
        <v>2</v>
      </c>
      <c r="R65" s="44">
        <v>0.4</v>
      </c>
      <c r="S65" s="44">
        <v>0</v>
      </c>
      <c r="T65" t="b" s="47">
        <v>0</v>
      </c>
      <c r="U65" s="48">
        <f>IF(C65=TRUE,MAX(AJ$2:AJ$164)*(G65+30%),IF(G65&gt;20%,AJ65+MAX(AJ$2:AJ$164*(G65-5%)),AJ65))+IF(N65,MAX(AJ$2:AJ$164),0)</f>
        <v>30848276522841.35</v>
      </c>
      <c r="V65" s="49">
        <f>H65*F65</f>
        <v>0.0112</v>
      </c>
      <c r="W65" s="49">
        <f>H65+F65*I65*AM65</f>
        <v>0.08210000000000001</v>
      </c>
      <c r="X65" s="50">
        <f>I65*AN65+H65</f>
        <v>0.105</v>
      </c>
      <c r="Y65" s="50">
        <f>I65*AM65+H65</f>
        <v>0.095</v>
      </c>
      <c r="Z65" s="51">
        <f>SUM($Q$2:Q65)</f>
        <v>1645.6</v>
      </c>
      <c r="AA65" s="52">
        <f>Q65</f>
        <v>2</v>
      </c>
      <c r="AB65" s="53">
        <f>R65</f>
        <v>0.4</v>
      </c>
      <c r="AC65" s="52">
        <f>(Q65*1500/10000)+R65</f>
        <v>0.7</v>
      </c>
      <c r="AD65" s="53">
        <f>AA65*AM65+AB65</f>
        <v>1</v>
      </c>
      <c r="AE65" s="54">
        <f>ROUND(IF(M65,Y65*10000,(J65*K65*10000)+(W65*100000000))/(AD65*10000),3)</f>
        <v>821</v>
      </c>
      <c r="AF65" s="55">
        <f>1+AE65</f>
        <v>822</v>
      </c>
      <c r="AG65" s="55">
        <f>ROUND((30/(AD65*IF(M65,1,5))),6)</f>
        <v>6</v>
      </c>
      <c r="AH65" s="55">
        <f>ROUND(POWER(AF65,AG65)/10000,6)</f>
        <v>30848276522841.35</v>
      </c>
      <c r="AI65" t="b" s="56">
        <f>IF(AND(AE65&gt;3%,AD65&gt;6),TRUE,FALSE)</f>
        <v>0</v>
      </c>
      <c r="AJ65" s="57">
        <f>IF(OR(AND(AI65,P65=FALSE),T65),ROUND(POWER(AE65+1,25/(AD65/5))/10000,2),AH65)</f>
        <v>30848276522841.35</v>
      </c>
      <c r="AK65" s="58">
        <f>IF(AND(AI65,T65),AD65/5,AD65)</f>
        <v>1</v>
      </c>
      <c r="AL65" s="59">
        <f t="shared" si="18"/>
        <v>0.2</v>
      </c>
      <c r="AM65" s="59">
        <f t="shared" si="19"/>
        <v>0.3</v>
      </c>
      <c r="AN65" s="60">
        <f t="shared" si="20"/>
        <v>0.5</v>
      </c>
    </row>
    <row r="66" ht="28.5" customHeight="1">
      <c r="A66" t="s" s="35">
        <v>148</v>
      </c>
      <c r="B66" t="s" s="36">
        <v>46</v>
      </c>
      <c r="C66" t="b" s="37">
        <v>0</v>
      </c>
      <c r="D66" s="38">
        <v>2.72</v>
      </c>
      <c r="E66" s="39">
        <v>0.07000000000000001</v>
      </c>
      <c r="F66" s="40">
        <f>D66*E66</f>
        <v>0.1904</v>
      </c>
      <c r="G66" s="41"/>
      <c r="H66" s="42">
        <v>0.03</v>
      </c>
      <c r="I66" s="43">
        <v>0.03</v>
      </c>
      <c r="J66" s="44">
        <v>0</v>
      </c>
      <c r="K66" s="45">
        <v>0</v>
      </c>
      <c r="L66" s="46"/>
      <c r="M66" t="b" s="44">
        <v>0</v>
      </c>
      <c r="N66" t="b" s="44">
        <v>0</v>
      </c>
      <c r="O66" t="b" s="44">
        <v>0</v>
      </c>
      <c r="P66" t="b" s="44">
        <v>0</v>
      </c>
      <c r="Q66" s="44">
        <v>3</v>
      </c>
      <c r="R66" s="44">
        <v>0</v>
      </c>
      <c r="S66" s="44">
        <v>0</v>
      </c>
      <c r="T66" t="b" s="47">
        <v>0</v>
      </c>
      <c r="U66" s="48">
        <f>IF(C66=TRUE,MAX(AJ$2:AJ$164)*(G66+30%),IF(G66&gt;20%,AJ66+MAX(AJ$2:AJ$164*(G66-5%)),AJ66))+IF(N66,MAX(AJ$2:AJ$164),0)</f>
        <v>9732474462143.336</v>
      </c>
      <c r="V66" s="49">
        <f>H66*F66</f>
        <v>0.005712000000000001</v>
      </c>
      <c r="W66" s="49">
        <f>H66+F66*I66*AM66</f>
        <v>0.0317136</v>
      </c>
      <c r="X66" s="50">
        <f>I66*AN66+H66</f>
        <v>0.045</v>
      </c>
      <c r="Y66" s="50">
        <f>I66*AM66+H66</f>
        <v>0.039</v>
      </c>
      <c r="Z66" s="51">
        <f>SUM($Q$2:Q66)</f>
        <v>1648.6</v>
      </c>
      <c r="AA66" s="52">
        <f>Q66</f>
        <v>3</v>
      </c>
      <c r="AB66" s="53">
        <f>R66</f>
        <v>0</v>
      </c>
      <c r="AC66" s="52">
        <f>(Q66*1500/10000)+R66</f>
        <v>0.45</v>
      </c>
      <c r="AD66" s="53">
        <f>AA66*AM66+AB66</f>
        <v>0.8999999999999999</v>
      </c>
      <c r="AE66" s="54">
        <f>ROUND(IF(M66,Y66*10000,(J66*K66*10000)+(W66*100000000))/(AD66*10000),3)</f>
        <v>352.373</v>
      </c>
      <c r="AF66" s="55">
        <f>1+AE66</f>
        <v>353.373</v>
      </c>
      <c r="AG66" s="55">
        <f>ROUND((30/(AD66*IF(M66,1,5))),6)</f>
        <v>6.666667</v>
      </c>
      <c r="AH66" s="55">
        <f>ROUND(POWER(AF66,AG66)/10000,6)</f>
        <v>9732474462143.336</v>
      </c>
      <c r="AI66" t="b" s="56">
        <f>IF(AND(AE66&gt;3%,AD66&gt;6),TRUE,FALSE)</f>
        <v>0</v>
      </c>
      <c r="AJ66" s="57">
        <f>IF(OR(AND(AI66,P66=FALSE),T66),ROUND(POWER(AE66+1,25/(AD66/5))/10000,2),AH66)</f>
        <v>9732474462143.336</v>
      </c>
      <c r="AK66" s="58">
        <f>IF(AND(AI66,T66),AD66/5,AD66)</f>
        <v>0.8999999999999999</v>
      </c>
      <c r="AL66" s="59">
        <f t="shared" si="18"/>
        <v>0.2</v>
      </c>
      <c r="AM66" s="59">
        <f t="shared" si="19"/>
        <v>0.3</v>
      </c>
      <c r="AN66" s="60">
        <f t="shared" si="20"/>
        <v>0.5</v>
      </c>
    </row>
    <row r="67" ht="28.5" customHeight="1">
      <c r="A67" t="s" s="61">
        <v>149</v>
      </c>
      <c r="B67" t="s" s="36">
        <v>141</v>
      </c>
      <c r="C67" t="b" s="37">
        <v>0</v>
      </c>
      <c r="D67" s="38">
        <v>4</v>
      </c>
      <c r="E67" s="39">
        <v>0.3</v>
      </c>
      <c r="F67" s="40">
        <f>D67*E67</f>
        <v>1.2</v>
      </c>
      <c r="G67" s="41">
        <v>0.35</v>
      </c>
      <c r="H67" s="42">
        <v>0.2</v>
      </c>
      <c r="I67" s="43"/>
      <c r="J67" s="44">
        <v>0</v>
      </c>
      <c r="K67" s="45">
        <v>0</v>
      </c>
      <c r="L67" s="46"/>
      <c r="M67" t="b" s="44">
        <v>0</v>
      </c>
      <c r="N67" t="b" s="44">
        <v>0</v>
      </c>
      <c r="O67" t="b" s="44">
        <v>0</v>
      </c>
      <c r="P67" t="b" s="44">
        <v>0</v>
      </c>
      <c r="Q67" s="44">
        <v>35</v>
      </c>
      <c r="R67" s="44">
        <v>5</v>
      </c>
      <c r="S67" s="44">
        <v>0</v>
      </c>
      <c r="T67" t="b" s="47">
        <v>0</v>
      </c>
      <c r="U67" s="48">
        <f>IF(C67=TRUE,MAX(AJ$2:AJ$164)*(G67+30%),IF(G67&gt;20%,AJ67+MAX(AJ$2:AJ$164*(G67-5%)),AJ67))+IF(N67,MAX(AJ$2:AJ$164),0)</f>
        <v>14545733614716.34</v>
      </c>
      <c r="V67" s="49">
        <f>H67*F67</f>
        <v>0.24</v>
      </c>
      <c r="W67" s="49">
        <f>H67+F67*I67*AM67</f>
        <v>0.2</v>
      </c>
      <c r="X67" s="50">
        <f>I67*AN67+H67</f>
        <v>0.2</v>
      </c>
      <c r="Y67" s="50">
        <f>I67*AM67+H67</f>
        <v>0.2</v>
      </c>
      <c r="Z67" s="51">
        <f>SUM($Q$2:Q67)</f>
        <v>1683.6</v>
      </c>
      <c r="AA67" s="52">
        <f>Q67</f>
        <v>35</v>
      </c>
      <c r="AB67" s="53">
        <f>R67</f>
        <v>5</v>
      </c>
      <c r="AC67" s="52">
        <f>(Q67*1500/10000)+R67</f>
        <v>10.25</v>
      </c>
      <c r="AD67" s="53">
        <f>AA67*AM67+AB67</f>
        <v>15.5</v>
      </c>
      <c r="AE67" s="54">
        <f>ROUND(IF(M67,Y67*10000,(J67*K67*10000)+(W67*100000000))/(AD67*10000),3)</f>
        <v>129.032</v>
      </c>
      <c r="AF67" s="55">
        <f>1+AE67</f>
        <v>130.032</v>
      </c>
      <c r="AG67" s="55">
        <f>ROUND((30/(AD67*IF(M67,1,5))),6)</f>
        <v>0.387097</v>
      </c>
      <c r="AH67" s="55">
        <f>ROUND(POWER(AF67,AG67)/10000,6)</f>
        <v>0.0006579999999999999</v>
      </c>
      <c r="AI67" t="b" s="56">
        <f>IF(AND(AE67&gt;3%,AD67&gt;6),TRUE,FALSE)</f>
        <v>1</v>
      </c>
      <c r="AJ67" s="57">
        <f>IF(OR(AND(AI67,P67=FALSE),T67),ROUND(POWER(AE67+1,25/(AD67/5))/10000,2),AH67)</f>
        <v>11189025857474.11</v>
      </c>
      <c r="AK67" s="58">
        <f>IF(AND(AI67,T67),AD67/5,AD67)</f>
        <v>15.5</v>
      </c>
      <c r="AL67" s="59">
        <f t="shared" si="18"/>
        <v>0.2</v>
      </c>
      <c r="AM67" s="59">
        <f t="shared" si="19"/>
        <v>0.3</v>
      </c>
      <c r="AN67" s="60">
        <f t="shared" si="20"/>
        <v>0.5</v>
      </c>
    </row>
    <row r="68" ht="28.5" customHeight="1">
      <c r="A68" t="s" s="61">
        <v>150</v>
      </c>
      <c r="B68" t="s" s="36">
        <v>53</v>
      </c>
      <c r="C68" t="b" s="37">
        <v>0</v>
      </c>
      <c r="D68" s="38">
        <v>0.38</v>
      </c>
      <c r="E68" s="39">
        <v>0.3</v>
      </c>
      <c r="F68" s="40">
        <f>D68*E68</f>
        <v>0.114</v>
      </c>
      <c r="G68" s="41"/>
      <c r="H68" s="42">
        <v>0</v>
      </c>
      <c r="I68" s="43">
        <v>0.15</v>
      </c>
      <c r="J68" s="44">
        <v>0</v>
      </c>
      <c r="K68" s="45">
        <v>0</v>
      </c>
      <c r="L68" s="46"/>
      <c r="M68" t="b" s="44">
        <v>0</v>
      </c>
      <c r="N68" t="b" s="44">
        <v>0</v>
      </c>
      <c r="O68" t="b" s="44">
        <v>0</v>
      </c>
      <c r="P68" t="b" s="44">
        <v>0</v>
      </c>
      <c r="Q68" s="44">
        <v>40</v>
      </c>
      <c r="R68" s="44"/>
      <c r="S68" s="44">
        <v>25</v>
      </c>
      <c r="T68" t="b" s="47">
        <v>0</v>
      </c>
      <c r="U68" s="48">
        <f>IF(C68=TRUE,MAX(AJ$2:AJ$164)*(G68+30%),IF(G68&gt;20%,AJ68+MAX(AJ$2:AJ$164*(G68-5%)),AJ68))+IF(N68,MAX(AJ$2:AJ$164),0)</f>
        <v>3335.42</v>
      </c>
      <c r="V68" s="49">
        <f>H68*F68</f>
        <v>0</v>
      </c>
      <c r="W68" s="49">
        <f>H68+F68*I68*AM68</f>
        <v>0.005129999999999999</v>
      </c>
      <c r="X68" s="50">
        <f>I68*AN68+H68</f>
        <v>0.075</v>
      </c>
      <c r="Y68" s="50">
        <f>I68*AM68+H68</f>
        <v>0.045</v>
      </c>
      <c r="Z68" s="51">
        <f>SUM($Q$2:Q68)</f>
        <v>1723.6</v>
      </c>
      <c r="AA68" s="52">
        <f>Q68</f>
        <v>40</v>
      </c>
      <c r="AB68" s="53">
        <f>R68</f>
        <v>0</v>
      </c>
      <c r="AC68" s="52">
        <f>(Q68*1500/10000)+R68</f>
        <v>6</v>
      </c>
      <c r="AD68" s="53">
        <f>AA68*AM68+AB68</f>
        <v>12</v>
      </c>
      <c r="AE68" s="54">
        <f>ROUND(IF(M68,Y68*10000,(J68*K68*10000)+(W68*100000000))/(AD68*10000),3)</f>
        <v>4.275</v>
      </c>
      <c r="AF68" s="55">
        <f>1+AE68</f>
        <v>5.275</v>
      </c>
      <c r="AG68" s="55">
        <f>ROUND((30/(AD68*IF(M68,1,5))),6)</f>
        <v>0.5</v>
      </c>
      <c r="AH68" s="55">
        <f>ROUND(POWER(AF68,AG68)/10000,6)</f>
        <v>0.00023</v>
      </c>
      <c r="AI68" t="b" s="56">
        <f>IF(AND(AE68&gt;3%,AD68&gt;6),TRUE,FALSE)</f>
        <v>1</v>
      </c>
      <c r="AJ68" s="57">
        <f>IF(OR(AND(AI68,P68=FALSE),T68),ROUND(POWER(AE68+1,25/(AD68/5))/10000,2),AH68)</f>
        <v>3335.42</v>
      </c>
      <c r="AK68" s="58">
        <f>IF(AND(AI68,T68),AD68/5,AD68)</f>
        <v>12</v>
      </c>
      <c r="AL68" s="59">
        <f t="shared" si="18"/>
        <v>0.2</v>
      </c>
      <c r="AM68" s="59">
        <f t="shared" si="19"/>
        <v>0.3</v>
      </c>
      <c r="AN68" s="60">
        <f t="shared" si="20"/>
        <v>0.5</v>
      </c>
    </row>
    <row r="69" ht="28.5" customHeight="1">
      <c r="A69" t="s" s="61">
        <v>151</v>
      </c>
      <c r="B69" t="s" s="36">
        <v>152</v>
      </c>
      <c r="C69" t="b" s="37">
        <v>0</v>
      </c>
      <c r="D69" s="38">
        <v>3</v>
      </c>
      <c r="E69" s="39">
        <v>0.2</v>
      </c>
      <c r="F69" s="40">
        <f>D69*E69</f>
        <v>0.6000000000000001</v>
      </c>
      <c r="G69" s="41"/>
      <c r="H69" s="42">
        <v>0.1</v>
      </c>
      <c r="I69" s="43">
        <v>0.12</v>
      </c>
      <c r="J69" s="44">
        <v>1000</v>
      </c>
      <c r="K69" s="45">
        <v>0.05</v>
      </c>
      <c r="L69" s="46"/>
      <c r="M69" t="b" s="44">
        <v>0</v>
      </c>
      <c r="N69" t="b" s="44">
        <v>0</v>
      </c>
      <c r="O69" t="b" s="44">
        <v>0</v>
      </c>
      <c r="P69" t="b" s="44">
        <v>0</v>
      </c>
      <c r="Q69" s="44">
        <v>50</v>
      </c>
      <c r="R69" s="44"/>
      <c r="S69" s="44">
        <v>50</v>
      </c>
      <c r="T69" t="b" s="47">
        <v>0</v>
      </c>
      <c r="U69" s="48">
        <f>IF(C69=TRUE,MAX(AJ$2:AJ$164)*(G69+30%),IF(G69&gt;20%,AJ69+MAX(AJ$2:AJ$164*(G69-5%)),AJ69))+IF(N69,MAX(AJ$2:AJ$164),0)</f>
        <v>1245897331775.48</v>
      </c>
      <c r="V69" s="49">
        <f>H69*F69</f>
        <v>0.06000000000000001</v>
      </c>
      <c r="W69" s="49">
        <f>H69+F69*I69*AM69</f>
        <v>0.1216</v>
      </c>
      <c r="X69" s="50">
        <f>I69*AN69+H69</f>
        <v>0.16</v>
      </c>
      <c r="Y69" s="50">
        <f>I69*AM69+H69</f>
        <v>0.136</v>
      </c>
      <c r="Z69" s="51">
        <f>SUM($Q$2:Q69)</f>
        <v>1773.6</v>
      </c>
      <c r="AA69" s="52">
        <f>Q69</f>
        <v>50</v>
      </c>
      <c r="AB69" s="53">
        <f>R69</f>
        <v>0</v>
      </c>
      <c r="AC69" s="52">
        <f>(Q69*1500/10000)+R69</f>
        <v>7.5</v>
      </c>
      <c r="AD69" s="53">
        <f>AA69*AM69+AB69</f>
        <v>15</v>
      </c>
      <c r="AE69" s="54">
        <f>ROUND(IF(M69,Y69*10000,(J69*K69*10000)+(W69*100000000))/(AD69*10000),3)</f>
        <v>84.40000000000001</v>
      </c>
      <c r="AF69" s="55">
        <f>1+AE69</f>
        <v>85.40000000000001</v>
      </c>
      <c r="AG69" s="55">
        <f>ROUND((30/(AD69*IF(M69,1,5))),6)</f>
        <v>0.4</v>
      </c>
      <c r="AH69" s="55">
        <f>ROUND(POWER(AF69,AG69)/10000,6)</f>
        <v>0.000592</v>
      </c>
      <c r="AI69" t="b" s="56">
        <f>IF(AND(AE69&gt;3%,AD69&gt;6),TRUE,FALSE)</f>
        <v>1</v>
      </c>
      <c r="AJ69" s="57">
        <f>IF(OR(AND(AI69,P69=FALSE),T69),ROUND(POWER(AE69+1,25/(AD69/5))/10000,2),AH69)</f>
        <v>1245897331775.48</v>
      </c>
      <c r="AK69" s="58">
        <f>IF(AND(AI69,T69),AD69/5,AD69)</f>
        <v>15</v>
      </c>
      <c r="AL69" s="59">
        <f t="shared" si="18"/>
        <v>0.2</v>
      </c>
      <c r="AM69" s="59">
        <f t="shared" si="19"/>
        <v>0.3</v>
      </c>
      <c r="AN69" s="60">
        <f t="shared" si="20"/>
        <v>0.5</v>
      </c>
    </row>
    <row r="70" ht="28.5" customHeight="1">
      <c r="A70" t="s" s="61">
        <v>153</v>
      </c>
      <c r="B70" t="s" s="36">
        <v>154</v>
      </c>
      <c r="C70" t="b" s="37">
        <v>1</v>
      </c>
      <c r="D70" s="72">
        <v>10</v>
      </c>
      <c r="E70" s="39">
        <v>0.3</v>
      </c>
      <c r="F70" s="40">
        <f>D70*E70</f>
        <v>3</v>
      </c>
      <c r="G70" s="41">
        <v>0.8</v>
      </c>
      <c r="H70" s="42">
        <v>0.4</v>
      </c>
      <c r="I70" s="43">
        <v>0</v>
      </c>
      <c r="J70" s="44">
        <v>200</v>
      </c>
      <c r="K70" s="45">
        <v>0.05</v>
      </c>
      <c r="L70" s="46"/>
      <c r="M70" t="b" s="44">
        <v>0</v>
      </c>
      <c r="N70" t="b" s="44">
        <v>1</v>
      </c>
      <c r="O70" t="b" s="44">
        <v>0</v>
      </c>
      <c r="P70" t="b" s="44">
        <v>0</v>
      </c>
      <c r="Q70" s="44">
        <v>60</v>
      </c>
      <c r="R70" s="44">
        <v>0</v>
      </c>
      <c r="S70" s="44">
        <v>50</v>
      </c>
      <c r="T70" t="b" s="47">
        <v>0</v>
      </c>
      <c r="U70" s="48">
        <f>IF(C70=TRUE,MAX(AJ$2:AJ$164)*(G70+30%),IF(G70&gt;20%,AJ70+MAX(AJ$2:AJ$164*(G70-5%)),AJ70))+IF(N70,MAX(AJ$2:AJ$164),0)</f>
      </c>
      <c r="V70" s="49">
        <f>H70*F70</f>
        <v>1.2</v>
      </c>
      <c r="W70" s="49">
        <f>H70+F70*I70*AM70</f>
        <v>0.4</v>
      </c>
      <c r="X70" s="50">
        <f>I70*AN70+H70</f>
        <v>0.4</v>
      </c>
      <c r="Y70" s="50">
        <f>I70*AM70+H70</f>
        <v>0.4</v>
      </c>
      <c r="Z70" s="51">
        <f>SUM($Q$2:Q70)</f>
        <v>1833.6</v>
      </c>
      <c r="AA70" s="52">
        <f>Q70</f>
        <v>60</v>
      </c>
      <c r="AB70" s="53">
        <f>R70</f>
        <v>0</v>
      </c>
      <c r="AC70" s="52">
        <f>(Q70*1500/10000)+R70</f>
        <v>9</v>
      </c>
      <c r="AD70" s="53">
        <f>AA70*AM70+AB70</f>
        <v>18</v>
      </c>
      <c r="AE70" s="54">
        <f>ROUND(IF(M70,Y70*10000,(J70*K70*10000)+(W70*100000000))/(AD70*10000),3)</f>
        <v>222.778</v>
      </c>
      <c r="AF70" s="55">
        <f>1+AE70</f>
        <v>223.778</v>
      </c>
      <c r="AG70" s="55">
        <f>ROUND((30/(AD70*IF(M70,1,5))),6)</f>
        <v>0.333333</v>
      </c>
      <c r="AH70" s="55">
        <f>ROUND(POWER(AF70,AG70)/10000,6)</f>
        <v>0.000607</v>
      </c>
      <c r="AI70" t="b" s="56">
        <f>IF(AND(AE70&gt;3%,AD70&gt;6),TRUE,FALSE)</f>
        <v>1</v>
      </c>
      <c r="AJ70" s="57">
        <f>IF(OR(AND(AI70,P70=FALSE),T70),ROUND(POWER(AE70+1,25/(AD70/5))/10000,2),AH70)</f>
        <v>2080541130919.07</v>
      </c>
      <c r="AK70" s="58">
        <f>IF(AND(AI70,T70),AD70/5,AD70)</f>
        <v>18</v>
      </c>
      <c r="AL70" s="59">
        <f t="shared" si="18"/>
        <v>0.2</v>
      </c>
      <c r="AM70" s="59">
        <f t="shared" si="19"/>
        <v>0.3</v>
      </c>
      <c r="AN70" s="60">
        <f t="shared" si="20"/>
        <v>0.5</v>
      </c>
    </row>
    <row r="71" ht="28.5" customHeight="1">
      <c r="A71" t="s" s="35">
        <v>155</v>
      </c>
      <c r="B71" t="s" s="36">
        <v>156</v>
      </c>
      <c r="C71" t="b" s="37">
        <v>0</v>
      </c>
      <c r="D71" s="73">
        <v>5</v>
      </c>
      <c r="E71" s="39">
        <v>0.1</v>
      </c>
      <c r="F71" s="40">
        <f>D71*E71</f>
        <v>0.5</v>
      </c>
      <c r="G71" s="41">
        <v>0.4</v>
      </c>
      <c r="H71" s="42">
        <v>0.15</v>
      </c>
      <c r="I71" s="43">
        <v>0.1</v>
      </c>
      <c r="J71" s="44">
        <v>0</v>
      </c>
      <c r="K71" s="45">
        <v>0</v>
      </c>
      <c r="L71" s="46"/>
      <c r="M71" t="b" s="44">
        <v>0</v>
      </c>
      <c r="N71" t="b" s="44">
        <v>1</v>
      </c>
      <c r="O71" t="b" s="44">
        <v>0</v>
      </c>
      <c r="P71" t="b" s="44">
        <v>0</v>
      </c>
      <c r="Q71" s="44">
        <v>20</v>
      </c>
      <c r="R71" s="44">
        <v>10</v>
      </c>
      <c r="S71" s="44">
        <v>0</v>
      </c>
      <c r="T71" t="b" s="47">
        <v>0</v>
      </c>
      <c r="U71" s="48">
        <f>IF(C71=TRUE,MAX(AJ$2:AJ$207)*(G71+30%),IF(G71&gt;20%,AJ71+MAX(AJ$2:AJ$164*(G71-5%)),AJ71))+IF(N71,MAX(AJ$2:AJ$164),0)</f>
      </c>
      <c r="V71" s="49">
        <f>H71*F71</f>
        <v>0.075</v>
      </c>
      <c r="W71" s="49">
        <f>H71+F71*I71*AM71</f>
        <v>0.165</v>
      </c>
      <c r="X71" s="50">
        <f>I71*AN71+H71</f>
        <v>0.2</v>
      </c>
      <c r="Y71" s="50">
        <f>I71*AM71+H71</f>
        <v>0.18</v>
      </c>
      <c r="Z71" s="51">
        <f>SUM($Q$2:Q71)</f>
        <v>1853.6</v>
      </c>
      <c r="AA71" s="52">
        <f>Q71</f>
        <v>20</v>
      </c>
      <c r="AB71" s="53">
        <f>R71</f>
        <v>10</v>
      </c>
      <c r="AC71" s="52">
        <f>(Q71*1500/10000)+R71</f>
        <v>13</v>
      </c>
      <c r="AD71" s="53">
        <f>AA71*AM71+AB71</f>
        <v>16</v>
      </c>
      <c r="AE71" s="54">
        <f>ROUND(IF(M71,Y71*10000,(J71*K71*10000)+(W71*100000000))/(AD71*10000),3)</f>
        <v>103.125</v>
      </c>
      <c r="AF71" s="55">
        <f>1+AE71</f>
        <v>104.125</v>
      </c>
      <c r="AG71" s="55">
        <f>ROUND((30/(AD71*IF(M71,1,5))),6)</f>
        <v>0.375</v>
      </c>
      <c r="AH71" s="55">
        <f>ROUND(POWER(AF71,AG71)/10000,6)</f>
        <v>0.000571</v>
      </c>
      <c r="AI71" t="b" s="56">
        <f>IF(AND(AE71&gt;3%,AD71&gt;6),TRUE,FALSE)</f>
        <v>1</v>
      </c>
      <c r="AJ71" s="57">
        <f>IF(OR(AND(AI71,P71=FALSE),T71),ROUND(POWER(AE71+1,25/(AD71/5))/10000,2),AH71)</f>
        <v>578293818565.8199</v>
      </c>
      <c r="AK71" s="58">
        <f>IF(AND(AI71,T71),AD71/5,AD71)</f>
        <v>16</v>
      </c>
      <c r="AL71" s="59">
        <f t="shared" si="18"/>
        <v>0.2</v>
      </c>
      <c r="AM71" s="59">
        <f t="shared" si="19"/>
        <v>0.3</v>
      </c>
      <c r="AN71" s="60">
        <f t="shared" si="20"/>
        <v>0.5</v>
      </c>
    </row>
    <row r="72" ht="28.5" customHeight="1">
      <c r="A72" t="s" s="61">
        <v>157</v>
      </c>
      <c r="B72" t="s" s="36">
        <v>64</v>
      </c>
      <c r="C72" t="b" s="37">
        <v>0</v>
      </c>
      <c r="D72" s="38">
        <v>1.75</v>
      </c>
      <c r="E72" s="39">
        <v>0.08</v>
      </c>
      <c r="F72" s="40">
        <f>D72*E72</f>
        <v>0.14</v>
      </c>
      <c r="G72" s="41"/>
      <c r="H72" s="42">
        <v>-0.01</v>
      </c>
      <c r="I72" s="43">
        <v>0.08</v>
      </c>
      <c r="J72" s="45"/>
      <c r="K72" s="45"/>
      <c r="L72" s="46"/>
      <c r="M72" t="b" s="44">
        <v>0</v>
      </c>
      <c r="N72" s="46"/>
      <c r="O72" s="46"/>
      <c r="P72" s="46"/>
      <c r="Q72" s="44">
        <v>3</v>
      </c>
      <c r="R72" s="44">
        <v>0</v>
      </c>
      <c r="S72" s="44">
        <v>0</v>
      </c>
      <c r="T72" t="b" s="47">
        <v>0</v>
      </c>
      <c r="U72" s="48">
        <f>IF(C72=TRUE,MAX(AJ$2:AJ$164)*(G72+30%),IF(G72&gt;20%,AJ72+MAX(AJ$2:AJ$164*(G72-5%)),AJ72))+IF(N72,MAX(AJ$2:AJ$164),0)</f>
      </c>
      <c r="V72" s="49">
        <f>H72*F72</f>
        <v>-0.0014</v>
      </c>
      <c r="W72" s="49">
        <f>H72+F72*I72*AM72</f>
        <v>-0.00664</v>
      </c>
      <c r="X72" s="50">
        <f>I72*AN72+H72</f>
        <v>0.03</v>
      </c>
      <c r="Y72" s="50">
        <f>I72*AM72+H72</f>
        <v>0.014</v>
      </c>
      <c r="Z72" s="51">
        <f>SUM($Q$2:Q72)</f>
        <v>1856.6</v>
      </c>
      <c r="AA72" s="52">
        <f>Q72</f>
        <v>3</v>
      </c>
      <c r="AB72" s="53">
        <f>R72</f>
        <v>0</v>
      </c>
      <c r="AC72" s="52">
        <f>(Q72*1500/10000)+R72</f>
        <v>0.45</v>
      </c>
      <c r="AD72" s="53">
        <f>AA72*AM72+AB72</f>
        <v>0.8999999999999999</v>
      </c>
      <c r="AE72" s="54">
        <f>ROUND(IF(M72,Y72*10000,(J72*K72*10000)+(W72*100000000))/(AD72*10000),3)</f>
        <v>-73.77800000000001</v>
      </c>
      <c r="AF72" s="55">
        <f>1+AE72</f>
        <v>-72.77800000000001</v>
      </c>
      <c r="AG72" s="55">
        <f>ROUND((30/(AD72*IF(M72,1,5))),6)</f>
        <v>6.666667</v>
      </c>
      <c r="AH72" s="55">
        <f>ROUND(POWER(AF72,AG72)/10000,6)</f>
      </c>
      <c r="AI72" t="b" s="56">
        <f>IF(AND(AE72&gt;3%,AD72&gt;6),TRUE,FALSE)</f>
        <v>0</v>
      </c>
      <c r="AJ72" s="57">
        <f>IF(OR(AND(AI72,P72=FALSE),T72),ROUND(POWER(AE72+1,25/(AD72/5))/10000,2),AH72)</f>
      </c>
      <c r="AK72" s="58">
        <f>IF(AND(AI72,T72),AD72/5,AD72)</f>
        <v>0.8999999999999999</v>
      </c>
      <c r="AL72" s="59">
        <f t="shared" si="18"/>
        <v>0.2</v>
      </c>
      <c r="AM72" s="59">
        <f t="shared" si="19"/>
        <v>0.3</v>
      </c>
      <c r="AN72" s="60">
        <f t="shared" si="20"/>
        <v>0.5</v>
      </c>
    </row>
    <row r="73" ht="28.5" customHeight="1">
      <c r="A73" t="s" s="35">
        <v>158</v>
      </c>
      <c r="B73" t="s" s="36">
        <v>159</v>
      </c>
      <c r="C73" t="b" s="37">
        <v>0</v>
      </c>
      <c r="D73" s="38">
        <v>0.875</v>
      </c>
      <c r="E73" s="39">
        <v>0.15</v>
      </c>
      <c r="F73" s="40">
        <f>D73*E73</f>
        <v>0.13125</v>
      </c>
      <c r="G73" s="41">
        <v>0.1</v>
      </c>
      <c r="H73" s="42">
        <v>0.4</v>
      </c>
      <c r="I73" s="43">
        <v>0.15</v>
      </c>
      <c r="J73" s="44"/>
      <c r="K73" s="45">
        <v>0.05</v>
      </c>
      <c r="L73" s="46"/>
      <c r="M73" t="b" s="44">
        <v>0</v>
      </c>
      <c r="N73" t="b" s="44">
        <v>0</v>
      </c>
      <c r="O73" t="b" s="44">
        <v>0</v>
      </c>
      <c r="P73" t="b" s="44">
        <v>0</v>
      </c>
      <c r="Q73" s="44">
        <v>5</v>
      </c>
      <c r="R73" s="44">
        <v>0</v>
      </c>
      <c r="S73" s="44">
        <v>0</v>
      </c>
      <c r="T73" t="b" s="47">
        <v>0</v>
      </c>
      <c r="U73" s="48">
        <f>IF(C73=TRUE,MAX(AJ$2:AJ$164)*(G73+30%),IF(G73&gt;20%,AJ73+MAX(AJ$2:AJ$164*(G73-5%)),AJ73))+IF(N73,MAX(AJ$2:AJ$164),0)</f>
        <v>5370070357.421657</v>
      </c>
      <c r="V73" s="49">
        <f>H73*F73</f>
        <v>0.0525</v>
      </c>
      <c r="W73" s="49">
        <f>H73+F73*I73*AM73</f>
        <v>0.40590625</v>
      </c>
      <c r="X73" s="50">
        <f>I73*AN73+H73</f>
        <v>0.475</v>
      </c>
      <c r="Y73" s="50">
        <f>I73*AM73+H73</f>
        <v>0.445</v>
      </c>
      <c r="Z73" s="51">
        <f>SUM($Q$2:Q73)</f>
        <v>1861.6</v>
      </c>
      <c r="AA73" s="52">
        <f>Q73</f>
        <v>5</v>
      </c>
      <c r="AB73" s="53">
        <f>R73</f>
        <v>0</v>
      </c>
      <c r="AC73" s="52">
        <f>(Q73*1500/10000)+R73</f>
        <v>0.75</v>
      </c>
      <c r="AD73" s="53">
        <f>AA73*AM73+AB73</f>
        <v>1.5</v>
      </c>
      <c r="AE73" s="54">
        <f>ROUND(IF(M73,Y73*10000,(J73*K73*10000)+(W73*100000000))/(AD73*10000),3)</f>
        <v>2706.042</v>
      </c>
      <c r="AF73" s="55">
        <f>1+AE73</f>
        <v>2707.042</v>
      </c>
      <c r="AG73" s="55">
        <f>ROUND((30/(AD73*IF(M73,1,5))),6)</f>
        <v>4</v>
      </c>
      <c r="AH73" s="55">
        <f>ROUND(POWER(AF73,AG73)/10000,6)</f>
        <v>5370070357.421657</v>
      </c>
      <c r="AI73" t="b" s="56">
        <f>IF(AND(AE73&gt;3%,AD73&gt;6),TRUE,FALSE)</f>
        <v>0</v>
      </c>
      <c r="AJ73" s="57">
        <f>IF(OR(AND(AI73,P73=FALSE),T73),ROUND(POWER(AE73+1,25/(AD73/5))/10000,2),AH73)</f>
        <v>5370070357.421657</v>
      </c>
      <c r="AK73" s="58">
        <f>IF(AND(AI73,T73),AD73/5,AD73)</f>
        <v>1.5</v>
      </c>
      <c r="AL73" s="59">
        <f t="shared" si="18"/>
        <v>0.2</v>
      </c>
      <c r="AM73" s="59">
        <f t="shared" si="19"/>
        <v>0.3</v>
      </c>
      <c r="AN73" s="60">
        <f t="shared" si="20"/>
        <v>0.5</v>
      </c>
    </row>
    <row r="74" ht="28.5" customHeight="1">
      <c r="A74" t="s" s="61">
        <v>160</v>
      </c>
      <c r="B74" t="s" s="36">
        <v>54</v>
      </c>
      <c r="C74" t="b" s="37">
        <v>0</v>
      </c>
      <c r="D74" s="38">
        <v>1.4</v>
      </c>
      <c r="E74" s="39">
        <v>0.03</v>
      </c>
      <c r="F74" s="40">
        <f>D74*E74</f>
        <v>0.042</v>
      </c>
      <c r="G74" s="41"/>
      <c r="H74" s="42"/>
      <c r="I74" s="43">
        <v>0.02</v>
      </c>
      <c r="J74" s="44">
        <v>0</v>
      </c>
      <c r="K74" s="45">
        <v>0</v>
      </c>
      <c r="L74" s="46"/>
      <c r="M74" t="b" s="44">
        <v>0</v>
      </c>
      <c r="N74" t="b" s="44">
        <v>0</v>
      </c>
      <c r="O74" t="b" s="44">
        <v>0</v>
      </c>
      <c r="P74" t="b" s="44">
        <v>0</v>
      </c>
      <c r="Q74" s="44">
        <v>12</v>
      </c>
      <c r="R74" s="44">
        <v>5</v>
      </c>
      <c r="S74" s="44">
        <v>25</v>
      </c>
      <c r="T74" t="b" s="47">
        <v>0</v>
      </c>
      <c r="U74" s="48">
        <f>IF(C74=TRUE,MAX(AJ$2:AJ$164)*(G74+30%),IF(G74&gt;20%,AJ74+MAX(AJ$2:AJ$164*(G74-5%)),AJ74))+IF(N74,MAX(AJ$2:AJ$164),0)</f>
        <v>0</v>
      </c>
      <c r="V74" s="49">
        <f>H74*F74</f>
        <v>0</v>
      </c>
      <c r="W74" s="49">
        <f>H74+F74*I74*AM74</f>
        <v>0.0002519999999999999</v>
      </c>
      <c r="X74" s="50">
        <f>I74*AN74+H74</f>
        <v>0.01</v>
      </c>
      <c r="Y74" s="50">
        <f>I74*AM74+H74</f>
        <v>0.006</v>
      </c>
      <c r="Z74" s="51">
        <f>SUM($Q$2:Q74)</f>
        <v>1873.6</v>
      </c>
      <c r="AA74" s="52">
        <f>Q74</f>
        <v>12</v>
      </c>
      <c r="AB74" s="53">
        <f>R74</f>
        <v>5</v>
      </c>
      <c r="AC74" s="52">
        <f>(Q74*1500/10000)+R74</f>
        <v>6.8</v>
      </c>
      <c r="AD74" s="53">
        <f>AA74*AM74+AB74</f>
        <v>8.6</v>
      </c>
      <c r="AE74" s="54">
        <f>ROUND(IF(M74,Y74*10000,(J74*K74*10000)+(W74*100000000))/(AD74*10000),3)</f>
        <v>0.293</v>
      </c>
      <c r="AF74" s="55">
        <f>1+AE74</f>
        <v>1.293</v>
      </c>
      <c r="AG74" s="55">
        <f>ROUND((30/(AD74*IF(M74,1,5))),6)</f>
        <v>0.697674</v>
      </c>
      <c r="AH74" s="55">
        <f>ROUND(POWER(AF74,AG74)/10000,6)</f>
        <v>0.00012</v>
      </c>
      <c r="AI74" t="b" s="56">
        <f>IF(AND(AE74&gt;3%,AD74&gt;6),TRUE,FALSE)</f>
        <v>1</v>
      </c>
      <c r="AJ74" s="57">
        <f>IF(OR(AND(AI74,P74=FALSE),T74),ROUND(POWER(AE74+1,25/(AD74/5))/10000,2),AH74)</f>
        <v>0</v>
      </c>
      <c r="AK74" s="58">
        <f>IF(AND(AI74,T74),AD74/5,AD74)</f>
        <v>8.6</v>
      </c>
      <c r="AL74" s="59">
        <f t="shared" si="18"/>
        <v>0.2</v>
      </c>
      <c r="AM74" s="59">
        <f t="shared" si="19"/>
        <v>0.3</v>
      </c>
      <c r="AN74" s="60">
        <f t="shared" si="20"/>
        <v>0.5</v>
      </c>
    </row>
    <row r="75" ht="28.5" customHeight="1">
      <c r="A75" t="s" s="35">
        <v>161</v>
      </c>
      <c r="B75" t="s" s="36">
        <v>42</v>
      </c>
      <c r="C75" t="b" s="37">
        <v>0</v>
      </c>
      <c r="D75" s="38">
        <v>10</v>
      </c>
      <c r="E75" s="39">
        <v>0.1</v>
      </c>
      <c r="F75" s="40">
        <f>D75*E75</f>
        <v>1</v>
      </c>
      <c r="G75" s="41"/>
      <c r="H75" s="42">
        <v>0.05</v>
      </c>
      <c r="I75" s="43">
        <v>0.15</v>
      </c>
      <c r="J75" s="44">
        <v>0</v>
      </c>
      <c r="K75" s="45">
        <v>0</v>
      </c>
      <c r="L75" s="46"/>
      <c r="M75" t="b" s="44">
        <v>0</v>
      </c>
      <c r="N75" t="b" s="44">
        <v>0</v>
      </c>
      <c r="O75" t="b" s="44">
        <v>0</v>
      </c>
      <c r="P75" t="b" s="44">
        <v>0</v>
      </c>
      <c r="Q75" s="44">
        <v>40</v>
      </c>
      <c r="R75" s="44">
        <v>5</v>
      </c>
      <c r="S75" s="44"/>
      <c r="T75" t="b" s="47">
        <v>0</v>
      </c>
      <c r="U75" s="48">
        <f>IF(C75=TRUE,MAX(AJ$2:AJ$164)*(G75+30%),IF(G75&gt;20%,AJ75+MAX(AJ$2:AJ$164*(G75-5%)),AJ75))+IF(N75,MAX(AJ$2:AJ$164),0)</f>
        <v>802097009.41</v>
      </c>
      <c r="V75" s="49">
        <f>H75*F75</f>
        <v>0.05</v>
      </c>
      <c r="W75" s="49">
        <f>H75+F75*I75*AM75</f>
        <v>0.095</v>
      </c>
      <c r="X75" s="50">
        <f>I75*AN75+H75</f>
        <v>0.125</v>
      </c>
      <c r="Y75" s="50">
        <f>I75*AM75+H75</f>
        <v>0.095</v>
      </c>
      <c r="Z75" s="51">
        <f>SUM($Q$2:Q75)</f>
        <v>1913.6</v>
      </c>
      <c r="AA75" s="52">
        <f>Q75</f>
        <v>40</v>
      </c>
      <c r="AB75" s="53">
        <f>R75</f>
        <v>5</v>
      </c>
      <c r="AC75" s="52">
        <f>(Q75*1500/10000)+R75</f>
        <v>11</v>
      </c>
      <c r="AD75" s="53">
        <f>AA75*AM75+AB75</f>
        <v>17</v>
      </c>
      <c r="AE75" s="54">
        <f>ROUND(IF(M75,Y75*10000,(J75*K75*10000)+(W75*100000000))/(AD75*10000),3)</f>
        <v>55.882</v>
      </c>
      <c r="AF75" s="55">
        <f>1+AE75</f>
        <v>56.882</v>
      </c>
      <c r="AG75" s="55">
        <f>ROUND((30/(AD75*IF(M75,1,5))),6)</f>
        <v>0.352941</v>
      </c>
      <c r="AH75" s="55">
        <f>ROUND(POWER(AF75,AG75)/10000,6)</f>
        <v>0.000416</v>
      </c>
      <c r="AI75" t="b" s="56">
        <f>IF(AND(AE75&gt;3%,AD75&gt;6),TRUE,FALSE)</f>
        <v>1</v>
      </c>
      <c r="AJ75" s="57">
        <f>IF(OR(AND(AI75,P75=FALSE),T75),ROUND(POWER(AE75+1,25/(AD75/5))/10000,2),AH75)</f>
        <v>802097009.41</v>
      </c>
      <c r="AK75" s="58">
        <f>IF(AND(AI75,T75),AD75/5,AD75)</f>
        <v>17</v>
      </c>
      <c r="AL75" s="59">
        <f t="shared" si="18"/>
        <v>0.2</v>
      </c>
      <c r="AM75" s="59">
        <f t="shared" si="19"/>
        <v>0.3</v>
      </c>
      <c r="AN75" s="60">
        <f t="shared" si="20"/>
        <v>0.5</v>
      </c>
    </row>
    <row r="76" ht="28.5" customHeight="1">
      <c r="A76" t="s" s="35">
        <v>162</v>
      </c>
      <c r="B76" t="s" s="36">
        <v>42</v>
      </c>
      <c r="C76" t="b" s="37">
        <v>0</v>
      </c>
      <c r="D76" s="38">
        <v>10</v>
      </c>
      <c r="E76" s="39">
        <v>0.1</v>
      </c>
      <c r="F76" s="40">
        <f>D76*E76</f>
        <v>1</v>
      </c>
      <c r="G76" s="41"/>
      <c r="H76" s="42">
        <v>0.5</v>
      </c>
      <c r="I76" s="43">
        <v>0.5</v>
      </c>
      <c r="J76" s="45"/>
      <c r="K76" s="45"/>
      <c r="L76" s="46"/>
      <c r="M76" t="b" s="44">
        <v>0</v>
      </c>
      <c r="N76" t="b" s="44">
        <v>0</v>
      </c>
      <c r="O76" t="b" s="44">
        <v>0</v>
      </c>
      <c r="P76" t="b" s="44">
        <v>0</v>
      </c>
      <c r="Q76" s="44">
        <v>80</v>
      </c>
      <c r="R76" s="44">
        <v>0</v>
      </c>
      <c r="S76" s="44">
        <v>0</v>
      </c>
      <c r="T76" t="b" s="47">
        <v>1</v>
      </c>
      <c r="U76" s="48">
        <f>IF(C76=TRUE,MAX(AJ$2:AJ$164)*(G76+30%),IF(G76&gt;20%,AJ76+MAX(AJ$2:AJ$164*(G76-5%)),AJ76))+IF(N76,MAX(AJ$2:AJ$164),0)</f>
        <v>477152471.46</v>
      </c>
      <c r="V76" s="49">
        <f>H76*F76</f>
        <v>0.5</v>
      </c>
      <c r="W76" s="49">
        <f>H76+F76*I76*AM76</f>
        <v>0.65</v>
      </c>
      <c r="X76" s="50">
        <f>I76*AN76+H76</f>
        <v>0.75</v>
      </c>
      <c r="Y76" s="50">
        <f>I76*AM76+H76</f>
        <v>0.65</v>
      </c>
      <c r="Z76" s="51">
        <f>SUM($Q$2:Q76)</f>
        <v>1993.6</v>
      </c>
      <c r="AA76" s="52">
        <f>Q76</f>
        <v>80</v>
      </c>
      <c r="AB76" s="53">
        <f>R76</f>
        <v>0</v>
      </c>
      <c r="AC76" s="52">
        <f>(Q76*1500/10000)+R76</f>
        <v>12</v>
      </c>
      <c r="AD76" s="53">
        <f>AA76*AM76+AB76</f>
        <v>24</v>
      </c>
      <c r="AE76" s="54">
        <f>ROUND(IF(M76,Y76*10000,(J76*K76*10000)+(W76*100000000))/(AD76*10000),3)</f>
        <v>270.833</v>
      </c>
      <c r="AF76" s="55">
        <f>1+AE76</f>
        <v>271.833</v>
      </c>
      <c r="AG76" s="55">
        <f>ROUND((30/(AD76*IF(M76,1,5))),6)</f>
        <v>0.25</v>
      </c>
      <c r="AH76" s="55">
        <f>ROUND(POWER(AF76,AG76)/10000,6)</f>
        <v>0.000406</v>
      </c>
      <c r="AI76" t="b" s="56">
        <f>IF(AND(AE76&gt;3%,AD76&gt;6),TRUE,FALSE)</f>
        <v>1</v>
      </c>
      <c r="AJ76" s="57">
        <f>IF(OR(AND(AI76,P76=FALSE),T76),ROUND(POWER(AE76+1,25/(AD76/5))/10000,2),AH76)</f>
        <v>477152471.46</v>
      </c>
      <c r="AK76" s="58">
        <f>IF(AND(AI76,T76),AD76/5,AD76)</f>
        <v>4.8</v>
      </c>
      <c r="AL76" s="59">
        <f t="shared" si="18"/>
        <v>0.2</v>
      </c>
      <c r="AM76" s="59">
        <f t="shared" si="19"/>
        <v>0.3</v>
      </c>
      <c r="AN76" s="60">
        <f t="shared" si="20"/>
        <v>0.5</v>
      </c>
    </row>
    <row r="77" ht="28.5" customHeight="1">
      <c r="A77" t="s" s="61">
        <v>163</v>
      </c>
      <c r="B77" t="s" s="36">
        <v>164</v>
      </c>
      <c r="C77" t="b" s="37">
        <v>0</v>
      </c>
      <c r="D77" s="38">
        <v>20</v>
      </c>
      <c r="E77" s="39">
        <v>0.15</v>
      </c>
      <c r="F77" s="40">
        <f>D77*E77</f>
        <v>3</v>
      </c>
      <c r="G77" s="41"/>
      <c r="H77" s="42">
        <v>3</v>
      </c>
      <c r="I77" s="43">
        <v>0.1</v>
      </c>
      <c r="J77" s="44">
        <v>10000</v>
      </c>
      <c r="K77" s="45">
        <v>0.01</v>
      </c>
      <c r="L77" s="46"/>
      <c r="M77" t="b" s="44">
        <v>0</v>
      </c>
      <c r="N77" t="b" s="44">
        <v>0</v>
      </c>
      <c r="O77" t="b" s="44">
        <v>0</v>
      </c>
      <c r="P77" t="b" s="44">
        <v>0</v>
      </c>
      <c r="Q77" s="44">
        <v>100</v>
      </c>
      <c r="R77" s="44"/>
      <c r="S77" s="44">
        <v>40</v>
      </c>
      <c r="T77" t="b" s="47">
        <v>1</v>
      </c>
      <c r="U77" s="48">
        <f>IF(C77=TRUE,MAX(AJ$2:AJ$164)*(G77+30%),IF(G77&gt;20%,AJ77+MAX(AJ$2:AJ$164*(G77-5%)),AJ77))+IF(N77,MAX(AJ$2:AJ$164),0)</f>
        <v>363986201.77</v>
      </c>
      <c r="V77" s="49">
        <f>H77*F77</f>
        <v>9</v>
      </c>
      <c r="W77" s="49">
        <f>H77+F77*I77*AM77</f>
        <v>3.09</v>
      </c>
      <c r="X77" s="50">
        <f>I77*AN77+H77</f>
        <v>3.05</v>
      </c>
      <c r="Y77" s="50">
        <f>I77*AM77+H77</f>
        <v>3.03</v>
      </c>
      <c r="Z77" s="51">
        <f>SUM($Q$2:Q77)</f>
        <v>2093.6</v>
      </c>
      <c r="AA77" s="52">
        <f>Q77</f>
        <v>100</v>
      </c>
      <c r="AB77" s="53">
        <f>R77</f>
        <v>0</v>
      </c>
      <c r="AC77" s="52">
        <f>(Q77*1500/10000)+R77</f>
        <v>15</v>
      </c>
      <c r="AD77" s="53">
        <f>AA77*AM77+AB77</f>
        <v>30</v>
      </c>
      <c r="AE77" s="54">
        <f>ROUND(IF(M77,Y77*10000,(J77*K77*10000)+(W77*100000000))/(AD77*10000),3)</f>
        <v>1033.333</v>
      </c>
      <c r="AF77" s="55">
        <f>1+AE77</f>
        <v>1034.333</v>
      </c>
      <c r="AG77" s="55">
        <f>ROUND((30/(AD77*IF(M77,1,5))),6)</f>
        <v>0.2</v>
      </c>
      <c r="AH77" s="55">
        <f>ROUND(POWER(AF77,AG77)/10000,6)</f>
        <v>0.000401</v>
      </c>
      <c r="AI77" t="b" s="56">
        <f>IF(AND(AE77&gt;3%,AD77&gt;6),TRUE,FALSE)</f>
        <v>1</v>
      </c>
      <c r="AJ77" s="57">
        <f>IF(OR(AND(AI77,P77=FALSE),T77),ROUND(POWER(AE77+1,25/(AD77/5))/10000,2),AH77)</f>
        <v>363986201.77</v>
      </c>
      <c r="AK77" s="58">
        <f>IF(AND(AI77,T77),AD77/5,AD77)</f>
        <v>6</v>
      </c>
      <c r="AL77" s="59">
        <f t="shared" si="18"/>
        <v>0.2</v>
      </c>
      <c r="AM77" s="59">
        <f t="shared" si="19"/>
        <v>0.3</v>
      </c>
      <c r="AN77" s="60">
        <f t="shared" si="20"/>
        <v>0.5</v>
      </c>
    </row>
    <row r="78" ht="28.5" customHeight="1">
      <c r="A78" t="s" s="35">
        <v>165</v>
      </c>
      <c r="B78" t="s" s="36">
        <v>46</v>
      </c>
      <c r="C78" t="b" s="37">
        <v>0</v>
      </c>
      <c r="D78" s="38">
        <v>2.72</v>
      </c>
      <c r="E78" s="39">
        <v>0.1</v>
      </c>
      <c r="F78" s="40">
        <f>D78*E78</f>
        <v>0.272</v>
      </c>
      <c r="G78" s="41"/>
      <c r="H78" s="42">
        <v>0.15</v>
      </c>
      <c r="I78" s="43">
        <v>0.08</v>
      </c>
      <c r="J78" s="45"/>
      <c r="K78" s="45"/>
      <c r="L78" s="46"/>
      <c r="M78" t="b" s="44">
        <v>0</v>
      </c>
      <c r="N78" t="b" s="44">
        <v>0</v>
      </c>
      <c r="O78" t="b" s="44">
        <v>0</v>
      </c>
      <c r="P78" t="b" s="44">
        <v>0</v>
      </c>
      <c r="Q78" s="44">
        <v>5</v>
      </c>
      <c r="R78" s="44">
        <v>0</v>
      </c>
      <c r="S78" s="44">
        <v>0</v>
      </c>
      <c r="T78" t="b" s="47">
        <v>0</v>
      </c>
      <c r="U78" s="48">
        <f>IF(C78=TRUE,MAX(AJ$2:AJ$164)*(G78+30%),IF(G78&gt;20%,AJ78+MAX(AJ$2:AJ$164*(G78-5%)),AJ78))+IF(N78,MAX(AJ$2:AJ$164),0)</f>
        <v>119032907.081814</v>
      </c>
      <c r="V78" s="49">
        <f>H78*F78</f>
        <v>0.0408</v>
      </c>
      <c r="W78" s="49">
        <f>H78+F78*I78*AM78</f>
        <v>0.156528</v>
      </c>
      <c r="X78" s="50">
        <f>I78*AN78+H78</f>
        <v>0.19</v>
      </c>
      <c r="Y78" s="50">
        <f>I78*AM78+H78</f>
        <v>0.174</v>
      </c>
      <c r="Z78" s="51">
        <f>SUM($Q$2:Q78)</f>
        <v>2098.6</v>
      </c>
      <c r="AA78" s="52">
        <f>Q78</f>
        <v>5</v>
      </c>
      <c r="AB78" s="53">
        <f>R78</f>
        <v>0</v>
      </c>
      <c r="AC78" s="52">
        <f>(Q78*1500/10000)+R78</f>
        <v>0.75</v>
      </c>
      <c r="AD78" s="53">
        <f>AA78*AM78+AB78</f>
        <v>1.5</v>
      </c>
      <c r="AE78" s="54">
        <f>ROUND(IF(M78,Y78*10000,(J78*K78*10000)+(W78*100000000))/(AD78*10000),3)</f>
        <v>1043.52</v>
      </c>
      <c r="AF78" s="55">
        <f>1+AE78</f>
        <v>1044.52</v>
      </c>
      <c r="AG78" s="55">
        <f>ROUND((30/(AD78*IF(M78,1,5))),6)</f>
        <v>4</v>
      </c>
      <c r="AH78" s="55">
        <f>ROUND(POWER(AF78,AG78)/10000,6)</f>
        <v>119032907.081814</v>
      </c>
      <c r="AI78" t="b" s="56">
        <f>IF(AND(AE78&gt;3%,AD78&gt;6),TRUE,FALSE)</f>
        <v>0</v>
      </c>
      <c r="AJ78" s="57">
        <f>IF(OR(AND(AI78,P78=FALSE),T78),ROUND(POWER(AE78+1,25/(AD78/5))/10000,2),AH78)</f>
        <v>119032907.081814</v>
      </c>
      <c r="AK78" s="58">
        <f>IF(AND(AI78,T78),AD78/5,AD78)</f>
        <v>1.5</v>
      </c>
      <c r="AL78" s="59">
        <f t="shared" si="18"/>
        <v>0.2</v>
      </c>
      <c r="AM78" s="59">
        <f t="shared" si="19"/>
        <v>0.3</v>
      </c>
      <c r="AN78" s="60">
        <f t="shared" si="20"/>
        <v>0.5</v>
      </c>
    </row>
    <row r="79" ht="28.5" customHeight="1">
      <c r="A79" t="s" s="61">
        <v>166</v>
      </c>
      <c r="B79" t="s" s="36">
        <v>74</v>
      </c>
      <c r="C79" t="b" s="37">
        <v>0</v>
      </c>
      <c r="D79" s="38">
        <v>2</v>
      </c>
      <c r="E79" s="39">
        <v>0.02</v>
      </c>
      <c r="F79" s="40">
        <f>D79*E79</f>
        <v>0.04</v>
      </c>
      <c r="G79" s="41"/>
      <c r="H79" s="42">
        <v>0.08</v>
      </c>
      <c r="I79" s="43">
        <v>0</v>
      </c>
      <c r="J79" s="44">
        <v>0</v>
      </c>
      <c r="K79" s="45">
        <v>0</v>
      </c>
      <c r="L79" s="46"/>
      <c r="M79" t="b" s="44">
        <v>0</v>
      </c>
      <c r="N79" s="46"/>
      <c r="O79" s="46"/>
      <c r="P79" s="46"/>
      <c r="Q79" s="44">
        <v>4</v>
      </c>
      <c r="R79" s="44">
        <v>0.5</v>
      </c>
      <c r="S79" s="44">
        <v>0</v>
      </c>
      <c r="T79" t="b" s="47">
        <v>0</v>
      </c>
      <c r="U79" s="48">
        <f>IF(C79=TRUE,MAX(AJ$2:AJ$164)*(G79+30%),IF(G79&gt;20%,AJ79+MAX(AJ$2:AJ$164*(G79-5%)),AJ79))+IF(N79,MAX(AJ$2:AJ$164),0)</f>
        <v>272963.411183</v>
      </c>
      <c r="V79" s="49">
        <f>H79*F79</f>
        <v>0.0032</v>
      </c>
      <c r="W79" s="49">
        <f>H79+F79*I79*AM79</f>
        <v>0.08</v>
      </c>
      <c r="X79" s="50">
        <f>I79*AN79+H79</f>
        <v>0.08</v>
      </c>
      <c r="Y79" s="50">
        <f>I79*AM79+H79</f>
        <v>0.08</v>
      </c>
      <c r="Z79" s="51">
        <f>SUM($Q$2:Q79)</f>
        <v>2102.6</v>
      </c>
      <c r="AA79" s="52">
        <f>Q79</f>
        <v>4</v>
      </c>
      <c r="AB79" s="53">
        <f>R79</f>
        <v>0.5</v>
      </c>
      <c r="AC79" s="52">
        <f>(Q79*1500/10000)+R79</f>
        <v>1.1</v>
      </c>
      <c r="AD79" s="53">
        <f>AA79*AM79+AB79</f>
        <v>1.7</v>
      </c>
      <c r="AE79" s="54">
        <f>ROUND(IF(M79,Y79*10000,(J79*K79*10000)+(W79*100000000))/(AD79*10000),3)</f>
        <v>470.588</v>
      </c>
      <c r="AF79" s="55">
        <f>1+AE79</f>
        <v>471.588</v>
      </c>
      <c r="AG79" s="55">
        <f>ROUND((30/(AD79*IF(M79,1,5))),6)</f>
        <v>3.529412</v>
      </c>
      <c r="AH79" s="55">
        <f>ROUND(POWER(AF79,AG79)/10000,6)</f>
        <v>272963.411183</v>
      </c>
      <c r="AI79" t="b" s="56">
        <f>IF(AND(AE79&gt;3%,AD79&gt;6),TRUE,FALSE)</f>
        <v>0</v>
      </c>
      <c r="AJ79" s="57">
        <f>IF(OR(AND(AI79,P79=FALSE),T79),ROUND(POWER(AE79+1,25/(AD79/5))/10000,2),AH79)</f>
        <v>272963.411183</v>
      </c>
      <c r="AK79" s="58">
        <f>IF(AND(AI79,T79),AD79/5,AD79)</f>
        <v>1.7</v>
      </c>
      <c r="AL79" s="59">
        <f t="shared" si="18"/>
        <v>0.2</v>
      </c>
      <c r="AM79" s="59">
        <f t="shared" si="19"/>
        <v>0.3</v>
      </c>
      <c r="AN79" s="60">
        <f t="shared" si="20"/>
        <v>0.5</v>
      </c>
    </row>
    <row r="80" ht="28.5" customHeight="1">
      <c r="A80" t="s" s="35">
        <v>167</v>
      </c>
      <c r="B80" t="s" s="36">
        <v>168</v>
      </c>
      <c r="C80" t="b" s="37">
        <v>0</v>
      </c>
      <c r="D80" s="38">
        <v>20</v>
      </c>
      <c r="E80" s="39">
        <v>0.15</v>
      </c>
      <c r="F80" s="40">
        <f>D80*E80</f>
        <v>3</v>
      </c>
      <c r="G80" s="41"/>
      <c r="H80" s="42">
        <v>1</v>
      </c>
      <c r="I80" s="43">
        <v>1</v>
      </c>
      <c r="J80" s="44">
        <v>0</v>
      </c>
      <c r="K80" s="45">
        <v>0</v>
      </c>
      <c r="L80" s="46"/>
      <c r="M80" t="b" s="44">
        <v>0</v>
      </c>
      <c r="N80" t="b" s="44">
        <v>0</v>
      </c>
      <c r="O80" t="b" s="44">
        <v>0</v>
      </c>
      <c r="P80" t="b" s="44">
        <v>0</v>
      </c>
      <c r="Q80" s="44">
        <v>8</v>
      </c>
      <c r="R80" s="44">
        <v>0</v>
      </c>
      <c r="S80" s="44">
        <v>0</v>
      </c>
      <c r="T80" t="b" s="47">
        <v>0</v>
      </c>
      <c r="U80" s="48">
        <f>IF(C80=TRUE,MAX(AJ$2:AJ$164)*(G80+30%),IF(G80&gt;20%,AJ80+MAX(AJ$2:AJ$164*(G80-5%)),AJ80))+IF(N80,MAX(AJ$2:AJ$164),0)</f>
        <v>557818.714847</v>
      </c>
      <c r="V80" s="49">
        <f>H80*F80</f>
        <v>3</v>
      </c>
      <c r="W80" s="49">
        <f>H80+F80*I80*AM80</f>
        <v>1.9</v>
      </c>
      <c r="X80" s="50">
        <f>I80*AN80+H80</f>
        <v>1.5</v>
      </c>
      <c r="Y80" s="50">
        <f>I80*AM80+H80</f>
        <v>1.3</v>
      </c>
      <c r="Z80" s="51">
        <f>SUM($Q$2:Q80)</f>
        <v>2110.6</v>
      </c>
      <c r="AA80" s="52">
        <f>Q80</f>
        <v>8</v>
      </c>
      <c r="AB80" s="53">
        <f>R80</f>
        <v>0</v>
      </c>
      <c r="AC80" s="52">
        <f>(Q80*1500/10000)+R80</f>
        <v>1.2</v>
      </c>
      <c r="AD80" s="53">
        <f>AA80*AM80+AB80</f>
        <v>2.4</v>
      </c>
      <c r="AE80" s="54">
        <f>ROUND(IF(M80,Y80*10000,(J80*K80*10000)+(W80*100000000))/(AD80*10000),3)</f>
        <v>7916.667</v>
      </c>
      <c r="AF80" s="55">
        <f>1+AE80</f>
        <v>7917.667</v>
      </c>
      <c r="AG80" s="55">
        <f>ROUND((30/(AD80*IF(M80,1,5))),6)</f>
        <v>2.5</v>
      </c>
      <c r="AH80" s="55">
        <f>ROUND(POWER(AF80,AG80)/10000,6)</f>
        <v>557818.714847</v>
      </c>
      <c r="AI80" t="b" s="56">
        <f>IF(AND(AE80&gt;3%,AD80&gt;6),TRUE,FALSE)</f>
        <v>0</v>
      </c>
      <c r="AJ80" s="57">
        <f>IF(OR(AND(AI80,P80=FALSE),T80),ROUND(POWER(AE80+1,25/(AD80/5))/10000,2),AH80)</f>
        <v>557818.714847</v>
      </c>
      <c r="AK80" s="58">
        <f>IF(AND(AI80,T80),AD80/5,AD80)</f>
        <v>2.4</v>
      </c>
      <c r="AL80" s="59">
        <f t="shared" si="18"/>
        <v>0.2</v>
      </c>
      <c r="AM80" s="59">
        <f t="shared" si="19"/>
        <v>0.3</v>
      </c>
      <c r="AN80" s="60">
        <f t="shared" si="20"/>
        <v>0.5</v>
      </c>
    </row>
    <row r="81" ht="28.5" customHeight="1">
      <c r="A81" t="s" s="61">
        <v>169</v>
      </c>
      <c r="B81" t="s" s="36">
        <v>42</v>
      </c>
      <c r="C81" t="b" s="37">
        <v>0</v>
      </c>
      <c r="D81" s="38">
        <v>10</v>
      </c>
      <c r="E81" s="39">
        <v>0.1</v>
      </c>
      <c r="F81" s="40">
        <f>D81*E81</f>
        <v>1</v>
      </c>
      <c r="G81" s="41"/>
      <c r="H81" s="42">
        <v>0.3</v>
      </c>
      <c r="I81" s="43">
        <v>0.05</v>
      </c>
      <c r="J81" s="44">
        <v>0</v>
      </c>
      <c r="K81" s="45">
        <v>0</v>
      </c>
      <c r="L81" s="46"/>
      <c r="M81" t="b" s="44">
        <v>0</v>
      </c>
      <c r="N81" s="46"/>
      <c r="O81" s="46"/>
      <c r="P81" s="46"/>
      <c r="Q81" s="44">
        <v>100</v>
      </c>
      <c r="R81" s="44"/>
      <c r="S81" s="44">
        <v>25</v>
      </c>
      <c r="T81" t="b" s="47">
        <v>0</v>
      </c>
      <c r="U81" s="48">
        <f>IF(C81=TRUE,MAX(AJ$2:AJ$164)*(G81+30%),IF(G81&gt;20%,AJ81+MAX(AJ$2:AJ$164*(G81-5%)),AJ81))+IF(N81,MAX(AJ$2:AJ$164),0)</f>
        <v>27464.67</v>
      </c>
      <c r="V81" s="49">
        <f>H81*F81</f>
        <v>0.3</v>
      </c>
      <c r="W81" s="49">
        <f>H81+F81*I81*AM81</f>
        <v>0.315</v>
      </c>
      <c r="X81" s="50">
        <f>I81*AN81+H81</f>
        <v>0.325</v>
      </c>
      <c r="Y81" s="50">
        <f>I81*AM81+H81</f>
        <v>0.315</v>
      </c>
      <c r="Z81" s="51">
        <f>SUM($Q$2:Q81)</f>
        <v>2210.6</v>
      </c>
      <c r="AA81" s="52">
        <f>Q81</f>
        <v>100</v>
      </c>
      <c r="AB81" s="53">
        <f>R81</f>
        <v>0</v>
      </c>
      <c r="AC81" s="52">
        <f>(Q81*1500/10000)+R81</f>
        <v>15</v>
      </c>
      <c r="AD81" s="53">
        <f>AA81*AM81+AB81</f>
        <v>30</v>
      </c>
      <c r="AE81" s="54">
        <f>ROUND(IF(M81,Y81*10000,(J81*K81*10000)+(W81*100000000))/(AD81*10000),3)</f>
        <v>105</v>
      </c>
      <c r="AF81" s="55">
        <f>1+AE81</f>
        <v>106</v>
      </c>
      <c r="AG81" s="55">
        <f>ROUND((30/(AD81*IF(M81,1,5))),6)</f>
        <v>0.2</v>
      </c>
      <c r="AH81" s="55">
        <f>ROUND(POWER(AF81,AG81)/10000,6)</f>
        <v>0.000254</v>
      </c>
      <c r="AI81" t="b" s="56">
        <f>IF(AND(AE81&gt;3%,AD81&gt;6),TRUE,FALSE)</f>
        <v>1</v>
      </c>
      <c r="AJ81" s="57">
        <f>IF(OR(AND(AI81,P81=FALSE),T81),ROUND(POWER(AE81+1,25/(AD81/5))/10000,2),AH81)</f>
        <v>27464.67</v>
      </c>
      <c r="AK81" s="58">
        <f>IF(AND(AI81,T81),AD81/5,AD81)</f>
        <v>30</v>
      </c>
      <c r="AL81" s="59">
        <f t="shared" si="18"/>
        <v>0.2</v>
      </c>
      <c r="AM81" s="59">
        <f t="shared" si="19"/>
        <v>0.3</v>
      </c>
      <c r="AN81" s="60">
        <f t="shared" si="20"/>
        <v>0.5</v>
      </c>
    </row>
    <row r="82" ht="28.5" customHeight="1">
      <c r="A82" t="s" s="61">
        <v>170</v>
      </c>
      <c r="B82" t="s" s="36">
        <v>171</v>
      </c>
      <c r="C82" t="b" s="37">
        <v>0</v>
      </c>
      <c r="D82" s="38">
        <v>1.25</v>
      </c>
      <c r="E82" s="39">
        <v>0.1</v>
      </c>
      <c r="F82" s="40">
        <f>D82*E82</f>
        <v>0.125</v>
      </c>
      <c r="G82" s="41"/>
      <c r="H82" s="42">
        <v>0.01</v>
      </c>
      <c r="I82" s="43">
        <v>0.03</v>
      </c>
      <c r="J82" s="44">
        <v>0</v>
      </c>
      <c r="K82" s="45">
        <v>0</v>
      </c>
      <c r="L82" s="46"/>
      <c r="M82" t="b" s="44">
        <v>0</v>
      </c>
      <c r="N82" t="b" s="44">
        <v>0</v>
      </c>
      <c r="O82" t="b" s="44">
        <v>0</v>
      </c>
      <c r="P82" t="b" s="44">
        <v>0</v>
      </c>
      <c r="Q82" s="44">
        <v>5</v>
      </c>
      <c r="R82" s="44"/>
      <c r="S82" s="44">
        <v>30</v>
      </c>
      <c r="T82" t="b" s="47">
        <v>0</v>
      </c>
      <c r="U82" s="48">
        <f>IF(C82=TRUE,MAX(AJ$2:AJ$164)*(G82+30%),IF(G82&gt;20%,AJ82+MAX(AJ$2:AJ$164*(G82-5%)),AJ82))+IF(N82,MAX(AJ$2:AJ$164),0)</f>
        <v>3192.338015</v>
      </c>
      <c r="V82" s="49">
        <f>H82*F82</f>
        <v>0.00125</v>
      </c>
      <c r="W82" s="49">
        <f>H82+F82*I82*AM82</f>
        <v>0.011125</v>
      </c>
      <c r="X82" s="50">
        <f>I82*AN82+H82</f>
        <v>0.025</v>
      </c>
      <c r="Y82" s="50">
        <f>I82*AM82+H82</f>
        <v>0.019</v>
      </c>
      <c r="Z82" s="51">
        <f>SUM($Q$2:Q82)</f>
        <v>2215.6</v>
      </c>
      <c r="AA82" s="52">
        <f>Q82</f>
        <v>5</v>
      </c>
      <c r="AB82" s="53">
        <f>R82</f>
        <v>0</v>
      </c>
      <c r="AC82" s="52">
        <f>(Q82*1500/10000)+R82</f>
        <v>0.75</v>
      </c>
      <c r="AD82" s="53">
        <f>AA82*AM82+AB82</f>
        <v>1.5</v>
      </c>
      <c r="AE82" s="54">
        <f>ROUND(IF(M82,Y82*10000,(J82*K82*10000)+(W82*100000000))/(AD82*10000),3)</f>
        <v>74.167</v>
      </c>
      <c r="AF82" s="55">
        <f>1+AE82</f>
        <v>75.167</v>
      </c>
      <c r="AG82" s="55">
        <f>ROUND((30/(AD82*IF(M82,1,5))),6)</f>
        <v>4</v>
      </c>
      <c r="AH82" s="55">
        <f>ROUND(POWER(AF82,AG82)/10000,6)</f>
        <v>3192.338015</v>
      </c>
      <c r="AI82" t="b" s="56">
        <f>IF(AND(AE82&gt;3%,AD82&gt;6),TRUE,FALSE)</f>
        <v>0</v>
      </c>
      <c r="AJ82" s="57">
        <f>IF(OR(AND(AI82,P82=FALSE),T82),ROUND(POWER(AE82+1,25/(AD82/5))/10000,2),AH82)</f>
        <v>3192.338015</v>
      </c>
      <c r="AK82" s="58">
        <f>IF(AND(AI82,T82),AD82/5,AD82)</f>
        <v>1.5</v>
      </c>
      <c r="AL82" s="59">
        <f t="shared" si="18"/>
        <v>0.2</v>
      </c>
      <c r="AM82" s="59">
        <f t="shared" si="19"/>
        <v>0.3</v>
      </c>
      <c r="AN82" s="60">
        <f t="shared" si="20"/>
        <v>0.5</v>
      </c>
    </row>
    <row r="83" ht="28.5" customHeight="1">
      <c r="A83" t="s" s="61">
        <v>172</v>
      </c>
      <c r="B83" t="s" s="36">
        <v>152</v>
      </c>
      <c r="C83" t="b" s="37">
        <v>0</v>
      </c>
      <c r="D83" s="38">
        <v>5</v>
      </c>
      <c r="E83" s="39">
        <v>0.4</v>
      </c>
      <c r="F83" s="40">
        <f>D83*E83</f>
        <v>2</v>
      </c>
      <c r="G83" s="41"/>
      <c r="H83" s="42">
        <v>6</v>
      </c>
      <c r="I83" s="43">
        <v>0.1</v>
      </c>
      <c r="J83" s="44">
        <v>1000</v>
      </c>
      <c r="K83" s="45">
        <v>0.05</v>
      </c>
      <c r="L83" s="46"/>
      <c r="M83" t="b" s="44">
        <v>0</v>
      </c>
      <c r="N83" t="b" s="44">
        <v>0</v>
      </c>
      <c r="O83" t="b" s="44">
        <v>0</v>
      </c>
      <c r="P83" t="b" s="44">
        <v>0</v>
      </c>
      <c r="Q83" s="44">
        <v>160</v>
      </c>
      <c r="R83" s="44"/>
      <c r="S83" s="44">
        <v>50</v>
      </c>
      <c r="T83" t="b" s="47">
        <v>1</v>
      </c>
      <c r="U83" s="48">
        <f>IF(C83=TRUE,MAX(AJ$2:AJ$164)*(G83+30%),IF(G83&gt;20%,AJ83+MAX(AJ$2:AJ$164*(G83-5%)),AJ83))+IF(N83,MAX(AJ$2:AJ$164),0)</f>
        <v>11966.06</v>
      </c>
      <c r="V83" s="49">
        <f>H83*F83</f>
        <v>12</v>
      </c>
      <c r="W83" s="49">
        <f>H83+F83*I83*AM83</f>
        <v>6.06</v>
      </c>
      <c r="X83" s="50">
        <f>I83*AN83+H83</f>
        <v>6.05</v>
      </c>
      <c r="Y83" s="50">
        <f>I83*AM83+H83</f>
        <v>6.03</v>
      </c>
      <c r="Z83" s="51">
        <f>SUM($Q$2:Q83)</f>
        <v>2375.6</v>
      </c>
      <c r="AA83" s="52">
        <f>Q83</f>
        <v>160</v>
      </c>
      <c r="AB83" s="53">
        <f>R83</f>
        <v>0</v>
      </c>
      <c r="AC83" s="52">
        <f>(Q83*1500/10000)+R83</f>
        <v>24</v>
      </c>
      <c r="AD83" s="53">
        <f>AA83*AM83+AB83</f>
        <v>48</v>
      </c>
      <c r="AE83" s="54">
        <f>ROUND(IF(M83,Y83*10000,(J83*K83*10000)+(W83*100000000))/(AD83*10000),3)</f>
        <v>1263.542</v>
      </c>
      <c r="AF83" s="55">
        <f>1+AE83</f>
        <v>1264.542</v>
      </c>
      <c r="AG83" s="55">
        <f>ROUND((30/(AD83*IF(M83,1,5))),6)</f>
        <v>0.125</v>
      </c>
      <c r="AH83" s="55">
        <f>ROUND(POWER(AF83,AG83)/10000,6)</f>
        <v>0.000244</v>
      </c>
      <c r="AI83" t="b" s="56">
        <f>IF(AND(AE83&gt;3%,AD83&gt;6),TRUE,FALSE)</f>
        <v>1</v>
      </c>
      <c r="AJ83" s="57">
        <f>IF(OR(AND(AI83,P83=FALSE),T83),ROUND(POWER(AE83+1,25/(AD83/5))/10000,2),AH83)</f>
        <v>11966.06</v>
      </c>
      <c r="AK83" s="58">
        <f>IF(AND(AI83,T83),AD83/5,AD83)</f>
        <v>9.6</v>
      </c>
      <c r="AL83" s="59">
        <f t="shared" si="18"/>
        <v>0.2</v>
      </c>
      <c r="AM83" s="59">
        <f t="shared" si="19"/>
        <v>0.3</v>
      </c>
      <c r="AN83" s="60">
        <f t="shared" si="20"/>
        <v>0.5</v>
      </c>
    </row>
    <row r="84" ht="28.5" customHeight="1">
      <c r="A84" t="s" s="35">
        <v>173</v>
      </c>
      <c r="B84" t="s" s="36">
        <v>53</v>
      </c>
      <c r="C84" t="b" s="37">
        <v>0</v>
      </c>
      <c r="D84" s="38">
        <v>0.34</v>
      </c>
      <c r="E84" s="39">
        <v>0.5</v>
      </c>
      <c r="F84" s="40">
        <f>D84*E84</f>
        <v>0.17</v>
      </c>
      <c r="G84" s="41"/>
      <c r="H84" s="42">
        <v>0.3</v>
      </c>
      <c r="I84" s="43">
        <v>0.3</v>
      </c>
      <c r="J84" s="45"/>
      <c r="K84" s="45"/>
      <c r="L84" s="46"/>
      <c r="M84" t="b" s="44">
        <v>0</v>
      </c>
      <c r="N84" t="b" s="44">
        <v>0</v>
      </c>
      <c r="O84" t="b" s="44">
        <v>0</v>
      </c>
      <c r="P84" t="b" s="44">
        <v>0</v>
      </c>
      <c r="Q84" s="44">
        <v>5</v>
      </c>
      <c r="R84" s="44">
        <v>1</v>
      </c>
      <c r="S84" s="44"/>
      <c r="T84" t="b" s="47">
        <v>0</v>
      </c>
      <c r="U84" s="48">
        <f>IF(C84=TRUE,MAX(AJ$2:AJ$164)*(G84+30%),IF(G84&gt;20%,AJ84+MAX(AJ$2:AJ$164*(G84-5%)),AJ84))+IF(N84,MAX(AJ$2:AJ$164),0)</f>
        <v>2771.453664</v>
      </c>
      <c r="V84" s="49">
        <f>H84*F84</f>
        <v>0.051</v>
      </c>
      <c r="W84" s="49">
        <f>H84+F84*I84*AM84</f>
        <v>0.3153</v>
      </c>
      <c r="X84" s="50">
        <f>I84*AN84+H84</f>
        <v>0.45</v>
      </c>
      <c r="Y84" s="50">
        <f>I84*AM84+H84</f>
        <v>0.39</v>
      </c>
      <c r="Z84" s="51">
        <f>SUM($Q$2:Q84)</f>
        <v>2380.6</v>
      </c>
      <c r="AA84" s="52">
        <f>Q84</f>
        <v>5</v>
      </c>
      <c r="AB84" s="53">
        <f>R84</f>
        <v>1</v>
      </c>
      <c r="AC84" s="52">
        <f>(Q84*1500/10000)+R84</f>
        <v>1.75</v>
      </c>
      <c r="AD84" s="53">
        <f>AA84*AM84+AB84</f>
        <v>2.5</v>
      </c>
      <c r="AE84" s="54">
        <f>ROUND(IF(M84,Y84*10000,(J84*K84*10000)+(W84*100000000))/(AD84*10000),3)</f>
        <v>1261.2</v>
      </c>
      <c r="AF84" s="55">
        <f>1+AE84</f>
        <v>1262.2</v>
      </c>
      <c r="AG84" s="55">
        <f>ROUND((30/(AD84*IF(M84,1,5))),6)</f>
        <v>2.4</v>
      </c>
      <c r="AH84" s="55">
        <f>ROUND(POWER(AF84,AG84)/10000,6)</f>
        <v>2771.453664</v>
      </c>
      <c r="AI84" t="b" s="56">
        <f>IF(AND(AE84&gt;3%,AD84&gt;6),TRUE,FALSE)</f>
        <v>0</v>
      </c>
      <c r="AJ84" s="57">
        <f>IF(OR(AND(AI84,P84=FALSE),T84),ROUND(POWER(AE84+1,25/(AD84/5))/10000,2),AH84)</f>
        <v>2771.453664</v>
      </c>
      <c r="AK84" s="58">
        <f>IF(AND(AI84,T84),AD84/5,AD84)</f>
        <v>2.5</v>
      </c>
      <c r="AL84" s="59">
        <f t="shared" si="18"/>
        <v>0.2</v>
      </c>
      <c r="AM84" s="59">
        <f t="shared" si="19"/>
        <v>0.3</v>
      </c>
      <c r="AN84" s="60">
        <f t="shared" si="20"/>
        <v>0.5</v>
      </c>
    </row>
    <row r="85" ht="28.5" customHeight="1">
      <c r="A85" t="s" s="35">
        <v>156</v>
      </c>
      <c r="B85" t="s" s="36">
        <v>174</v>
      </c>
      <c r="C85" t="b" s="37">
        <v>0</v>
      </c>
      <c r="D85" s="38">
        <v>10</v>
      </c>
      <c r="E85" s="39">
        <v>0.25</v>
      </c>
      <c r="F85" s="40">
        <f>D85*E85</f>
        <v>2.5</v>
      </c>
      <c r="G85" s="41">
        <v>5</v>
      </c>
      <c r="H85" s="42">
        <v>1</v>
      </c>
      <c r="I85" s="43">
        <v>0.4</v>
      </c>
      <c r="J85" s="44"/>
      <c r="K85" s="45"/>
      <c r="L85" s="46"/>
      <c r="M85" t="b" s="44">
        <v>0</v>
      </c>
      <c r="N85" t="b" s="44">
        <v>0</v>
      </c>
      <c r="O85" t="b" s="44">
        <v>0</v>
      </c>
      <c r="P85" t="b" s="44">
        <v>0</v>
      </c>
      <c r="Q85" s="44">
        <v>100</v>
      </c>
      <c r="R85" s="44">
        <v>10</v>
      </c>
      <c r="S85" s="44">
        <v>0</v>
      </c>
      <c r="T85" t="b" s="47">
        <v>0</v>
      </c>
      <c r="U85" s="48">
        <f>IF(C85=TRUE,MAX(AJ$2:AJ$164)*(G85+30%),IF(G85&gt;20%,AJ85+MAX(AJ$2:AJ$164*(G85-5%)),AJ85))+IF(N85,MAX(AJ$2:AJ$164),0)</f>
        <v>42493.472</v>
      </c>
      <c r="V85" s="49">
        <f>H85*F85</f>
        <v>2.5</v>
      </c>
      <c r="W85" s="49">
        <f>H85+F85*I85*AM85</f>
        <v>1.3</v>
      </c>
      <c r="X85" s="50">
        <f>I85*AN85+H85</f>
        <v>1.2</v>
      </c>
      <c r="Y85" s="50">
        <f>I85*AM85+H85</f>
        <v>1.12</v>
      </c>
      <c r="Z85" s="51">
        <f>SUM($Q$2:Q85)</f>
        <v>2480.6</v>
      </c>
      <c r="AA85" s="52">
        <f>Q85</f>
        <v>100</v>
      </c>
      <c r="AB85" s="53">
        <f>R85</f>
        <v>10</v>
      </c>
      <c r="AC85" s="52">
        <f>(Q85*1500/10000)+R85</f>
        <v>25</v>
      </c>
      <c r="AD85" s="53">
        <f>AA85*AM85+AB85</f>
        <v>40</v>
      </c>
      <c r="AE85" s="54">
        <f>ROUND(IF(M85,Y85*10000,(J85*K85*10000)+(W85*100000000))/(AD85*10000),3)</f>
        <v>325</v>
      </c>
      <c r="AF85" s="55">
        <f>1+AE85</f>
        <v>326</v>
      </c>
      <c r="AG85" s="55">
        <f>ROUND((30/(AD85*IF(M85,1,5))),6)</f>
        <v>0.15</v>
      </c>
      <c r="AH85" s="55">
        <f>ROUND(POWER(AF85,AG85)/10000,6)</f>
        <v>0.000238</v>
      </c>
      <c r="AI85" t="b" s="56">
        <f>IF(AND(AE85&gt;3%,AD85&gt;6),TRUE,FALSE)</f>
        <v>1</v>
      </c>
      <c r="AJ85" s="57">
        <f>IF(OR(AND(AI85,P85=FALSE),T85),ROUND(POWER(AE85+1,25/(AD85/5))/10000,2),AH85)</f>
        <v>7141.76</v>
      </c>
      <c r="AK85" s="58">
        <f>IF(AND(AI85,T85),AD85/5,AD85)</f>
        <v>40</v>
      </c>
      <c r="AL85" s="59">
        <f t="shared" si="18"/>
        <v>0.2</v>
      </c>
      <c r="AM85" s="59">
        <f t="shared" si="19"/>
        <v>0.3</v>
      </c>
      <c r="AN85" s="60">
        <f t="shared" si="20"/>
        <v>0.5</v>
      </c>
    </row>
    <row r="86" ht="28.5" customHeight="1">
      <c r="A86" t="s" s="35">
        <v>175</v>
      </c>
      <c r="B86" t="s" s="36">
        <v>176</v>
      </c>
      <c r="C86" t="b" s="37">
        <v>0</v>
      </c>
      <c r="D86" s="38">
        <v>10</v>
      </c>
      <c r="E86" s="39">
        <v>0.08</v>
      </c>
      <c r="F86" s="40">
        <f>D86*E86</f>
        <v>0.8</v>
      </c>
      <c r="G86" s="41"/>
      <c r="H86" s="42">
        <v>0.09</v>
      </c>
      <c r="I86" s="43">
        <v>0</v>
      </c>
      <c r="J86" s="45"/>
      <c r="K86" s="45"/>
      <c r="L86" s="46"/>
      <c r="M86" t="b" s="44">
        <v>0</v>
      </c>
      <c r="N86" t="b" s="44">
        <v>0</v>
      </c>
      <c r="O86" t="b" s="44">
        <v>0</v>
      </c>
      <c r="P86" t="b" s="44">
        <v>0</v>
      </c>
      <c r="Q86" s="44">
        <v>20</v>
      </c>
      <c r="R86" s="44">
        <v>20</v>
      </c>
      <c r="S86" s="44">
        <v>0</v>
      </c>
      <c r="T86" t="b" s="47">
        <v>0</v>
      </c>
      <c r="U86" s="48">
        <f>IF(C86=TRUE,MAX(AJ$2:AJ$164)*(G86+30%),IF(G86&gt;20%,AJ86+MAX(AJ$2:AJ$164*(G86-5%)),AJ86))+IF(N86,MAX(AJ$2:AJ$164),0)</f>
        <v>2882.53</v>
      </c>
      <c r="V86" s="49">
        <f>H86*F86</f>
        <v>0.07199999999999999</v>
      </c>
      <c r="W86" s="49">
        <f>H86+F86*I86*AM86</f>
        <v>0.09</v>
      </c>
      <c r="X86" s="50">
        <f>I86*AN86+H86</f>
        <v>0.09</v>
      </c>
      <c r="Y86" s="50">
        <f>I86*AM86+H86</f>
        <v>0.09</v>
      </c>
      <c r="Z86" s="51">
        <f>SUM($Q$2:Q86)</f>
        <v>2500.6</v>
      </c>
      <c r="AA86" s="52">
        <f>Q86</f>
        <v>20</v>
      </c>
      <c r="AB86" s="53">
        <f>R86</f>
        <v>20</v>
      </c>
      <c r="AC86" s="52">
        <f>(Q86*1500/10000)+R86</f>
        <v>23</v>
      </c>
      <c r="AD86" s="53">
        <f>AA86*AM86+AB86</f>
        <v>26</v>
      </c>
      <c r="AE86" s="54">
        <f>ROUND(IF(M86,Y86*10000,(J86*K86*10000)+(W86*100000000))/(AD86*10000),3)</f>
        <v>34.615</v>
      </c>
      <c r="AF86" s="55">
        <f>1+AE86</f>
        <v>35.615</v>
      </c>
      <c r="AG86" s="55">
        <f>ROUND((30/(AD86*IF(M86,1,5))),6)</f>
        <v>0.230769</v>
      </c>
      <c r="AH86" s="55">
        <f>ROUND(POWER(AF86,AG86)/10000,6)</f>
        <v>0.000228</v>
      </c>
      <c r="AI86" t="b" s="56">
        <f>IF(AND(AE86&gt;3%,AD86&gt;6),TRUE,FALSE)</f>
        <v>1</v>
      </c>
      <c r="AJ86" s="57">
        <f>IF(OR(AND(AI86,P86=FALSE),T86),ROUND(POWER(AE86+1,25/(AD86/5))/10000,2),AH86)</f>
        <v>2882.53</v>
      </c>
      <c r="AK86" s="58">
        <f>IF(AND(AI86,T86),AD86/5,AD86)</f>
        <v>26</v>
      </c>
      <c r="AL86" s="59">
        <f t="shared" si="18"/>
        <v>0.2</v>
      </c>
      <c r="AM86" s="59">
        <f t="shared" si="19"/>
        <v>0.3</v>
      </c>
      <c r="AN86" s="60">
        <f t="shared" si="20"/>
        <v>0.5</v>
      </c>
    </row>
    <row r="87" ht="28.5" customHeight="1">
      <c r="A87" t="s" s="61">
        <v>177</v>
      </c>
      <c r="B87" t="s" s="36">
        <v>178</v>
      </c>
      <c r="C87" t="b" s="37">
        <v>0</v>
      </c>
      <c r="D87" s="38">
        <v>99</v>
      </c>
      <c r="E87" s="39">
        <v>0.2</v>
      </c>
      <c r="F87" s="40">
        <f>D87*E87</f>
        <v>19.8</v>
      </c>
      <c r="G87" s="41"/>
      <c r="H87" s="71">
        <v>5000</v>
      </c>
      <c r="I87" s="43">
        <v>0</v>
      </c>
      <c r="J87" s="45">
        <v>0</v>
      </c>
      <c r="K87" s="45">
        <v>0</v>
      </c>
      <c r="L87" s="46"/>
      <c r="M87" t="b" s="44">
        <v>1</v>
      </c>
      <c r="N87" t="b" s="44">
        <v>0</v>
      </c>
      <c r="O87" t="b" s="44">
        <v>0</v>
      </c>
      <c r="P87" t="b" s="44">
        <v>0</v>
      </c>
      <c r="Q87" s="44">
        <v>120</v>
      </c>
      <c r="R87" s="44">
        <v>0</v>
      </c>
      <c r="S87" s="44">
        <v>0</v>
      </c>
      <c r="T87" t="b" s="47">
        <v>0</v>
      </c>
      <c r="U87" s="48">
        <f>IF(C87=TRUE,MAX(AJ$2:AJ$164)*(G87+30%),IF(G87&gt;20%,AJ87+MAX(AJ$2:AJ$164*(G87-5%)),AJ87))+IF(N87,MAX(AJ$2:AJ$164),0)</f>
        <v>2822.52</v>
      </c>
      <c r="V87" s="49">
        <f>H87*F87</f>
        <v>99000</v>
      </c>
      <c r="W87" s="49">
        <f>H87+F87*I87*AM87</f>
        <v>5000</v>
      </c>
      <c r="X87" s="50">
        <f>I87*AN87+H87</f>
        <v>5000</v>
      </c>
      <c r="Y87" s="50">
        <f>I87*AM87+H87</f>
        <v>5000</v>
      </c>
      <c r="Z87" s="51">
        <f>SUM($Q$2:Q87)</f>
        <v>2620.6</v>
      </c>
      <c r="AA87" s="52">
        <f>Q87</f>
        <v>120</v>
      </c>
      <c r="AB87" s="53">
        <f>R87</f>
        <v>0</v>
      </c>
      <c r="AC87" s="52">
        <f>(Q87*1500/10000)+R87</f>
        <v>18</v>
      </c>
      <c r="AD87" s="53">
        <f>AA87*AM87+AB87</f>
        <v>36</v>
      </c>
      <c r="AE87" s="54">
        <f>ROUND(IF(M87,Y87*10000,(J87*K87*10000)+(W87*100000000))/(AD87*10000),3)</f>
        <v>138.889</v>
      </c>
      <c r="AF87" s="55">
        <f>1+AE87</f>
        <v>139.889</v>
      </c>
      <c r="AG87" s="55">
        <f>ROUND((30/(AD87*IF(M87,1,5))),6)</f>
        <v>0.833333</v>
      </c>
      <c r="AH87" s="55">
        <f>ROUND(POWER(AF87,AG87)/10000,6)</f>
        <v>0.00614</v>
      </c>
      <c r="AI87" t="b" s="56">
        <f>IF(AND(AE87&gt;3%,AD87&gt;6),TRUE,FALSE)</f>
        <v>1</v>
      </c>
      <c r="AJ87" s="57">
        <f>IF(OR(AND(AI87,P87=FALSE),T87),ROUND(POWER(AE87+1,25/(AD87/5))/10000,2),AH87)</f>
        <v>2822.52</v>
      </c>
      <c r="AK87" s="58">
        <f>IF(AND(AI87,T87),AD87/5,AD87)</f>
        <v>36</v>
      </c>
      <c r="AL87" s="59">
        <f t="shared" si="18"/>
        <v>0.2</v>
      </c>
      <c r="AM87" s="59">
        <f t="shared" si="19"/>
        <v>0.3</v>
      </c>
      <c r="AN87" s="60">
        <f t="shared" si="20"/>
        <v>0.5</v>
      </c>
    </row>
    <row r="88" ht="28.5" customHeight="1">
      <c r="A88" t="s" s="61">
        <v>179</v>
      </c>
      <c r="B88" t="s" s="36">
        <v>180</v>
      </c>
      <c r="C88" t="b" s="37">
        <v>0</v>
      </c>
      <c r="D88" s="38">
        <v>1.4</v>
      </c>
      <c r="E88" s="39">
        <v>0.09</v>
      </c>
      <c r="F88" s="40">
        <f>D88*E88</f>
        <v>0.126</v>
      </c>
      <c r="G88" s="41"/>
      <c r="H88" s="42">
        <v>0.15</v>
      </c>
      <c r="I88" s="43">
        <v>0.08</v>
      </c>
      <c r="J88" s="44">
        <v>0</v>
      </c>
      <c r="K88" s="45">
        <v>0</v>
      </c>
      <c r="L88" s="46"/>
      <c r="M88" t="b" s="44">
        <v>0</v>
      </c>
      <c r="N88" t="b" s="44">
        <v>0</v>
      </c>
      <c r="O88" t="b" s="44">
        <v>0</v>
      </c>
      <c r="P88" t="b" s="44">
        <v>0</v>
      </c>
      <c r="Q88" s="44">
        <v>8</v>
      </c>
      <c r="R88" s="44">
        <v>0</v>
      </c>
      <c r="S88" s="44">
        <v>0</v>
      </c>
      <c r="T88" t="b" s="47">
        <v>0</v>
      </c>
      <c r="U88" s="48">
        <f>IF(C88=TRUE,MAX(AJ$2:AJ$164)*(G88+30%),IF(G88&gt;20%,AJ88+MAX(AJ$2:AJ$164*(G88-5%)),AJ88))+IF(N88,MAX(AJ$2:AJ$164),0)</f>
        <v>1030.557636</v>
      </c>
      <c r="V88" s="49">
        <f>H88*F88</f>
        <v>0.0189</v>
      </c>
      <c r="W88" s="49">
        <f>H88+F88*I88*AM88</f>
        <v>0.153024</v>
      </c>
      <c r="X88" s="50">
        <f>I88*AN88+H88</f>
        <v>0.19</v>
      </c>
      <c r="Y88" s="50">
        <f>I88*AM88+H88</f>
        <v>0.174</v>
      </c>
      <c r="Z88" s="51">
        <f>SUM($Q$2:Q88)</f>
        <v>2628.6</v>
      </c>
      <c r="AA88" s="52">
        <f>Q88</f>
        <v>8</v>
      </c>
      <c r="AB88" s="53">
        <f>R88</f>
        <v>0</v>
      </c>
      <c r="AC88" s="52">
        <f>(Q88*1500/10000)+R88</f>
        <v>1.2</v>
      </c>
      <c r="AD88" s="53">
        <f>AA88*AM88+AB88</f>
        <v>2.4</v>
      </c>
      <c r="AE88" s="54">
        <f>ROUND(IF(M88,Y88*10000,(J88*K88*10000)+(W88*100000000))/(AD88*10000),3)</f>
        <v>637.6</v>
      </c>
      <c r="AF88" s="55">
        <f>1+AE88</f>
        <v>638.6</v>
      </c>
      <c r="AG88" s="55">
        <f>ROUND((30/(AD88*IF(M88,1,5))),6)</f>
        <v>2.5</v>
      </c>
      <c r="AH88" s="55">
        <f>ROUND(POWER(AF88,AG88)/10000,6)</f>
        <v>1030.557636</v>
      </c>
      <c r="AI88" t="b" s="56">
        <f>IF(AND(AE88&gt;3%,AD88&gt;6),TRUE,FALSE)</f>
        <v>0</v>
      </c>
      <c r="AJ88" s="57">
        <f>IF(OR(AND(AI88,P88=FALSE),T88),ROUND(POWER(AE88+1,25/(AD88/5))/10000,2),AH88)</f>
        <v>1030.557636</v>
      </c>
      <c r="AK88" s="58">
        <f>IF(AND(AI88,T88),AD88/5,AD88)</f>
        <v>2.4</v>
      </c>
      <c r="AL88" s="59">
        <f t="shared" si="18"/>
        <v>0.2</v>
      </c>
      <c r="AM88" s="59">
        <f t="shared" si="19"/>
        <v>0.3</v>
      </c>
      <c r="AN88" s="60">
        <f t="shared" si="20"/>
        <v>0.5</v>
      </c>
    </row>
    <row r="89" ht="28.5" customHeight="1">
      <c r="A89" t="s" s="35">
        <v>181</v>
      </c>
      <c r="B89" t="s" s="36">
        <v>182</v>
      </c>
      <c r="C89" t="b" s="37">
        <v>0</v>
      </c>
      <c r="D89" s="38">
        <v>10000</v>
      </c>
      <c r="E89" s="39">
        <v>0.01</v>
      </c>
      <c r="F89" s="40">
        <f>D89*E89</f>
        <v>100</v>
      </c>
      <c r="G89" s="41"/>
      <c r="H89" s="42">
        <v>5</v>
      </c>
      <c r="I89" s="43">
        <v>5</v>
      </c>
      <c r="J89" s="44">
        <v>1000000</v>
      </c>
      <c r="K89" s="45">
        <v>0.05</v>
      </c>
      <c r="L89" s="46"/>
      <c r="M89" t="b" s="44">
        <v>1</v>
      </c>
      <c r="N89" t="b" s="44">
        <v>0</v>
      </c>
      <c r="O89" t="b" s="44">
        <v>0</v>
      </c>
      <c r="P89" t="b" s="44">
        <v>0</v>
      </c>
      <c r="Q89" s="44">
        <v>20</v>
      </c>
      <c r="R89" s="44">
        <v>0</v>
      </c>
      <c r="S89" s="44">
        <v>0</v>
      </c>
      <c r="T89" t="b" s="47">
        <v>1</v>
      </c>
      <c r="U89" s="48">
        <f>IF(C89=TRUE,MAX(AJ$2:AJ$164)*(G89+30%),IF(G89&gt;20%,AJ89+MAX(AJ$2:AJ$164*(G89-5%)),AJ89))+IF(N89,MAX(AJ$2:AJ$164),0)</f>
        <v>435.87</v>
      </c>
      <c r="V89" s="49">
        <f>H89*F89</f>
        <v>500</v>
      </c>
      <c r="W89" s="49">
        <f>H89+F89*I89*AM89</f>
        <v>155</v>
      </c>
      <c r="X89" s="50">
        <f>I89*AN89+H89</f>
        <v>7.5</v>
      </c>
      <c r="Y89" s="50">
        <f>I89*AM89+H89</f>
        <v>6.5</v>
      </c>
      <c r="Z89" s="51">
        <f>SUM($Q$2:Q89)</f>
        <v>2648.6</v>
      </c>
      <c r="AA89" s="52">
        <f>Q89</f>
        <v>20</v>
      </c>
      <c r="AB89" s="53">
        <f>R89</f>
        <v>0</v>
      </c>
      <c r="AC89" s="52">
        <f>(Q89*1500/10000)+R89</f>
        <v>3</v>
      </c>
      <c r="AD89" s="53">
        <f>AA89*AM89+AB89</f>
        <v>6</v>
      </c>
      <c r="AE89" s="54">
        <f>ROUND(IF(M89,Y89*10000,(J89*K89*10000)+(W89*100000000))/(AD89*10000),3)</f>
        <v>1.083</v>
      </c>
      <c r="AF89" s="55">
        <f>1+AE89</f>
        <v>2.083</v>
      </c>
      <c r="AG89" s="55">
        <f>ROUND((30/(AD89*IF(M89,1,5))),6)</f>
        <v>5</v>
      </c>
      <c r="AH89" s="55">
        <f>ROUND(POWER(AF89,AG89)/10000,6)</f>
        <v>0.003921</v>
      </c>
      <c r="AI89" t="b" s="56">
        <f>IF(AND(AE89&gt;3%,AD89&gt;6),TRUE,FALSE)</f>
        <v>0</v>
      </c>
      <c r="AJ89" s="57">
        <f>IF(OR(AND(AI89,P89=FALSE),T89),ROUND(POWER(AE89+1,25/(AD89/5))/10000,2),AH89)</f>
        <v>435.87</v>
      </c>
      <c r="AK89" s="58">
        <f>IF(AND(AI89,T89),AD89/5,AD89)</f>
        <v>6</v>
      </c>
      <c r="AL89" s="59">
        <f t="shared" si="18"/>
        <v>0.2</v>
      </c>
      <c r="AM89" s="59">
        <f t="shared" si="19"/>
        <v>0.3</v>
      </c>
      <c r="AN89" s="60">
        <f t="shared" si="20"/>
        <v>0.5</v>
      </c>
    </row>
    <row r="90" ht="28.5" customHeight="1">
      <c r="A90" t="s" s="61">
        <v>183</v>
      </c>
      <c r="B90" t="s" s="36">
        <v>184</v>
      </c>
      <c r="C90" t="b" s="37">
        <v>0</v>
      </c>
      <c r="D90" s="38">
        <v>12</v>
      </c>
      <c r="E90" s="39">
        <v>0.15</v>
      </c>
      <c r="F90" s="40">
        <f>D90*E90</f>
        <v>1.8</v>
      </c>
      <c r="G90" s="41"/>
      <c r="H90" s="42">
        <v>0.22</v>
      </c>
      <c r="I90" s="43">
        <v>0.2</v>
      </c>
      <c r="J90" s="44">
        <v>0</v>
      </c>
      <c r="K90" s="45">
        <v>0</v>
      </c>
      <c r="L90" s="46"/>
      <c r="M90" t="b" s="44">
        <v>0</v>
      </c>
      <c r="N90" t="b" s="44">
        <v>0</v>
      </c>
      <c r="O90" t="b" s="44">
        <v>0</v>
      </c>
      <c r="P90" t="b" s="44">
        <v>0</v>
      </c>
      <c r="Q90" s="44">
        <v>120</v>
      </c>
      <c r="R90" s="44"/>
      <c r="S90" s="44">
        <v>15</v>
      </c>
      <c r="T90" t="b" s="47">
        <v>0</v>
      </c>
      <c r="U90" s="48">
        <f>IF(C90=TRUE,MAX(AJ$2:AJ$164)*(G90+30%),IF(G90&gt;20%,AJ90+MAX(AJ$2:AJ$164*(G90-5%)),AJ90))+IF(N90,MAX(AJ$2:AJ$164),0)</f>
        <v>661.49</v>
      </c>
      <c r="V90" s="49">
        <f>H90*F90</f>
        <v>0.396</v>
      </c>
      <c r="W90" s="49">
        <f>H90+F90*I90*AM90</f>
        <v>0.328</v>
      </c>
      <c r="X90" s="50">
        <f>I90*AN90+H90</f>
        <v>0.32</v>
      </c>
      <c r="Y90" s="50">
        <f>I90*AM90+H90</f>
        <v>0.28</v>
      </c>
      <c r="Z90" s="51">
        <f>SUM($Q$2:Q90)</f>
        <v>2768.6</v>
      </c>
      <c r="AA90" s="52">
        <f>Q90</f>
        <v>120</v>
      </c>
      <c r="AB90" s="53">
        <f>R90</f>
        <v>0</v>
      </c>
      <c r="AC90" s="52">
        <f>(Q90*1500/10000)+R90</f>
        <v>18</v>
      </c>
      <c r="AD90" s="53">
        <f>AA90*AM90+AB90</f>
        <v>36</v>
      </c>
      <c r="AE90" s="54">
        <f>ROUND(IF(M90,Y90*10000,(J90*K90*10000)+(W90*100000000))/(AD90*10000),3)</f>
        <v>91.111</v>
      </c>
      <c r="AF90" s="55">
        <f>1+AE90</f>
        <v>92.111</v>
      </c>
      <c r="AG90" s="55">
        <f>ROUND((30/(AD90*IF(M90,1,5))),6)</f>
        <v>0.166667</v>
      </c>
      <c r="AH90" s="55">
        <f>ROUND(POWER(AF90,AG90)/10000,6)</f>
        <v>0.000213</v>
      </c>
      <c r="AI90" t="b" s="56">
        <f>IF(AND(AE90&gt;3%,AD90&gt;6),TRUE,FALSE)</f>
        <v>1</v>
      </c>
      <c r="AJ90" s="57">
        <f>IF(OR(AND(AI90,P90=FALSE),T90),ROUND(POWER(AE90+1,25/(AD90/5))/10000,2),AH90)</f>
        <v>661.49</v>
      </c>
      <c r="AK90" s="58">
        <f>IF(AND(AI90,T90),AD90/5,AD90)</f>
        <v>36</v>
      </c>
      <c r="AL90" s="59">
        <f t="shared" si="18"/>
        <v>0.2</v>
      </c>
      <c r="AM90" s="59">
        <f t="shared" si="19"/>
        <v>0.3</v>
      </c>
      <c r="AN90" s="60">
        <f t="shared" si="20"/>
        <v>0.5</v>
      </c>
    </row>
    <row r="91" ht="28.5" customHeight="1">
      <c r="A91" t="s" s="35">
        <v>185</v>
      </c>
      <c r="B91" t="s" s="36">
        <v>186</v>
      </c>
      <c r="C91" t="b" s="37">
        <v>0</v>
      </c>
      <c r="D91" s="38">
        <v>1.4</v>
      </c>
      <c r="E91" s="39">
        <v>0.03</v>
      </c>
      <c r="F91" s="40">
        <f>D91*E91</f>
        <v>0.042</v>
      </c>
      <c r="G91" s="41"/>
      <c r="H91" s="42">
        <v>0.5</v>
      </c>
      <c r="I91" s="43">
        <v>0.25</v>
      </c>
      <c r="J91" s="44">
        <v>0</v>
      </c>
      <c r="K91" s="45">
        <v>0</v>
      </c>
      <c r="L91" s="46"/>
      <c r="M91" t="b" s="44">
        <v>0</v>
      </c>
      <c r="N91" t="b" s="44">
        <v>0</v>
      </c>
      <c r="O91" t="b" s="44">
        <v>0</v>
      </c>
      <c r="P91" t="b" s="44">
        <v>0</v>
      </c>
      <c r="Q91" s="44">
        <v>10</v>
      </c>
      <c r="R91" s="44">
        <v>0</v>
      </c>
      <c r="S91" s="44">
        <v>0</v>
      </c>
      <c r="T91" t="b" s="47">
        <v>0</v>
      </c>
      <c r="U91" s="48">
        <f>IF(C91=TRUE,MAX(AJ$2:AJ$164)*(G91+30%),IF(G91&gt;20%,AJ91+MAX(AJ$2:AJ$164*(G91-5%)),AJ91))+IF(N91,MAX(AJ$2:AJ$164),0)</f>
        <v>281.624448</v>
      </c>
      <c r="V91" s="49">
        <f>H91*F91</f>
        <v>0.021</v>
      </c>
      <c r="W91" s="49">
        <f>H91+F91*I91*AM91</f>
        <v>0.50315</v>
      </c>
      <c r="X91" s="50">
        <f>I91*AN91+H91</f>
        <v>0.625</v>
      </c>
      <c r="Y91" s="50">
        <f>I91*AM91+H91</f>
        <v>0.575</v>
      </c>
      <c r="Z91" s="51">
        <f>SUM($Q$2:Q91)</f>
        <v>2778.6</v>
      </c>
      <c r="AA91" s="52">
        <f>Q91</f>
        <v>10</v>
      </c>
      <c r="AB91" s="53">
        <f>R91</f>
        <v>0</v>
      </c>
      <c r="AC91" s="52">
        <f>(Q91*1500/10000)+R91</f>
        <v>1.5</v>
      </c>
      <c r="AD91" s="53">
        <f>AA91*AM91+AB91</f>
        <v>3</v>
      </c>
      <c r="AE91" s="54">
        <f>ROUND(IF(M91,Y91*10000,(J91*K91*10000)+(W91*100000000))/(AD91*10000),3)</f>
        <v>1677.167</v>
      </c>
      <c r="AF91" s="55">
        <f>1+AE91</f>
        <v>1678.167</v>
      </c>
      <c r="AG91" s="55">
        <f>ROUND((30/(AD91*IF(M91,1,5))),6)</f>
        <v>2</v>
      </c>
      <c r="AH91" s="55">
        <f>ROUND(POWER(AF91,AG91)/10000,6)</f>
        <v>281.624448</v>
      </c>
      <c r="AI91" t="b" s="56">
        <f>IF(AND(AE91&gt;3%,AD91&gt;6),TRUE,FALSE)</f>
        <v>0</v>
      </c>
      <c r="AJ91" s="57">
        <f>IF(OR(AND(AI91,P91=FALSE),T91),ROUND(POWER(AE91+1,25/(AD91/5))/10000,2),AH91)</f>
        <v>281.624448</v>
      </c>
      <c r="AK91" s="58">
        <f>IF(AND(AI91,T91),AD91/5,AD91)</f>
        <v>3</v>
      </c>
      <c r="AL91" s="59">
        <f t="shared" si="18"/>
        <v>0.2</v>
      </c>
      <c r="AM91" s="59">
        <f t="shared" si="19"/>
        <v>0.3</v>
      </c>
      <c r="AN91" s="60">
        <f t="shared" si="20"/>
        <v>0.5</v>
      </c>
    </row>
    <row r="92" ht="28.5" customHeight="1">
      <c r="A92" t="s" s="61">
        <v>187</v>
      </c>
      <c r="B92" t="s" s="36">
        <v>64</v>
      </c>
      <c r="C92" t="b" s="37">
        <v>0</v>
      </c>
      <c r="D92" s="38">
        <v>1.75</v>
      </c>
      <c r="E92" s="39">
        <v>0.08</v>
      </c>
      <c r="F92" s="40">
        <f>D92*E92</f>
        <v>0.14</v>
      </c>
      <c r="G92" s="41"/>
      <c r="H92" s="42">
        <v>0.04</v>
      </c>
      <c r="I92" s="43">
        <v>0.2</v>
      </c>
      <c r="J92" s="44">
        <v>0</v>
      </c>
      <c r="K92" s="45">
        <v>0</v>
      </c>
      <c r="L92" s="46"/>
      <c r="M92" t="b" s="44">
        <v>0</v>
      </c>
      <c r="N92" t="b" s="44">
        <v>0</v>
      </c>
      <c r="O92" t="b" s="44">
        <v>0</v>
      </c>
      <c r="P92" t="b" s="44">
        <v>0</v>
      </c>
      <c r="Q92" s="44">
        <v>8</v>
      </c>
      <c r="R92" s="44"/>
      <c r="S92" s="44">
        <v>30</v>
      </c>
      <c r="T92" t="b" s="47">
        <v>0</v>
      </c>
      <c r="U92" s="48">
        <f>IF(C92=TRUE,MAX(AJ$2:AJ$164)*(G92+30%),IF(G92&gt;20%,AJ92+MAX(AJ$2:AJ$164*(G92-5%)),AJ92))+IF(N92,MAX(AJ$2:AJ$164),0)</f>
        <v>58.473299</v>
      </c>
      <c r="V92" s="49">
        <f>H92*F92</f>
        <v>0.005600000000000001</v>
      </c>
      <c r="W92" s="49">
        <f>H92+F92*I92*AM92</f>
        <v>0.0484</v>
      </c>
      <c r="X92" s="50">
        <f>I92*AN92+H92</f>
        <v>0.14</v>
      </c>
      <c r="Y92" s="50">
        <f>I92*AM92+H92</f>
        <v>0.1</v>
      </c>
      <c r="Z92" s="51">
        <f>SUM($Q$2:Q92)</f>
        <v>2786.6</v>
      </c>
      <c r="AA92" s="52">
        <f>Q92</f>
        <v>8</v>
      </c>
      <c r="AB92" s="53">
        <f>R92</f>
        <v>0</v>
      </c>
      <c r="AC92" s="52">
        <f>(Q92*1500/10000)+R92</f>
        <v>1.2</v>
      </c>
      <c r="AD92" s="53">
        <f>AA92*AM92+AB92</f>
        <v>2.4</v>
      </c>
      <c r="AE92" s="54">
        <f>ROUND(IF(M92,Y92*10000,(J92*K92*10000)+(W92*100000000))/(AD92*10000),3)</f>
        <v>201.667</v>
      </c>
      <c r="AF92" s="55">
        <f>1+AE92</f>
        <v>202.667</v>
      </c>
      <c r="AG92" s="55">
        <f>ROUND((30/(AD92*IF(M92,1,5))),6)</f>
        <v>2.5</v>
      </c>
      <c r="AH92" s="55">
        <f>ROUND(POWER(AF92,AG92)/10000,6)</f>
        <v>58.473299</v>
      </c>
      <c r="AI92" t="b" s="56">
        <f>IF(AND(AE92&gt;3%,AD92&gt;6),TRUE,FALSE)</f>
        <v>0</v>
      </c>
      <c r="AJ92" s="57">
        <f>IF(OR(AND(AI92,P92=FALSE),T92),ROUND(POWER(AE92+1,25/(AD92/5))/10000,2),AH92)</f>
        <v>58.473299</v>
      </c>
      <c r="AK92" s="58">
        <f>IF(AND(AI92,T92),AD92/5,AD92)</f>
        <v>2.4</v>
      </c>
      <c r="AL92" s="59">
        <f t="shared" si="18"/>
        <v>0.2</v>
      </c>
      <c r="AM92" s="59">
        <f t="shared" si="19"/>
        <v>0.3</v>
      </c>
      <c r="AN92" s="60">
        <f t="shared" si="20"/>
        <v>0.5</v>
      </c>
    </row>
    <row r="93" ht="28.5" customHeight="1">
      <c r="A93" t="s" s="61">
        <v>188</v>
      </c>
      <c r="B93" t="s" s="36">
        <v>74</v>
      </c>
      <c r="C93" t="b" s="37">
        <v>0</v>
      </c>
      <c r="D93" s="38">
        <v>2</v>
      </c>
      <c r="E93" s="39">
        <v>0.1</v>
      </c>
      <c r="F93" s="40">
        <f>D93*E93</f>
        <v>0.2</v>
      </c>
      <c r="G93" s="41"/>
      <c r="H93" s="42">
        <v>0.1</v>
      </c>
      <c r="I93" s="43">
        <v>0</v>
      </c>
      <c r="J93" s="44">
        <v>0</v>
      </c>
      <c r="K93" s="45">
        <v>0</v>
      </c>
      <c r="L93" s="46"/>
      <c r="M93" t="b" s="44">
        <v>0</v>
      </c>
      <c r="N93" t="b" s="44">
        <v>0</v>
      </c>
      <c r="O93" t="b" s="44">
        <v>0</v>
      </c>
      <c r="P93" t="b" s="44">
        <v>0</v>
      </c>
      <c r="Q93" s="44">
        <v>4</v>
      </c>
      <c r="R93" s="44">
        <v>1.2</v>
      </c>
      <c r="S93" s="44">
        <v>30</v>
      </c>
      <c r="T93" t="b" s="47">
        <v>0</v>
      </c>
      <c r="U93" s="48">
        <f>IF(C93=TRUE,MAX(AJ$2:AJ$164)*(G93+30%),IF(G93&gt;20%,AJ93+MAX(AJ$2:AJ$164*(G93-5%)),AJ93))+IF(N93,MAX(AJ$2:AJ$164),0)</f>
        <v>356.51303</v>
      </c>
      <c r="V93" s="49">
        <f>H93*F93</f>
        <v>0.02</v>
      </c>
      <c r="W93" s="49">
        <f>H93+F93*I93*AM93</f>
        <v>0.1</v>
      </c>
      <c r="X93" s="50">
        <f>I93*AN93+H93</f>
        <v>0.1</v>
      </c>
      <c r="Y93" s="50">
        <f>I93*AM93+H93</f>
        <v>0.1</v>
      </c>
      <c r="Z93" s="51">
        <f>SUM($Q$2:Q93)</f>
        <v>2790.6</v>
      </c>
      <c r="AA93" s="52">
        <f>Q93</f>
        <v>4</v>
      </c>
      <c r="AB93" s="53">
        <f>R93</f>
        <v>1.2</v>
      </c>
      <c r="AC93" s="52">
        <f>(Q93*1500/10000)+R93</f>
        <v>1.8</v>
      </c>
      <c r="AD93" s="53">
        <f>AA93*AM93+AB93</f>
        <v>2.4</v>
      </c>
      <c r="AE93" s="54">
        <f>ROUND(IF(M93,Y93*10000,(J93*K93*10000)+(W93*100000000))/(AD93*10000),3)</f>
        <v>416.667</v>
      </c>
      <c r="AF93" s="55">
        <f>1+AE93</f>
        <v>417.667</v>
      </c>
      <c r="AG93" s="55">
        <f>ROUND((30/(AD93*IF(M93,1,5))),6)</f>
        <v>2.5</v>
      </c>
      <c r="AH93" s="55">
        <f>ROUND(POWER(AF93,AG93)/10000,6)</f>
        <v>356.51303</v>
      </c>
      <c r="AI93" t="b" s="56">
        <f>IF(AND(AE93&gt;3%,AD93&gt;6),TRUE,FALSE)</f>
        <v>0</v>
      </c>
      <c r="AJ93" s="57">
        <f>IF(OR(AND(AI93,P93=FALSE),T93),ROUND(POWER(AE93+1,25/(AD93/5))/10000,2),AH93)</f>
        <v>356.51303</v>
      </c>
      <c r="AK93" s="58">
        <f>IF(AND(AI93,T93),AD93/5,AD93)</f>
        <v>2.4</v>
      </c>
      <c r="AL93" s="59">
        <f t="shared" si="18"/>
        <v>0.2</v>
      </c>
      <c r="AM93" s="59">
        <f t="shared" si="19"/>
        <v>0.3</v>
      </c>
      <c r="AN93" s="60">
        <f t="shared" si="20"/>
        <v>0.5</v>
      </c>
    </row>
    <row r="94" ht="28.5" customHeight="1">
      <c r="A94" t="s" s="61">
        <v>136</v>
      </c>
      <c r="B94" t="s" s="36">
        <v>189</v>
      </c>
      <c r="C94" t="b" s="37">
        <v>0</v>
      </c>
      <c r="D94" s="38">
        <v>4</v>
      </c>
      <c r="E94" s="39">
        <v>0.4</v>
      </c>
      <c r="F94" s="40">
        <f>D94*E94</f>
        <v>1.6</v>
      </c>
      <c r="G94" s="41"/>
      <c r="H94" s="42">
        <v>1.5</v>
      </c>
      <c r="I94" s="43">
        <v>0.2</v>
      </c>
      <c r="J94" s="44">
        <v>1000</v>
      </c>
      <c r="K94" s="45">
        <v>0.05</v>
      </c>
      <c r="L94" s="46"/>
      <c r="M94" t="b" s="44">
        <v>0</v>
      </c>
      <c r="N94" t="b" s="44">
        <v>0</v>
      </c>
      <c r="O94" t="b" s="44">
        <v>0</v>
      </c>
      <c r="P94" t="b" s="44">
        <v>0</v>
      </c>
      <c r="Q94" s="44">
        <v>160</v>
      </c>
      <c r="R94" s="46"/>
      <c r="S94" s="44">
        <v>25</v>
      </c>
      <c r="T94" t="b" s="47">
        <v>1</v>
      </c>
      <c r="U94" s="48">
        <f>IF(C94=TRUE,MAX(AJ$2:AJ$164)*(G94+30%),IF(G94&gt;20%,AJ94+MAX(AJ$2:AJ$164*(G94-5%)),AJ94))+IF(N94,MAX(AJ$2:AJ$164),0)</f>
        <v>375.05</v>
      </c>
      <c r="V94" s="49">
        <f>H94*F94</f>
        <v>2.4</v>
      </c>
      <c r="W94" s="49">
        <f>H94+F94*I94*AM94</f>
        <v>1.596</v>
      </c>
      <c r="X94" s="50">
        <f>I94*AN94+H94</f>
        <v>1.6</v>
      </c>
      <c r="Y94" s="50">
        <f>I94*AM94+H94</f>
        <v>1.56</v>
      </c>
      <c r="Z94" s="51">
        <f>SUM($Q$2:Q94)</f>
        <v>2950.6</v>
      </c>
      <c r="AA94" s="52">
        <f>Q94</f>
        <v>160</v>
      </c>
      <c r="AB94" s="53">
        <f>R94</f>
        <v>0</v>
      </c>
      <c r="AC94" s="52">
        <f>(Q94*1500/10000)+R94</f>
        <v>24</v>
      </c>
      <c r="AD94" s="53">
        <f>AA94*AM94+AB94</f>
        <v>48</v>
      </c>
      <c r="AE94" s="54">
        <f>ROUND(IF(M94,Y94*10000,(J94*K94*10000)+(W94*100000000))/(AD94*10000),3)</f>
        <v>333.542</v>
      </c>
      <c r="AF94" s="55">
        <f>1+AE94</f>
        <v>334.542</v>
      </c>
      <c r="AG94" s="55">
        <f>ROUND((30/(AD94*IF(M94,1,5))),6)</f>
        <v>0.125</v>
      </c>
      <c r="AH94" s="55">
        <f>ROUND(POWER(AF94,AG94)/10000,6)</f>
        <v>0.000207</v>
      </c>
      <c r="AI94" t="b" s="56">
        <f>IF(AND(AE94&gt;3%,AD94&gt;6),TRUE,FALSE)</f>
        <v>1</v>
      </c>
      <c r="AJ94" s="57">
        <f>IF(OR(AND(AI94,P94=FALSE),T94),ROUND(POWER(AE94+1,25/(AD94/5))/10000,2),AH94)</f>
        <v>375.05</v>
      </c>
      <c r="AK94" s="58">
        <f>IF(AND(AI94,T94),AD94/5,AD94)</f>
        <v>9.6</v>
      </c>
      <c r="AL94" s="59">
        <f t="shared" si="18"/>
        <v>0.2</v>
      </c>
      <c r="AM94" s="59">
        <f t="shared" si="19"/>
        <v>0.3</v>
      </c>
      <c r="AN94" s="60">
        <f t="shared" si="20"/>
        <v>0.5</v>
      </c>
    </row>
    <row r="95" ht="28.5" customHeight="1">
      <c r="A95" t="s" s="35">
        <v>190</v>
      </c>
      <c r="B95" t="s" s="36">
        <v>46</v>
      </c>
      <c r="C95" t="b" s="37">
        <v>0</v>
      </c>
      <c r="D95" s="38">
        <v>2.72</v>
      </c>
      <c r="E95" s="39">
        <v>0.25</v>
      </c>
      <c r="F95" s="40">
        <f>D95*E95</f>
        <v>0.68</v>
      </c>
      <c r="G95" s="41"/>
      <c r="H95" s="42">
        <v>0.1</v>
      </c>
      <c r="I95" s="43">
        <v>0.15</v>
      </c>
      <c r="J95" s="44">
        <v>10000</v>
      </c>
      <c r="K95" s="45">
        <v>0.02</v>
      </c>
      <c r="L95" s="46"/>
      <c r="M95" t="b" s="44">
        <v>0</v>
      </c>
      <c r="N95" t="b" s="44">
        <v>0</v>
      </c>
      <c r="O95" t="b" s="44">
        <v>0</v>
      </c>
      <c r="P95" t="b" s="44">
        <v>0</v>
      </c>
      <c r="Q95" s="44">
        <v>8</v>
      </c>
      <c r="R95" s="44">
        <v>0.2</v>
      </c>
      <c r="S95" s="44"/>
      <c r="T95" t="b" s="47">
        <v>0</v>
      </c>
      <c r="U95" s="48">
        <f>IF(C95=TRUE,MAX(AJ$2:AJ$164)*(G95+30%),IF(G95&gt;20%,AJ95+MAX(AJ$2:AJ$164*(G95-5%)),AJ95))+IF(N95,MAX(AJ$2:AJ$164),0)</f>
        <v>238.528212</v>
      </c>
      <c r="V95" s="49">
        <f>H95*F95</f>
        <v>0.068</v>
      </c>
      <c r="W95" s="49">
        <f>H95+F95*I95*AM95</f>
        <v>0.1306</v>
      </c>
      <c r="X95" s="50">
        <f>I95*AN95+H95</f>
        <v>0.175</v>
      </c>
      <c r="Y95" s="50">
        <f>I95*AM95+H95</f>
        <v>0.145</v>
      </c>
      <c r="Z95" s="51">
        <f>SUM($Q$2:Q95)</f>
        <v>2958.6</v>
      </c>
      <c r="AA95" s="52">
        <f>Q95</f>
        <v>8</v>
      </c>
      <c r="AB95" s="53">
        <f>R95</f>
        <v>0.2</v>
      </c>
      <c r="AC95" s="52">
        <f>(Q95*1500/10000)+R95</f>
        <v>1.4</v>
      </c>
      <c r="AD95" s="53">
        <f>AA95*AM95+AB95</f>
        <v>2.6</v>
      </c>
      <c r="AE95" s="54">
        <f>ROUND(IF(M95,Y95*10000,(J95*K95*10000)+(W95*100000000))/(AD95*10000),3)</f>
        <v>579.231</v>
      </c>
      <c r="AF95" s="55">
        <f>1+AE95</f>
        <v>580.231</v>
      </c>
      <c r="AG95" s="55">
        <f>ROUND((30/(AD95*IF(M95,1,5))),6)</f>
        <v>2.307692</v>
      </c>
      <c r="AH95" s="55">
        <f>ROUND(POWER(AF95,AG95)/10000,6)</f>
        <v>238.528212</v>
      </c>
      <c r="AI95" t="b" s="56">
        <f>IF(AND(AE95&gt;3%,AD95&gt;6),TRUE,FALSE)</f>
        <v>0</v>
      </c>
      <c r="AJ95" s="57">
        <f>IF(OR(AND(AI95,P95=FALSE),T95),ROUND(POWER(AE95+1,25/(AD95/5))/10000,2),AH95)</f>
        <v>238.528212</v>
      </c>
      <c r="AK95" s="58">
        <f>IF(AND(AI95,T95),AD95/5,AD95)</f>
        <v>2.6</v>
      </c>
      <c r="AL95" s="59">
        <f t="shared" si="18"/>
        <v>0.2</v>
      </c>
      <c r="AM95" s="59">
        <f t="shared" si="19"/>
        <v>0.3</v>
      </c>
      <c r="AN95" s="60">
        <f t="shared" si="20"/>
        <v>0.5</v>
      </c>
    </row>
    <row r="96" ht="28.5" customHeight="1">
      <c r="A96" t="s" s="35">
        <v>54</v>
      </c>
      <c r="B96" t="s" s="36">
        <v>191</v>
      </c>
      <c r="C96" t="b" s="37">
        <v>0</v>
      </c>
      <c r="D96" s="38">
        <v>40</v>
      </c>
      <c r="E96" s="39">
        <v>0.25</v>
      </c>
      <c r="F96" s="40">
        <f>D96*E96</f>
        <v>10</v>
      </c>
      <c r="G96" s="41">
        <v>0.25</v>
      </c>
      <c r="H96" s="42">
        <v>0.2</v>
      </c>
      <c r="I96" s="43">
        <v>0.55</v>
      </c>
      <c r="J96" s="44"/>
      <c r="K96" s="45"/>
      <c r="L96" s="46"/>
      <c r="M96" t="b" s="44">
        <v>0</v>
      </c>
      <c r="N96" t="b" s="44">
        <v>0</v>
      </c>
      <c r="O96" t="b" s="44">
        <v>0</v>
      </c>
      <c r="P96" t="b" s="44">
        <v>0</v>
      </c>
      <c r="Q96" s="44">
        <v>100</v>
      </c>
      <c r="R96" s="44">
        <v>10</v>
      </c>
      <c r="S96" s="44">
        <v>20</v>
      </c>
      <c r="T96" t="b" s="47">
        <v>0</v>
      </c>
      <c r="U96" s="48">
        <f>IF(C96=TRUE,MAX(AJ$2:AJ$164)*(G96+30%),IF(G96&gt;20%,AJ96+MAX(AJ$2:AJ$164*(G96-5%)),AJ96))+IF(N96,MAX(AJ$2:AJ$164),0)</f>
        <v>25738.704</v>
      </c>
      <c r="V96" s="49">
        <f>H96*F96</f>
        <v>2</v>
      </c>
      <c r="W96" s="49">
        <f>H96+F96*I96*AM96</f>
        <v>1.85</v>
      </c>
      <c r="X96" s="50">
        <f>I96*AN96+H96</f>
        <v>0.475</v>
      </c>
      <c r="Y96" s="50">
        <f>I96*AM96+H96</f>
        <v>0.365</v>
      </c>
      <c r="Z96" s="51">
        <f>SUM($Q$2:Q96)</f>
        <v>3058.6</v>
      </c>
      <c r="AA96" s="52">
        <f>Q96</f>
        <v>100</v>
      </c>
      <c r="AB96" s="53">
        <f>R96</f>
        <v>10</v>
      </c>
      <c r="AC96" s="52">
        <f>(Q96*1500/10000)+R96</f>
        <v>25</v>
      </c>
      <c r="AD96" s="53">
        <f>AA96*AM96+AB96</f>
        <v>40</v>
      </c>
      <c r="AE96" s="54">
        <f>ROUND(IF(M96,Y96*10000,(J96*K96*10000)+(W96*100000000))/(AD96*10000),3)</f>
        <v>462.5</v>
      </c>
      <c r="AF96" s="55">
        <f>1+AE96</f>
        <v>463.5</v>
      </c>
      <c r="AG96" s="55">
        <f>ROUND((30/(AD96*IF(M96,1,5))),6)</f>
        <v>0.15</v>
      </c>
      <c r="AH96" s="55">
        <f>ROUND(POWER(AF96,AG96)/10000,6)</f>
        <v>0.000251</v>
      </c>
      <c r="AI96" t="b" s="56">
        <f>IF(AND(AE96&gt;3%,AD96&gt;6),TRUE,FALSE)</f>
        <v>1</v>
      </c>
      <c r="AJ96" s="57">
        <f>IF(OR(AND(AI96,P96=FALSE),T96),ROUND(POWER(AE96+1,25/(AD96/5))/10000,2),AH96)</f>
        <v>21448.92</v>
      </c>
      <c r="AK96" s="58">
        <f>IF(AND(AI96,T96),AD96/5,AD96)</f>
        <v>40</v>
      </c>
      <c r="AL96" s="59">
        <f t="shared" si="18"/>
        <v>0.2</v>
      </c>
      <c r="AM96" s="59">
        <f t="shared" si="19"/>
        <v>0.3</v>
      </c>
      <c r="AN96" s="60">
        <f t="shared" si="20"/>
        <v>0.5</v>
      </c>
    </row>
    <row r="97" ht="28.5" customHeight="1">
      <c r="A97" t="s" s="35">
        <v>192</v>
      </c>
      <c r="B97" t="s" s="36">
        <v>193</v>
      </c>
      <c r="C97" t="b" s="37">
        <v>0</v>
      </c>
      <c r="D97" s="38">
        <v>0.19</v>
      </c>
      <c r="E97" s="39">
        <v>0.18</v>
      </c>
      <c r="F97" s="40">
        <f>D97*E97</f>
        <v>0.0342</v>
      </c>
      <c r="G97" s="41"/>
      <c r="H97" s="42">
        <v>0.05</v>
      </c>
      <c r="I97" s="43">
        <v>0.05</v>
      </c>
      <c r="J97" s="44">
        <v>0</v>
      </c>
      <c r="K97" s="45">
        <v>0</v>
      </c>
      <c r="L97" s="46"/>
      <c r="M97" t="b" s="44">
        <v>0</v>
      </c>
      <c r="N97" t="b" s="44">
        <v>0</v>
      </c>
      <c r="O97" t="b" s="44">
        <v>0</v>
      </c>
      <c r="P97" t="b" s="44">
        <v>0</v>
      </c>
      <c r="Q97" s="44">
        <v>8</v>
      </c>
      <c r="R97" s="44">
        <v>0</v>
      </c>
      <c r="S97" s="44">
        <v>0</v>
      </c>
      <c r="T97" t="b" s="47">
        <v>0</v>
      </c>
      <c r="U97" s="48">
        <f>IF(C97=TRUE,MAX(AJ$2:AJ$164)*(G97+30%),IF(G97&gt;20%,AJ97+MAX(AJ$2:AJ$164*(G97-5%)),AJ97))+IF(N97,MAX(AJ$2:AJ$164),0)</f>
        <v>65.031991</v>
      </c>
      <c r="V97" s="49">
        <f>H97*F97</f>
        <v>0.00171</v>
      </c>
      <c r="W97" s="49">
        <f>H97+F97*I97*AM97</f>
        <v>0.050513</v>
      </c>
      <c r="X97" s="50">
        <f>I97*AN97+H97</f>
        <v>0.07500000000000001</v>
      </c>
      <c r="Y97" s="50">
        <f>I97*AM97+H97</f>
        <v>0.065</v>
      </c>
      <c r="Z97" s="51">
        <f>SUM($Q$2:Q97)</f>
        <v>3066.6</v>
      </c>
      <c r="AA97" s="52">
        <f>Q97</f>
        <v>8</v>
      </c>
      <c r="AB97" s="53">
        <f>R97</f>
        <v>0</v>
      </c>
      <c r="AC97" s="52">
        <f>(Q97*1500/10000)+R97</f>
        <v>1.2</v>
      </c>
      <c r="AD97" s="53">
        <f>AA97*AM97+AB97</f>
        <v>2.4</v>
      </c>
      <c r="AE97" s="54">
        <f>ROUND(IF(M97,Y97*10000,(J97*K97*10000)+(W97*100000000))/(AD97*10000),3)</f>
        <v>210.471</v>
      </c>
      <c r="AF97" s="55">
        <f>1+AE97</f>
        <v>211.471</v>
      </c>
      <c r="AG97" s="55">
        <f>ROUND((30/(AD97*IF(M97,1,5))),6)</f>
        <v>2.5</v>
      </c>
      <c r="AH97" s="55">
        <f>ROUND(POWER(AF97,AG97)/10000,6)</f>
        <v>65.031991</v>
      </c>
      <c r="AI97" t="b" s="56">
        <f>IF(AND(AE97&gt;3%,AD97&gt;6),TRUE,FALSE)</f>
        <v>0</v>
      </c>
      <c r="AJ97" s="57">
        <f>IF(OR(AND(AI97,P97=FALSE),T97),ROUND(POWER(AE97+1,25/(AD97/5))/10000,2),AH97)</f>
        <v>65.031991</v>
      </c>
      <c r="AK97" s="58">
        <f>IF(AND(AI97,T97),AD97/5,AD97)</f>
        <v>2.4</v>
      </c>
      <c r="AL97" s="59">
        <f t="shared" si="18"/>
        <v>0.2</v>
      </c>
      <c r="AM97" s="59">
        <f t="shared" si="19"/>
        <v>0.3</v>
      </c>
      <c r="AN97" s="60">
        <f t="shared" si="20"/>
        <v>0.5</v>
      </c>
    </row>
    <row r="98" ht="28.5" customHeight="1">
      <c r="A98" t="s" s="35">
        <v>194</v>
      </c>
      <c r="B98" t="s" s="36">
        <v>93</v>
      </c>
      <c r="C98" t="b" s="37">
        <v>0</v>
      </c>
      <c r="D98" s="38">
        <v>12.5</v>
      </c>
      <c r="E98" s="39">
        <v>0.5</v>
      </c>
      <c r="F98" s="40">
        <f>D98*E98</f>
        <v>6.25</v>
      </c>
      <c r="G98" s="41"/>
      <c r="H98" s="42">
        <v>0.2</v>
      </c>
      <c r="I98" s="43">
        <v>0.05</v>
      </c>
      <c r="J98" s="44">
        <v>10000</v>
      </c>
      <c r="K98" s="45">
        <v>0.02</v>
      </c>
      <c r="L98" s="46"/>
      <c r="M98" t="b" s="44">
        <v>0</v>
      </c>
      <c r="N98" t="b" s="44">
        <v>0</v>
      </c>
      <c r="O98" t="b" s="44">
        <v>0</v>
      </c>
      <c r="P98" t="b" s="44">
        <v>0</v>
      </c>
      <c r="Q98" s="44">
        <v>10</v>
      </c>
      <c r="R98" s="44">
        <v>0</v>
      </c>
      <c r="S98" s="44">
        <v>0</v>
      </c>
      <c r="T98" t="b" s="47">
        <v>0</v>
      </c>
      <c r="U98" s="48">
        <f>IF(C98=TRUE,MAX(AJ$2:AJ$164)*(G98+30%),IF(G98&gt;20%,AJ98+MAX(AJ$2:AJ$164*(G98-5%)),AJ98))+IF(N98,MAX(AJ$2:AJ$164),0)</f>
        <v>109.585933</v>
      </c>
      <c r="V98" s="49">
        <f>H98*F98</f>
        <v>1.25</v>
      </c>
      <c r="W98" s="49">
        <f>H98+F98*I98*AM98</f>
        <v>0.29375</v>
      </c>
      <c r="X98" s="50">
        <f>I98*AN98+H98</f>
        <v>0.225</v>
      </c>
      <c r="Y98" s="50">
        <f>I98*AM98+H98</f>
        <v>0.215</v>
      </c>
      <c r="Z98" s="51">
        <f>SUM($Q$2:Q98)</f>
        <v>3076.6</v>
      </c>
      <c r="AA98" s="52">
        <f>Q98</f>
        <v>10</v>
      </c>
      <c r="AB98" s="53">
        <f>R98</f>
        <v>0</v>
      </c>
      <c r="AC98" s="52">
        <f>(Q98*1500/10000)+R98</f>
        <v>1.5</v>
      </c>
      <c r="AD98" s="53">
        <f>AA98*AM98+AB98</f>
        <v>3</v>
      </c>
      <c r="AE98" s="54">
        <f>ROUND(IF(M98,Y98*10000,(J98*K98*10000)+(W98*100000000))/(AD98*10000),3)</f>
        <v>1045.833</v>
      </c>
      <c r="AF98" s="55">
        <f>1+AE98</f>
        <v>1046.833</v>
      </c>
      <c r="AG98" s="55">
        <f>ROUND((30/(AD98*IF(M98,1,5))),6)</f>
        <v>2</v>
      </c>
      <c r="AH98" s="55">
        <f>ROUND(POWER(AF98,AG98)/10000,6)</f>
        <v>109.585933</v>
      </c>
      <c r="AI98" t="b" s="56">
        <f>IF(AND(AE98&gt;3%,AD98&gt;6),TRUE,FALSE)</f>
        <v>0</v>
      </c>
      <c r="AJ98" s="57">
        <f>IF(OR(AND(AI98,P98=FALSE),T98),ROUND(POWER(AE98+1,25/(AD98/5))/10000,2),AH98)</f>
        <v>109.585933</v>
      </c>
      <c r="AK98" s="58">
        <f>IF(AND(AI98,T98),AD98/5,AD98)</f>
        <v>3</v>
      </c>
      <c r="AL98" s="59">
        <f t="shared" si="18"/>
        <v>0.2</v>
      </c>
      <c r="AM98" s="59">
        <f t="shared" si="19"/>
        <v>0.3</v>
      </c>
      <c r="AN98" s="60">
        <f t="shared" si="20"/>
        <v>0.5</v>
      </c>
    </row>
    <row r="99" ht="28.5" customHeight="1">
      <c r="A99" t="s" s="61">
        <v>195</v>
      </c>
      <c r="B99" t="s" s="36">
        <v>44</v>
      </c>
      <c r="C99" t="b" s="37">
        <v>0</v>
      </c>
      <c r="D99" s="38">
        <v>2</v>
      </c>
      <c r="E99" s="39">
        <v>0.1</v>
      </c>
      <c r="F99" s="40">
        <f>D99*E99</f>
        <v>0.2</v>
      </c>
      <c r="G99" s="41"/>
      <c r="H99" s="42">
        <v>0.04</v>
      </c>
      <c r="I99" s="43">
        <v>0.03</v>
      </c>
      <c r="J99" s="44">
        <v>0</v>
      </c>
      <c r="K99" s="45">
        <v>0</v>
      </c>
      <c r="L99" s="46"/>
      <c r="M99" t="b" s="44">
        <v>0</v>
      </c>
      <c r="N99" t="b" s="44">
        <v>0</v>
      </c>
      <c r="O99" t="b" s="44">
        <v>0</v>
      </c>
      <c r="P99" t="b" s="44">
        <v>0</v>
      </c>
      <c r="Q99" s="44">
        <v>8</v>
      </c>
      <c r="R99" s="44"/>
      <c r="S99" s="44">
        <v>20</v>
      </c>
      <c r="T99" t="b" s="47">
        <v>0</v>
      </c>
      <c r="U99" s="48">
        <f>IF(C99=TRUE,MAX(AJ$2:AJ$164)*(G99+30%),IF(G99&gt;20%,AJ99+MAX(AJ$2:AJ$164*(G99-5%)),AJ99))+IF(N99,MAX(AJ$2:AJ$164),0)</f>
        <v>40.609789</v>
      </c>
      <c r="V99" s="49">
        <f>H99*F99</f>
        <v>0.008</v>
      </c>
      <c r="W99" s="49">
        <f>H99+F99*I99*AM99</f>
        <v>0.0418</v>
      </c>
      <c r="X99" s="50">
        <f>I99*AN99+H99</f>
        <v>0.055</v>
      </c>
      <c r="Y99" s="50">
        <f>I99*AM99+H99</f>
        <v>0.049</v>
      </c>
      <c r="Z99" s="51">
        <f>SUM($Q$2:Q99)</f>
        <v>3084.6</v>
      </c>
      <c r="AA99" s="52">
        <f>Q99</f>
        <v>8</v>
      </c>
      <c r="AB99" s="53">
        <f>R99</f>
        <v>0</v>
      </c>
      <c r="AC99" s="52">
        <f>(Q99*1500/10000)+R99</f>
        <v>1.2</v>
      </c>
      <c r="AD99" s="53">
        <f>AA99*AM99+AB99</f>
        <v>2.4</v>
      </c>
      <c r="AE99" s="54">
        <f>ROUND(IF(M99,Y99*10000,(J99*K99*10000)+(W99*100000000))/(AD99*10000),3)</f>
        <v>174.167</v>
      </c>
      <c r="AF99" s="55">
        <f>1+AE99</f>
        <v>175.167</v>
      </c>
      <c r="AG99" s="55">
        <f>ROUND((30/(AD99*IF(M99,1,5))),6)</f>
        <v>2.5</v>
      </c>
      <c r="AH99" s="55">
        <f>ROUND(POWER(AF99,AG99)/10000,6)</f>
        <v>40.609789</v>
      </c>
      <c r="AI99" t="b" s="56">
        <f>IF(AND(AE99&gt;3%,AD99&gt;6),TRUE,FALSE)</f>
        <v>0</v>
      </c>
      <c r="AJ99" s="57">
        <f>IF(OR(AND(AI99,P99=FALSE),T99),ROUND(POWER(AE99+1,25/(AD99/5))/10000,2),AH99)</f>
        <v>40.609789</v>
      </c>
      <c r="AK99" s="58">
        <f>IF(AND(AI99,T99),AD99/5,AD99)</f>
        <v>2.4</v>
      </c>
      <c r="AL99" s="59">
        <f t="shared" si="18"/>
        <v>0.2</v>
      </c>
      <c r="AM99" s="59">
        <f t="shared" si="19"/>
        <v>0.3</v>
      </c>
      <c r="AN99" s="60">
        <f t="shared" si="20"/>
        <v>0.5</v>
      </c>
    </row>
    <row r="100" ht="28.5" customHeight="1">
      <c r="A100" t="s" s="35">
        <v>196</v>
      </c>
      <c r="B100" t="s" s="36">
        <v>74</v>
      </c>
      <c r="C100" t="b" s="37">
        <v>0</v>
      </c>
      <c r="D100" s="38">
        <v>2</v>
      </c>
      <c r="E100" s="39">
        <v>0.08</v>
      </c>
      <c r="F100" s="40">
        <f>D100*E100</f>
        <v>0.16</v>
      </c>
      <c r="G100" s="41"/>
      <c r="H100" s="42">
        <v>0.15</v>
      </c>
      <c r="I100" s="43">
        <v>0.2</v>
      </c>
      <c r="J100" s="44">
        <v>0</v>
      </c>
      <c r="K100" s="45">
        <v>0</v>
      </c>
      <c r="L100" s="46"/>
      <c r="M100" t="b" s="44">
        <v>0</v>
      </c>
      <c r="N100" t="b" s="44">
        <v>0</v>
      </c>
      <c r="O100" t="b" s="44">
        <v>0</v>
      </c>
      <c r="P100" t="b" s="44">
        <v>0</v>
      </c>
      <c r="Q100" s="44">
        <v>10</v>
      </c>
      <c r="R100" s="44">
        <v>0</v>
      </c>
      <c r="S100" s="44">
        <v>40</v>
      </c>
      <c r="T100" t="b" s="47">
        <v>0</v>
      </c>
      <c r="U100" s="48">
        <f>IF(C100=TRUE,MAX(AJ$2:AJ$164)*(G100+30%),IF(G100&gt;20%,AJ100+MAX(AJ$2:AJ$164*(G100-5%)),AJ100))+IF(N100,MAX(AJ$2:AJ$164),0)</f>
        <v>28.4089</v>
      </c>
      <c r="V100" s="49">
        <f>H100*F100</f>
        <v>0.024</v>
      </c>
      <c r="W100" s="49">
        <f>H100+F100*I100*AM100</f>
        <v>0.1596</v>
      </c>
      <c r="X100" s="50">
        <f>I100*AN100+H100</f>
        <v>0.25</v>
      </c>
      <c r="Y100" s="50">
        <f>I100*AM100+H100</f>
        <v>0.21</v>
      </c>
      <c r="Z100" s="51">
        <f>SUM($Q$2:Q100)</f>
        <v>3094.6</v>
      </c>
      <c r="AA100" s="52">
        <f>Q100</f>
        <v>10</v>
      </c>
      <c r="AB100" s="53">
        <f>R100</f>
        <v>0</v>
      </c>
      <c r="AC100" s="52">
        <f>(Q100*1500/10000)+R100</f>
        <v>1.5</v>
      </c>
      <c r="AD100" s="53">
        <f>AA100*AM100+AB100</f>
        <v>3</v>
      </c>
      <c r="AE100" s="54">
        <f>ROUND(IF(M100,Y100*10000,(J100*K100*10000)+(W100*100000000))/(AD100*10000),3)</f>
        <v>532</v>
      </c>
      <c r="AF100" s="55">
        <f>1+AE100</f>
        <v>533</v>
      </c>
      <c r="AG100" s="55">
        <f>ROUND((30/(AD100*IF(M100,1,5))),6)</f>
        <v>2</v>
      </c>
      <c r="AH100" s="55">
        <f>ROUND(POWER(AF100,AG100)/10000,6)</f>
        <v>28.4089</v>
      </c>
      <c r="AI100" t="b" s="56">
        <f>IF(AND(AE100&gt;3%,AD100&gt;6),TRUE,FALSE)</f>
        <v>0</v>
      </c>
      <c r="AJ100" s="57">
        <f>IF(OR(AND(AI100,P100=FALSE),T100),ROUND(POWER(AE100+1,25/(AD100/5))/10000,2),AH100)</f>
        <v>28.4089</v>
      </c>
      <c r="AK100" s="58">
        <f>IF(AND(AI100,T100),AD100/5,AD100)</f>
        <v>3</v>
      </c>
      <c r="AL100" s="59">
        <f t="shared" si="18"/>
        <v>0.2</v>
      </c>
      <c r="AM100" s="59">
        <f t="shared" si="19"/>
        <v>0.3</v>
      </c>
      <c r="AN100" s="60">
        <f t="shared" si="20"/>
        <v>0.5</v>
      </c>
    </row>
    <row r="101" ht="28.5" customHeight="1">
      <c r="A101" t="s" s="35">
        <v>197</v>
      </c>
      <c r="B101" t="s" s="36">
        <v>183</v>
      </c>
      <c r="C101" t="b" s="37">
        <v>0</v>
      </c>
      <c r="D101" s="38">
        <v>1.8</v>
      </c>
      <c r="E101" s="39">
        <v>0.04</v>
      </c>
      <c r="F101" s="40">
        <f>D101*E101</f>
        <v>0.07200000000000001</v>
      </c>
      <c r="G101" s="41"/>
      <c r="H101" s="42">
        <v>0.15</v>
      </c>
      <c r="I101" s="43">
        <v>0.15</v>
      </c>
      <c r="J101" s="45"/>
      <c r="K101" s="45"/>
      <c r="L101" s="46"/>
      <c r="M101" t="b" s="44">
        <v>0</v>
      </c>
      <c r="N101" t="b" s="44">
        <v>0</v>
      </c>
      <c r="O101" t="b" s="44">
        <v>0</v>
      </c>
      <c r="P101" t="b" s="44">
        <v>0</v>
      </c>
      <c r="Q101" s="44">
        <v>10</v>
      </c>
      <c r="R101" s="44">
        <v>0</v>
      </c>
      <c r="S101" s="44">
        <v>0</v>
      </c>
      <c r="T101" t="b" s="47">
        <v>0</v>
      </c>
      <c r="U101" s="48">
        <f>IF(C101=TRUE,MAX(AJ$2:AJ$164)*(G101+30%),IF(G101&gt;20%,AJ101+MAX(AJ$2:AJ$164*(G101-5%)),AJ101))+IF(N101,MAX(AJ$2:AJ$164),0)</f>
        <v>26.193924</v>
      </c>
      <c r="V101" s="49">
        <f>H101*F101</f>
        <v>0.0108</v>
      </c>
      <c r="W101" s="49">
        <f>H101+F101*I101*AM101</f>
        <v>0.15324</v>
      </c>
      <c r="X101" s="50">
        <f>I101*AN101+H101</f>
        <v>0.225</v>
      </c>
      <c r="Y101" s="50">
        <f>I101*AM101+H101</f>
        <v>0.195</v>
      </c>
      <c r="Z101" s="51">
        <f>SUM($Q$2:Q101)</f>
        <v>3104.6</v>
      </c>
      <c r="AA101" s="52">
        <f>Q101</f>
        <v>10</v>
      </c>
      <c r="AB101" s="53">
        <f>R101</f>
        <v>0</v>
      </c>
      <c r="AC101" s="52">
        <f>(Q101*1500/10000)+R101</f>
        <v>1.5</v>
      </c>
      <c r="AD101" s="53">
        <f>AA101*AM101+AB101</f>
        <v>3</v>
      </c>
      <c r="AE101" s="54">
        <f>ROUND(IF(M101,Y101*10000,(J101*K101*10000)+(W101*100000000))/(AD101*10000),3)</f>
        <v>510.8</v>
      </c>
      <c r="AF101" s="55">
        <f>1+AE101</f>
        <v>511.8</v>
      </c>
      <c r="AG101" s="55">
        <f>ROUND((30/(AD101*IF(M101,1,5))),6)</f>
        <v>2</v>
      </c>
      <c r="AH101" s="55">
        <f>ROUND(POWER(AF101,AG101)/10000,6)</f>
        <v>26.193924</v>
      </c>
      <c r="AI101" t="b" s="56">
        <f>IF(AND(AE101&gt;3%,AD101&gt;6),TRUE,FALSE)</f>
        <v>0</v>
      </c>
      <c r="AJ101" s="57">
        <f>IF(OR(AND(AI101,P101=FALSE),T101),ROUND(POWER(AE101+1,25/(AD101/5))/10000,2),AH101)</f>
        <v>26.193924</v>
      </c>
      <c r="AK101" s="58">
        <f>IF(AND(AI101,T101),AD101/5,AD101)</f>
        <v>3</v>
      </c>
      <c r="AL101" s="59">
        <f t="shared" si="18"/>
        <v>0.2</v>
      </c>
      <c r="AM101" s="59">
        <f t="shared" si="19"/>
        <v>0.3</v>
      </c>
      <c r="AN101" s="60">
        <f t="shared" si="20"/>
        <v>0.5</v>
      </c>
    </row>
    <row r="102" ht="28.5" customHeight="1">
      <c r="A102" t="s" s="35">
        <v>198</v>
      </c>
      <c r="B102" t="s" s="36">
        <v>186</v>
      </c>
      <c r="C102" t="b" s="37">
        <v>0</v>
      </c>
      <c r="D102" s="38">
        <v>1.4</v>
      </c>
      <c r="E102" s="39">
        <v>0.1</v>
      </c>
      <c r="F102" s="40">
        <f>D102*E102</f>
        <v>0.14</v>
      </c>
      <c r="G102" s="41"/>
      <c r="H102" s="42">
        <v>0.15</v>
      </c>
      <c r="I102" s="43">
        <v>0.15</v>
      </c>
      <c r="J102" s="44">
        <v>0</v>
      </c>
      <c r="K102" s="45">
        <v>0</v>
      </c>
      <c r="L102" s="46"/>
      <c r="M102" t="b" s="44">
        <v>0</v>
      </c>
      <c r="N102" t="b" s="44">
        <v>0</v>
      </c>
      <c r="O102" t="b" s="44">
        <v>0</v>
      </c>
      <c r="P102" t="b" s="44">
        <v>0</v>
      </c>
      <c r="Q102" s="44">
        <v>10</v>
      </c>
      <c r="R102" s="44">
        <v>0</v>
      </c>
      <c r="S102" s="44">
        <v>0</v>
      </c>
      <c r="T102" t="b" s="47">
        <v>0</v>
      </c>
      <c r="U102" s="48">
        <f>IF(C102=TRUE,MAX(AJ$2:AJ$164)*(G102+30%),IF(G102&gt;20%,AJ102+MAX(AJ$2:AJ$164*(G102-5%)),AJ102))+IF(N102,MAX(AJ$2:AJ$164),0)</f>
        <v>27.2484</v>
      </c>
      <c r="V102" s="49">
        <f>H102*F102</f>
        <v>0.021</v>
      </c>
      <c r="W102" s="49">
        <f>H102+F102*I102*AM102</f>
        <v>0.1563</v>
      </c>
      <c r="X102" s="50">
        <f>I102*AN102+H102</f>
        <v>0.225</v>
      </c>
      <c r="Y102" s="50">
        <f>I102*AM102+H102</f>
        <v>0.195</v>
      </c>
      <c r="Z102" s="51">
        <f>SUM($Q$2:Q102)</f>
        <v>3114.6</v>
      </c>
      <c r="AA102" s="52">
        <f>Q102</f>
        <v>10</v>
      </c>
      <c r="AB102" s="53">
        <f>R102</f>
        <v>0</v>
      </c>
      <c r="AC102" s="52">
        <f>(Q102*1500/10000)+R102</f>
        <v>1.5</v>
      </c>
      <c r="AD102" s="53">
        <f>AA102*AM102+AB102</f>
        <v>3</v>
      </c>
      <c r="AE102" s="54">
        <f>ROUND(IF(M102,Y102*10000,(J102*K102*10000)+(W102*100000000))/(AD102*10000),3)</f>
        <v>521</v>
      </c>
      <c r="AF102" s="55">
        <f>1+AE102</f>
        <v>522</v>
      </c>
      <c r="AG102" s="55">
        <f>ROUND((30/(AD102*IF(M102,1,5))),6)</f>
        <v>2</v>
      </c>
      <c r="AH102" s="55">
        <f>ROUND(POWER(AF102,AG102)/10000,6)</f>
        <v>27.2484</v>
      </c>
      <c r="AI102" t="b" s="56">
        <f>IF(AND(AE102&gt;3%,AD102&gt;6),TRUE,FALSE)</f>
        <v>0</v>
      </c>
      <c r="AJ102" s="57">
        <f>IF(OR(AND(AI102,P102=FALSE),T102),ROUND(POWER(AE102+1,25/(AD102/5))/10000,2),AH102)</f>
        <v>27.2484</v>
      </c>
      <c r="AK102" s="58">
        <f>IF(AND(AI102,T102),AD102/5,AD102)</f>
        <v>3</v>
      </c>
      <c r="AL102" s="59">
        <f t="shared" si="18"/>
        <v>0.2</v>
      </c>
      <c r="AM102" s="59">
        <f t="shared" si="19"/>
        <v>0.3</v>
      </c>
      <c r="AN102" s="60">
        <f t="shared" si="20"/>
        <v>0.5</v>
      </c>
    </row>
    <row r="103" ht="28.5" customHeight="1">
      <c r="A103" t="s" s="35">
        <v>199</v>
      </c>
      <c r="B103" t="s" s="36">
        <v>107</v>
      </c>
      <c r="C103" t="b" s="37">
        <v>0</v>
      </c>
      <c r="D103" s="38">
        <v>12</v>
      </c>
      <c r="E103" s="39">
        <v>0.02</v>
      </c>
      <c r="F103" s="40">
        <f>D103*E103</f>
        <v>0.24</v>
      </c>
      <c r="G103" s="41"/>
      <c r="H103" s="42">
        <v>0.03</v>
      </c>
      <c r="I103" s="43">
        <v>0.04</v>
      </c>
      <c r="J103" s="44">
        <v>0</v>
      </c>
      <c r="K103" s="45">
        <v>0</v>
      </c>
      <c r="L103" s="46"/>
      <c r="M103" t="b" s="44">
        <v>0</v>
      </c>
      <c r="N103" t="b" s="44">
        <v>0</v>
      </c>
      <c r="O103" t="b" s="44">
        <v>0</v>
      </c>
      <c r="P103" t="b" s="44">
        <v>0</v>
      </c>
      <c r="Q103" s="44">
        <v>8</v>
      </c>
      <c r="R103" s="44">
        <v>0</v>
      </c>
      <c r="S103" s="44">
        <v>0</v>
      </c>
      <c r="T103" t="b" s="47">
        <v>0</v>
      </c>
      <c r="U103" s="48">
        <f>IF(C103=TRUE,MAX(AJ$2:AJ$164)*(G103+30%),IF(G103&gt;20%,AJ103+MAX(AJ$2:AJ$164*(G103-5%)),AJ103))+IF(N103,MAX(AJ$2:AJ$164),0)</f>
        <v>22.371635</v>
      </c>
      <c r="V103" s="49">
        <f>H103*F103</f>
        <v>0.0072</v>
      </c>
      <c r="W103" s="49">
        <f>H103+F103*I103*AM103</f>
        <v>0.03288</v>
      </c>
      <c r="X103" s="50">
        <f>I103*AN103+H103</f>
        <v>0.05</v>
      </c>
      <c r="Y103" s="50">
        <f>I103*AM103+H103</f>
        <v>0.042</v>
      </c>
      <c r="Z103" s="51">
        <f>SUM($Q$2:Q103)</f>
        <v>3122.6</v>
      </c>
      <c r="AA103" s="52">
        <f>Q103</f>
        <v>8</v>
      </c>
      <c r="AB103" s="53">
        <f>R103</f>
        <v>0</v>
      </c>
      <c r="AC103" s="52">
        <f>(Q103*1500/10000)+R103</f>
        <v>1.2</v>
      </c>
      <c r="AD103" s="53">
        <f>AA103*AM103+AB103</f>
        <v>2.4</v>
      </c>
      <c r="AE103" s="54">
        <f>ROUND(IF(M103,Y103*10000,(J103*K103*10000)+(W103*100000000))/(AD103*10000),3)</f>
        <v>137</v>
      </c>
      <c r="AF103" s="55">
        <f>1+AE103</f>
        <v>138</v>
      </c>
      <c r="AG103" s="55">
        <f>ROUND((30/(AD103*IF(M103,1,5))),6)</f>
        <v>2.5</v>
      </c>
      <c r="AH103" s="55">
        <f>ROUND(POWER(AF103,AG103)/10000,6)</f>
        <v>22.371635</v>
      </c>
      <c r="AI103" t="b" s="56">
        <f>IF(AND(AE103&gt;3%,AD103&gt;6),TRUE,FALSE)</f>
        <v>0</v>
      </c>
      <c r="AJ103" s="57">
        <f>IF(OR(AND(AI103,P103=FALSE),T103),ROUND(POWER(AE103+1,25/(AD103/5))/10000,2),AH103)</f>
        <v>22.371635</v>
      </c>
      <c r="AK103" s="58">
        <f>IF(AND(AI103,T103),AD103/5,AD103)</f>
        <v>2.4</v>
      </c>
      <c r="AL103" s="59">
        <f t="shared" si="18"/>
        <v>0.2</v>
      </c>
      <c r="AM103" s="59">
        <f t="shared" si="19"/>
        <v>0.3</v>
      </c>
      <c r="AN103" s="60">
        <f t="shared" si="20"/>
        <v>0.5</v>
      </c>
    </row>
    <row r="104" ht="28.5" customHeight="1">
      <c r="A104" t="s" s="35">
        <v>200</v>
      </c>
      <c r="B104" t="s" s="36">
        <v>201</v>
      </c>
      <c r="C104" t="b" s="37">
        <v>0</v>
      </c>
      <c r="D104" s="38">
        <v>4.65</v>
      </c>
      <c r="E104" s="39">
        <v>0.1</v>
      </c>
      <c r="F104" s="40">
        <f>D104*E104</f>
        <v>0.4650000000000001</v>
      </c>
      <c r="G104" s="41">
        <v>0.02</v>
      </c>
      <c r="H104" s="42">
        <v>0.1</v>
      </c>
      <c r="I104" s="43">
        <v>0.3</v>
      </c>
      <c r="J104" s="44"/>
      <c r="K104" s="45"/>
      <c r="L104" s="46"/>
      <c r="M104" t="b" s="44">
        <v>0</v>
      </c>
      <c r="N104" t="b" s="44">
        <v>0</v>
      </c>
      <c r="O104" t="b" s="44">
        <v>0</v>
      </c>
      <c r="P104" t="b" s="44">
        <v>0</v>
      </c>
      <c r="Q104" s="44">
        <v>10</v>
      </c>
      <c r="R104" s="44">
        <v>0</v>
      </c>
      <c r="S104" s="44">
        <v>0</v>
      </c>
      <c r="T104" t="b" s="47">
        <v>0</v>
      </c>
      <c r="U104" s="48">
        <f>IF(C104=TRUE,MAX(AJ$2:AJ$164)*(G104+30%),IF(G104&gt;20%,AJ104+MAX(AJ$2:AJ$164*(G104-5%)),AJ104))+IF(N104,MAX(AJ$2:AJ$164),0)</f>
        <v>22.451771</v>
      </c>
      <c r="V104" s="49">
        <f>H104*F104</f>
        <v>0.04650000000000001</v>
      </c>
      <c r="W104" s="49">
        <f>H104+F104*I104*AM104</f>
        <v>0.14185</v>
      </c>
      <c r="X104" s="50">
        <f>I104*AN104+H104</f>
        <v>0.25</v>
      </c>
      <c r="Y104" s="50">
        <f>I104*AM104+H104</f>
        <v>0.19</v>
      </c>
      <c r="Z104" s="51">
        <f>SUM($Q$2:Q104)</f>
        <v>3132.6</v>
      </c>
      <c r="AA104" s="52">
        <f>Q104</f>
        <v>10</v>
      </c>
      <c r="AB104" s="53">
        <f>R104</f>
        <v>0</v>
      </c>
      <c r="AC104" s="52">
        <f>(Q104*1500/10000)+R104</f>
        <v>1.5</v>
      </c>
      <c r="AD104" s="53">
        <f>AA104*AM104+AB104</f>
        <v>3</v>
      </c>
      <c r="AE104" s="54">
        <f>ROUND(IF(M104,Y104*10000,(J104*K104*10000)+(W104*100000000))/(AD104*10000),3)</f>
        <v>472.833</v>
      </c>
      <c r="AF104" s="55">
        <f>1+AE104</f>
        <v>473.833</v>
      </c>
      <c r="AG104" s="55">
        <f>ROUND((30/(AD104*IF(M104,1,5))),6)</f>
        <v>2</v>
      </c>
      <c r="AH104" s="55">
        <f>ROUND(POWER(AF104,AG104)/10000,6)</f>
        <v>22.451771</v>
      </c>
      <c r="AI104" t="b" s="56">
        <f>IF(AND(AE104&gt;3%,AD104&gt;6),TRUE,FALSE)</f>
        <v>0</v>
      </c>
      <c r="AJ104" s="57">
        <f>IF(OR(AND(AI104,P104=FALSE),T104),ROUND(POWER(AE104+1,25/(AD104/5))/10000,2),AH104)</f>
        <v>22.451771</v>
      </c>
      <c r="AK104" s="58">
        <f>IF(AND(AI104,T104),AD104/5,AD104)</f>
        <v>3</v>
      </c>
      <c r="AL104" s="59">
        <f t="shared" si="18"/>
        <v>0.2</v>
      </c>
      <c r="AM104" s="59">
        <f t="shared" si="19"/>
        <v>0.3</v>
      </c>
      <c r="AN104" s="60">
        <f t="shared" si="20"/>
        <v>0.5</v>
      </c>
    </row>
    <row r="105" ht="28.5" customHeight="1">
      <c r="A105" t="s" s="35">
        <v>202</v>
      </c>
      <c r="B105" t="s" s="36">
        <v>203</v>
      </c>
      <c r="C105" t="b" s="37">
        <v>0</v>
      </c>
      <c r="D105" s="38">
        <v>5</v>
      </c>
      <c r="E105" s="39">
        <v>0.15</v>
      </c>
      <c r="F105" s="40">
        <f>D105*E105</f>
        <v>0.75</v>
      </c>
      <c r="G105" s="41"/>
      <c r="H105" s="42">
        <v>0.1</v>
      </c>
      <c r="I105" s="43">
        <v>0.25</v>
      </c>
      <c r="J105" s="44">
        <v>0</v>
      </c>
      <c r="K105" s="45">
        <v>0</v>
      </c>
      <c r="L105" s="46"/>
      <c r="M105" t="b" s="44">
        <v>0</v>
      </c>
      <c r="N105" t="b" s="44">
        <v>0</v>
      </c>
      <c r="O105" t="b" s="44">
        <v>0</v>
      </c>
      <c r="P105" t="b" s="44">
        <v>0</v>
      </c>
      <c r="Q105" s="44">
        <v>10</v>
      </c>
      <c r="R105" s="44">
        <v>0</v>
      </c>
      <c r="S105" s="44">
        <v>0</v>
      </c>
      <c r="T105" t="b" s="47">
        <v>0</v>
      </c>
      <c r="U105" s="48">
        <f>IF(C105=TRUE,MAX(AJ$2:AJ$164)*(G105+30%),IF(G105&gt;20%,AJ105+MAX(AJ$2:AJ$164*(G105-5%)),AJ105))+IF(N105,MAX(AJ$2:AJ$164),0)</f>
        <v>27.230968</v>
      </c>
      <c r="V105" s="49">
        <f>H105*F105</f>
        <v>0.07500000000000001</v>
      </c>
      <c r="W105" s="49">
        <f>H105+F105*I105*AM105</f>
        <v>0.15625</v>
      </c>
      <c r="X105" s="50">
        <f>I105*AN105+H105</f>
        <v>0.225</v>
      </c>
      <c r="Y105" s="50">
        <f>I105*AM105+H105</f>
        <v>0.175</v>
      </c>
      <c r="Z105" s="51">
        <f>SUM($Q$2:Q105)</f>
        <v>3142.6</v>
      </c>
      <c r="AA105" s="52">
        <f>Q105</f>
        <v>10</v>
      </c>
      <c r="AB105" s="53">
        <f>R105</f>
        <v>0</v>
      </c>
      <c r="AC105" s="52">
        <f>(Q105*1500/10000)+R105</f>
        <v>1.5</v>
      </c>
      <c r="AD105" s="53">
        <f>AA105*AM105+AB105</f>
        <v>3</v>
      </c>
      <c r="AE105" s="54">
        <f>ROUND(IF(M105,Y105*10000,(J105*K105*10000)+(W105*100000000))/(AD105*10000),3)</f>
        <v>520.833</v>
      </c>
      <c r="AF105" s="55">
        <f>1+AE105</f>
        <v>521.833</v>
      </c>
      <c r="AG105" s="55">
        <f>ROUND((30/(AD105*IF(M105,1,5))),6)</f>
        <v>2</v>
      </c>
      <c r="AH105" s="55">
        <f>ROUND(POWER(AF105,AG105)/10000,6)</f>
        <v>27.230968</v>
      </c>
      <c r="AI105" t="b" s="56">
        <f>IF(AND(AE105&gt;3%,AD105&gt;6),TRUE,FALSE)</f>
        <v>0</v>
      </c>
      <c r="AJ105" s="57">
        <f>IF(OR(AND(AI105,P105=FALSE),T105),ROUND(POWER(AE105+1,25/(AD105/5))/10000,2),AH105)</f>
        <v>27.230968</v>
      </c>
      <c r="AK105" s="58">
        <f>IF(AND(AI105,T105),AD105/5,AD105)</f>
        <v>3</v>
      </c>
      <c r="AL105" s="59">
        <f t="shared" si="18"/>
        <v>0.2</v>
      </c>
      <c r="AM105" s="59">
        <f t="shared" si="19"/>
        <v>0.3</v>
      </c>
      <c r="AN105" s="60">
        <f t="shared" si="20"/>
        <v>0.5</v>
      </c>
    </row>
    <row r="106" ht="28.5" customHeight="1">
      <c r="A106" t="s" s="61">
        <v>204</v>
      </c>
      <c r="B106" t="s" s="36">
        <v>205</v>
      </c>
      <c r="C106" t="b" s="37">
        <v>0</v>
      </c>
      <c r="D106" s="38">
        <v>10000</v>
      </c>
      <c r="E106" s="39">
        <v>0.03</v>
      </c>
      <c r="F106" s="40">
        <f>D106*E106</f>
        <v>300</v>
      </c>
      <c r="G106" s="41"/>
      <c r="H106" s="74">
        <v>100000000000</v>
      </c>
      <c r="I106" s="43">
        <v>0</v>
      </c>
      <c r="J106" s="45"/>
      <c r="K106" s="45"/>
      <c r="L106" s="46"/>
      <c r="M106" t="b" s="44">
        <v>1</v>
      </c>
      <c r="N106" t="b" s="44">
        <v>0</v>
      </c>
      <c r="O106" t="b" s="44">
        <v>0</v>
      </c>
      <c r="P106" t="b" s="44">
        <v>0</v>
      </c>
      <c r="Q106" s="44">
        <v>400</v>
      </c>
      <c r="R106" s="44">
        <v>80</v>
      </c>
      <c r="S106" s="44">
        <v>50</v>
      </c>
      <c r="T106" t="b" s="47">
        <v>1</v>
      </c>
      <c r="U106" s="48">
        <f>IF(C106=TRUE,MAX(AJ$2:AJ$164)*(G106+30%),IF(G106&gt;20%,AJ106+MAX(AJ$2:AJ$164*(G106-5%)),AJ106))+IF(N106,MAX(AJ$2:AJ$164),0)</f>
        <v>27.34</v>
      </c>
      <c r="V106" s="49">
        <f>H106*F106</f>
        <v>30000000000000</v>
      </c>
      <c r="W106" s="49">
        <f>H106+F106*I106*AM106</f>
        <v>100000000000</v>
      </c>
      <c r="X106" s="50">
        <f>I106*AN106+H106</f>
        <v>100000000000</v>
      </c>
      <c r="Y106" s="50">
        <f>I106*AM106+H106</f>
        <v>100000000000</v>
      </c>
      <c r="Z106" s="51">
        <f>SUM($Q$2:Q106)</f>
        <v>3542.6</v>
      </c>
      <c r="AA106" s="52">
        <f>Q106</f>
        <v>400</v>
      </c>
      <c r="AB106" s="53">
        <f>R106</f>
        <v>80</v>
      </c>
      <c r="AC106" s="52">
        <f>(Q106*1500/10000)+R106</f>
        <v>140</v>
      </c>
      <c r="AD106" s="53">
        <f>AA106*AM106+AB106</f>
        <v>200</v>
      </c>
      <c r="AE106" s="54">
        <f>ROUND(IF(M106,Y106*10000,(J106*K106*10000)+(W106*100000000))/(AD106*10000),3)</f>
        <v>500000000</v>
      </c>
      <c r="AF106" s="55">
        <f>1+AE106</f>
        <v>500000001</v>
      </c>
      <c r="AG106" s="55">
        <f>ROUND((30/(AD106*IF(M106,1,5))),6)</f>
        <v>0.15</v>
      </c>
      <c r="AH106" s="55">
        <f>ROUND(POWER(AF106,AG106)/10000,6)</f>
        <v>0.002018</v>
      </c>
      <c r="AI106" t="b" s="56">
        <f>IF(AND(AE106&gt;3%,AD106&gt;6),TRUE,FALSE)</f>
        <v>1</v>
      </c>
      <c r="AJ106" s="57">
        <f>IF(OR(AND(AI106,P106=FALSE),T106),ROUND(POWER(AE106+1,25/(AD106/5))/10000,2),AH106)</f>
        <v>27.34</v>
      </c>
      <c r="AK106" s="58">
        <f>IF(AND(AI106,T106),AD106/5,AD106)</f>
        <v>40</v>
      </c>
      <c r="AL106" s="59">
        <f t="shared" si="18"/>
        <v>0.2</v>
      </c>
      <c r="AM106" s="59">
        <f t="shared" si="19"/>
        <v>0.3</v>
      </c>
      <c r="AN106" s="60">
        <f t="shared" si="20"/>
        <v>0.5</v>
      </c>
    </row>
    <row r="107" ht="28.5" customHeight="1">
      <c r="A107" t="s" s="35">
        <v>206</v>
      </c>
      <c r="B107" t="s" s="36">
        <v>122</v>
      </c>
      <c r="C107" t="b" s="37">
        <v>0</v>
      </c>
      <c r="D107" s="38">
        <v>1</v>
      </c>
      <c r="E107" s="39">
        <v>0.02</v>
      </c>
      <c r="F107" s="40">
        <f>D107*E107</f>
        <v>0.02</v>
      </c>
      <c r="G107" s="41"/>
      <c r="H107" s="42">
        <v>0.5</v>
      </c>
      <c r="I107" s="43">
        <v>0.5</v>
      </c>
      <c r="J107" s="44">
        <v>0</v>
      </c>
      <c r="K107" s="45">
        <v>0</v>
      </c>
      <c r="L107" s="46"/>
      <c r="M107" t="b" s="44">
        <v>0</v>
      </c>
      <c r="N107" t="b" s="44">
        <v>0</v>
      </c>
      <c r="O107" t="b" s="44">
        <v>0</v>
      </c>
      <c r="P107" t="b" s="44">
        <v>0</v>
      </c>
      <c r="Q107" s="44">
        <v>12</v>
      </c>
      <c r="R107" s="44">
        <v>0</v>
      </c>
      <c r="S107" s="44">
        <v>0</v>
      </c>
      <c r="T107" t="b" s="47">
        <v>0</v>
      </c>
      <c r="U107" s="48">
        <f>IF(C107=TRUE,MAX(AJ$2:AJ$164)*(G107+30%),IF(G107&gt;20%,AJ107+MAX(AJ$2:AJ$164*(G107-5%)),AJ107))+IF(N107,MAX(AJ$2:AJ$164),0)</f>
        <v>17.483482</v>
      </c>
      <c r="V107" s="49">
        <f>H107*F107</f>
        <v>0.01</v>
      </c>
      <c r="W107" s="49">
        <f>H107+F107*I107*AM107</f>
        <v>0.503</v>
      </c>
      <c r="X107" s="50">
        <f>I107*AN107+H107</f>
        <v>0.75</v>
      </c>
      <c r="Y107" s="50">
        <f>I107*AM107+H107</f>
        <v>0.65</v>
      </c>
      <c r="Z107" s="51">
        <f>SUM($Q$2:Q107)</f>
        <v>3554.6</v>
      </c>
      <c r="AA107" s="52">
        <f>Q107</f>
        <v>12</v>
      </c>
      <c r="AB107" s="53">
        <f>R107</f>
        <v>0</v>
      </c>
      <c r="AC107" s="52">
        <f>(Q107*1500/10000)+R107</f>
        <v>1.8</v>
      </c>
      <c r="AD107" s="53">
        <f>AA107*AM107+AB107</f>
        <v>3.6</v>
      </c>
      <c r="AE107" s="54">
        <f>ROUND(IF(M107,Y107*10000,(J107*K107*10000)+(W107*100000000))/(AD107*10000),3)</f>
        <v>1397.222</v>
      </c>
      <c r="AF107" s="55">
        <f>1+AE107</f>
        <v>1398.222</v>
      </c>
      <c r="AG107" s="55">
        <f>ROUND((30/(AD107*IF(M107,1,5))),6)</f>
        <v>1.666667</v>
      </c>
      <c r="AH107" s="55">
        <f>ROUND(POWER(AF107,AG107)/10000,6)</f>
        <v>17.483482</v>
      </c>
      <c r="AI107" t="b" s="56">
        <f>IF(AND(AE107&gt;3%,AD107&gt;6),TRUE,FALSE)</f>
        <v>0</v>
      </c>
      <c r="AJ107" s="57">
        <f>IF(OR(AND(AI107,P107=FALSE),T107),ROUND(POWER(AE107+1,25/(AD107/5))/10000,2),AH107)</f>
        <v>17.483482</v>
      </c>
      <c r="AK107" s="58">
        <f>IF(AND(AI107,T107),AD107/5,AD107)</f>
        <v>3.6</v>
      </c>
      <c r="AL107" s="59">
        <f t="shared" si="18"/>
        <v>0.2</v>
      </c>
      <c r="AM107" s="59">
        <f t="shared" si="19"/>
        <v>0.3</v>
      </c>
      <c r="AN107" s="60">
        <f t="shared" si="20"/>
        <v>0.5</v>
      </c>
    </row>
    <row r="108" ht="28.5" customHeight="1">
      <c r="A108" t="s" s="35">
        <v>207</v>
      </c>
      <c r="B108" t="s" s="36">
        <v>46</v>
      </c>
      <c r="C108" t="b" s="37">
        <v>0</v>
      </c>
      <c r="D108" s="38">
        <v>2.72</v>
      </c>
      <c r="E108" s="39">
        <v>0.02</v>
      </c>
      <c r="F108" s="40">
        <f>D108*E108</f>
        <v>0.0544</v>
      </c>
      <c r="G108" s="41"/>
      <c r="H108" s="42">
        <v>0.1</v>
      </c>
      <c r="I108" s="43">
        <v>0.1</v>
      </c>
      <c r="J108" s="44">
        <v>1000</v>
      </c>
      <c r="K108" s="45">
        <v>0.05</v>
      </c>
      <c r="L108" s="46"/>
      <c r="M108" t="b" s="44">
        <v>0</v>
      </c>
      <c r="N108" t="b" s="44">
        <v>0</v>
      </c>
      <c r="O108" t="b" s="44">
        <v>0</v>
      </c>
      <c r="P108" t="b" s="44">
        <v>0</v>
      </c>
      <c r="Q108" s="44">
        <v>10</v>
      </c>
      <c r="R108" s="44">
        <v>0</v>
      </c>
      <c r="S108" s="44">
        <v>0</v>
      </c>
      <c r="T108" t="b" s="47">
        <v>0</v>
      </c>
      <c r="U108" s="48">
        <f>IF(C108=TRUE,MAX(AJ$2:AJ$164)*(G108+30%),IF(G108&gt;20%,AJ108+MAX(AJ$2:AJ$164*(G108-5%)),AJ108))+IF(N108,MAX(AJ$2:AJ$164),0)</f>
        <v>12.704947</v>
      </c>
      <c r="V108" s="49">
        <f>H108*F108</f>
        <v>0.00544</v>
      </c>
      <c r="W108" s="49">
        <f>H108+F108*I108*AM108</f>
        <v>0.101632</v>
      </c>
      <c r="X108" s="50">
        <f>I108*AN108+H108</f>
        <v>0.15</v>
      </c>
      <c r="Y108" s="50">
        <f>I108*AM108+H108</f>
        <v>0.13</v>
      </c>
      <c r="Z108" s="51">
        <f>SUM($Q$2:Q108)</f>
        <v>3564.6</v>
      </c>
      <c r="AA108" s="52">
        <f>Q108</f>
        <v>10</v>
      </c>
      <c r="AB108" s="53">
        <f>R108</f>
        <v>0</v>
      </c>
      <c r="AC108" s="52">
        <f>(Q108*1500/10000)+R108</f>
        <v>1.5</v>
      </c>
      <c r="AD108" s="53">
        <f>AA108*AM108+AB108</f>
        <v>3</v>
      </c>
      <c r="AE108" s="54">
        <f>ROUND(IF(M108,Y108*10000,(J108*K108*10000)+(W108*100000000))/(AD108*10000),3)</f>
        <v>355.44</v>
      </c>
      <c r="AF108" s="55">
        <f>1+AE108</f>
        <v>356.44</v>
      </c>
      <c r="AG108" s="55">
        <f>ROUND((30/(AD108*IF(M108,1,5))),6)</f>
        <v>2</v>
      </c>
      <c r="AH108" s="55">
        <f>ROUND(POWER(AF108,AG108)/10000,6)</f>
        <v>12.704947</v>
      </c>
      <c r="AI108" t="b" s="56">
        <f>IF(AND(AE108&gt;3%,AD108&gt;6),TRUE,FALSE)</f>
        <v>0</v>
      </c>
      <c r="AJ108" s="57">
        <f>IF(OR(AND(AI108,P108=FALSE),T108),ROUND(POWER(AE108+1,25/(AD108/5))/10000,2),AH108)</f>
        <v>12.704947</v>
      </c>
      <c r="AK108" s="58">
        <f>IF(AND(AI108,T108),AD108/5,AD108)</f>
        <v>3</v>
      </c>
      <c r="AL108" s="59">
        <f t="shared" si="18"/>
        <v>0.2</v>
      </c>
      <c r="AM108" s="59">
        <f t="shared" si="19"/>
        <v>0.3</v>
      </c>
      <c r="AN108" s="60">
        <f t="shared" si="20"/>
        <v>0.5</v>
      </c>
    </row>
    <row r="109" ht="28.5" customHeight="1">
      <c r="A109" t="s" s="35">
        <v>208</v>
      </c>
      <c r="B109" t="s" s="36">
        <v>138</v>
      </c>
      <c r="C109" t="b" s="37">
        <v>1</v>
      </c>
      <c r="D109" s="38">
        <v>0.25</v>
      </c>
      <c r="E109" s="39">
        <v>0.25</v>
      </c>
      <c r="F109" s="40">
        <f>D109*E109</f>
        <v>0.0625</v>
      </c>
      <c r="G109" s="41">
        <v>0.15</v>
      </c>
      <c r="H109" s="42">
        <v>0.075</v>
      </c>
      <c r="I109" s="43">
        <v>0</v>
      </c>
      <c r="J109" s="45">
        <v>0</v>
      </c>
      <c r="K109" s="45">
        <v>0</v>
      </c>
      <c r="L109" s="46"/>
      <c r="M109" t="b" s="44">
        <v>0</v>
      </c>
      <c r="N109" t="b" s="44">
        <v>0</v>
      </c>
      <c r="O109" t="b" s="44">
        <v>0</v>
      </c>
      <c r="P109" t="b" s="44">
        <v>0</v>
      </c>
      <c r="Q109" s="44">
        <v>6</v>
      </c>
      <c r="R109" s="44">
        <v>1</v>
      </c>
      <c r="S109" s="44">
        <v>0</v>
      </c>
      <c r="T109" t="b" s="47">
        <v>0</v>
      </c>
      <c r="U109" s="48">
        <f>IF(C109=TRUE,MAX(AJ$2:AJ$164)*(G109+30%),IF(G109&gt;20%,AJ109+MAX(AJ$2:AJ$164*(G109-5%)),AJ109))+IF(N109,MAX(AJ$2:AJ$164),0)</f>
      </c>
      <c r="V109" s="49">
        <f>H109*F109</f>
        <v>0.0046875</v>
      </c>
      <c r="W109" s="49">
        <f>H109+F109*I109*AM109</f>
        <v>0.075</v>
      </c>
      <c r="X109" s="50">
        <f>I109*AN109+H109</f>
        <v>0.075</v>
      </c>
      <c r="Y109" s="50">
        <f>I109*AM109+H109</f>
        <v>0.075</v>
      </c>
      <c r="Z109" s="51">
        <f>SUM($Q$2:Q109)</f>
        <v>3570.6</v>
      </c>
      <c r="AA109" s="52">
        <f>Q109</f>
        <v>6</v>
      </c>
      <c r="AB109" s="53">
        <f>R109</f>
        <v>1</v>
      </c>
      <c r="AC109" s="52">
        <f>(Q109*1500/10000)+R109</f>
        <v>1.9</v>
      </c>
      <c r="AD109" s="53">
        <f>AA109*AM109+AB109</f>
        <v>2.8</v>
      </c>
      <c r="AE109" s="54">
        <f>ROUND(IF(M109,Y109*10000,(J109*K109*10000)+(W109*100000000))/(AD109*10000),3)</f>
        <v>267.857</v>
      </c>
      <c r="AF109" s="55">
        <f>1+AE109</f>
        <v>268.857</v>
      </c>
      <c r="AG109" s="55">
        <f>ROUND((30/(AD109*IF(M109,1,5))),6)</f>
        <v>2.142857</v>
      </c>
      <c r="AH109" s="55">
        <f>ROUND(POWER(AF109,AG109)/10000,6)</f>
        <v>16.073736</v>
      </c>
      <c r="AI109" t="b" s="56">
        <f>IF(AND(AE109&gt;3%,AD109&gt;6),TRUE,FALSE)</f>
        <v>0</v>
      </c>
      <c r="AJ109" s="57">
        <f>IF(OR(AND(AI109,P109=FALSE),T109),ROUND(POWER(AE109+1,25/(AD109/5))/10000,2),AH109)</f>
        <v>16.073736</v>
      </c>
      <c r="AK109" s="58">
        <f>IF(AND(AI109,T109),AD109/5,AD109)</f>
        <v>2.8</v>
      </c>
      <c r="AL109" s="59">
        <f t="shared" si="18"/>
        <v>0.2</v>
      </c>
      <c r="AM109" s="59">
        <f t="shared" si="19"/>
        <v>0.3</v>
      </c>
      <c r="AN109" s="60">
        <f t="shared" si="20"/>
        <v>0.5</v>
      </c>
    </row>
    <row r="110" ht="28.5" customHeight="1">
      <c r="A110" t="s" s="35">
        <v>205</v>
      </c>
      <c r="B110" t="s" s="36">
        <v>209</v>
      </c>
      <c r="C110" t="b" s="37">
        <v>0</v>
      </c>
      <c r="D110" s="38">
        <v>100</v>
      </c>
      <c r="E110" s="39">
        <v>1</v>
      </c>
      <c r="F110" s="40">
        <f>D110*E110</f>
        <v>100</v>
      </c>
      <c r="G110" s="41"/>
      <c r="H110" s="42">
        <v>1000</v>
      </c>
      <c r="I110" s="43"/>
      <c r="J110" s="44"/>
      <c r="K110" s="45"/>
      <c r="L110" s="46"/>
      <c r="M110" t="b" s="44">
        <v>0</v>
      </c>
      <c r="N110" t="b" s="44">
        <v>0</v>
      </c>
      <c r="O110" t="b" s="44">
        <v>0</v>
      </c>
      <c r="P110" t="b" s="44">
        <v>0</v>
      </c>
      <c r="Q110" s="44">
        <v>400</v>
      </c>
      <c r="R110" s="46"/>
      <c r="S110" s="46"/>
      <c r="T110" t="b" s="47">
        <v>0</v>
      </c>
      <c r="U110" s="48">
        <f>IF(C110=TRUE,MAX(AJ$2:AJ$164)*(G110+30%),IF(G110&gt;20%,AJ110+MAX(AJ$2:AJ$164*(G110-5%)),AJ110))+IF(N110,MAX(AJ$2:AJ$164),0)</f>
        <v>13.36</v>
      </c>
      <c r="V110" s="49">
        <f>H110*F110</f>
        <v>100000</v>
      </c>
      <c r="W110" s="49">
        <f>H110+F110*I110*AM110</f>
        <v>1000</v>
      </c>
      <c r="X110" s="50">
        <f>I110*AN110+H110</f>
        <v>1000</v>
      </c>
      <c r="Y110" s="50">
        <f>I110*AM110+H110</f>
        <v>1000</v>
      </c>
      <c r="Z110" s="51">
        <f>SUM($Q$2:Q110)</f>
        <v>3970.6</v>
      </c>
      <c r="AA110" s="52">
        <f>Q110</f>
        <v>400</v>
      </c>
      <c r="AB110" s="53">
        <f>R110</f>
        <v>0</v>
      </c>
      <c r="AC110" s="52">
        <f>(Q110*1500/10000)+R110</f>
        <v>60</v>
      </c>
      <c r="AD110" s="53">
        <f>AA110*AM110+AB110</f>
        <v>120</v>
      </c>
      <c r="AE110" s="54">
        <f>ROUND(IF(M110,Y110*10000,(J110*K110*10000)+(W110*100000000))/(AD110*10000),3)</f>
        <v>83333.333</v>
      </c>
      <c r="AF110" s="55">
        <f>1+AE110</f>
        <v>83334.333</v>
      </c>
      <c r="AG110" s="55">
        <f>ROUND((30/(AD110*IF(M110,1,5))),6)</f>
        <v>0.05</v>
      </c>
      <c r="AH110" s="55">
        <f>ROUND(POWER(AF110,AG110)/10000,6)</f>
        <v>0.000176</v>
      </c>
      <c r="AI110" t="b" s="56">
        <f>IF(AND(AE110&gt;3%,AD110&gt;6),TRUE,FALSE)</f>
        <v>1</v>
      </c>
      <c r="AJ110" s="57">
        <f>IF(OR(AND(AI110,P110=FALSE),T110),ROUND(POWER(AE110+1,25/(AD110/5))/10000,2),AH110)</f>
        <v>13.36</v>
      </c>
      <c r="AK110" s="58">
        <f>IF(AND(AI110,T110),AD110/5,AD110)</f>
        <v>120</v>
      </c>
      <c r="AL110" s="59">
        <f t="shared" si="18"/>
        <v>0.2</v>
      </c>
      <c r="AM110" s="59">
        <f t="shared" si="19"/>
        <v>0.3</v>
      </c>
      <c r="AN110" s="60">
        <f t="shared" si="20"/>
        <v>0.5</v>
      </c>
    </row>
    <row r="111" ht="28.5" customHeight="1">
      <c r="A111" t="s" s="35">
        <v>210</v>
      </c>
      <c r="B111" t="s" s="36">
        <v>40</v>
      </c>
      <c r="C111" t="b" s="37">
        <v>0</v>
      </c>
      <c r="D111" s="38">
        <v>2.5</v>
      </c>
      <c r="E111" s="39">
        <v>0.08</v>
      </c>
      <c r="F111" s="40">
        <f>D111*E111</f>
        <v>0.2</v>
      </c>
      <c r="G111" s="41"/>
      <c r="H111" s="42">
        <v>0.05</v>
      </c>
      <c r="I111" s="43">
        <v>0.1</v>
      </c>
      <c r="J111" s="44">
        <v>10000</v>
      </c>
      <c r="K111" s="45">
        <v>0.02</v>
      </c>
      <c r="L111" s="46"/>
      <c r="M111" t="b" s="44">
        <v>0</v>
      </c>
      <c r="N111" t="b" s="44">
        <v>0</v>
      </c>
      <c r="O111" t="b" s="44">
        <v>0</v>
      </c>
      <c r="P111" t="b" s="44">
        <v>0</v>
      </c>
      <c r="Q111" s="44">
        <v>10</v>
      </c>
      <c r="R111" s="44">
        <v>0</v>
      </c>
      <c r="S111" s="44"/>
      <c r="T111" t="b" s="47">
        <v>0</v>
      </c>
      <c r="U111" s="48">
        <f>IF(C111=TRUE,MAX(AJ$2:AJ$164)*(G111+30%),IF(G111&gt;20%,AJ111+MAX(AJ$2:AJ$164*(G111-5%)),AJ111))+IF(N111,MAX(AJ$2:AJ$164),0)</f>
        <v>6.468527</v>
      </c>
      <c r="V111" s="49">
        <f>H111*F111</f>
        <v>0.01</v>
      </c>
      <c r="W111" s="49">
        <f>H111+F111*I111*AM111</f>
        <v>0.056</v>
      </c>
      <c r="X111" s="50">
        <f>I111*AN111+H111</f>
        <v>0.1</v>
      </c>
      <c r="Y111" s="50">
        <f>I111*AM111+H111</f>
        <v>0.08</v>
      </c>
      <c r="Z111" s="51">
        <f>SUM($Q$2:Q111)</f>
        <v>3980.6</v>
      </c>
      <c r="AA111" s="52">
        <f>Q111</f>
        <v>10</v>
      </c>
      <c r="AB111" s="53">
        <f>R111</f>
        <v>0</v>
      </c>
      <c r="AC111" s="52">
        <f>(Q111*1500/10000)+R111</f>
        <v>1.5</v>
      </c>
      <c r="AD111" s="53">
        <f>AA111*AM111+AB111</f>
        <v>3</v>
      </c>
      <c r="AE111" s="54">
        <f>ROUND(IF(M111,Y111*10000,(J111*K111*10000)+(W111*100000000))/(AD111*10000),3)</f>
        <v>253.333</v>
      </c>
      <c r="AF111" s="55">
        <f>1+AE111</f>
        <v>254.333</v>
      </c>
      <c r="AG111" s="55">
        <f>ROUND((30/(AD111*IF(M111,1,5))),6)</f>
        <v>2</v>
      </c>
      <c r="AH111" s="55">
        <f>ROUND(POWER(AF111,AG111)/10000,6)</f>
        <v>6.468527</v>
      </c>
      <c r="AI111" t="b" s="56">
        <f>IF(AND(AE111&gt;3%,AD111&gt;6),TRUE,FALSE)</f>
        <v>0</v>
      </c>
      <c r="AJ111" s="57">
        <f>IF(OR(AND(AI111,P111=FALSE),T111),ROUND(POWER(AE111+1,25/(AD111/5))/10000,2),AH111)</f>
        <v>6.468527</v>
      </c>
      <c r="AK111" s="58">
        <f>IF(AND(AI111,T111),AD111/5,AD111)</f>
        <v>3</v>
      </c>
      <c r="AL111" s="59">
        <f t="shared" si="18"/>
        <v>0.2</v>
      </c>
      <c r="AM111" s="59">
        <f t="shared" si="19"/>
        <v>0.3</v>
      </c>
      <c r="AN111" s="60">
        <f t="shared" si="20"/>
        <v>0.5</v>
      </c>
    </row>
    <row r="112" ht="28.5" customHeight="1">
      <c r="A112" t="s" s="61">
        <v>211</v>
      </c>
      <c r="B112" t="s" s="36">
        <v>107</v>
      </c>
      <c r="C112" t="b" s="37">
        <v>0</v>
      </c>
      <c r="D112" s="38">
        <v>12</v>
      </c>
      <c r="E112" s="39">
        <v>0.05</v>
      </c>
      <c r="F112" s="40">
        <f>D112*E112</f>
        <v>0.6000000000000001</v>
      </c>
      <c r="G112" s="41"/>
      <c r="H112" s="42">
        <v>0.08</v>
      </c>
      <c r="I112" s="43">
        <v>0.06</v>
      </c>
      <c r="J112" s="44">
        <v>0</v>
      </c>
      <c r="K112" s="45">
        <v>0</v>
      </c>
      <c r="L112" s="46"/>
      <c r="M112" t="b" s="44">
        <v>0</v>
      </c>
      <c r="N112" t="b" s="44">
        <v>0</v>
      </c>
      <c r="O112" t="b" s="44">
        <v>0</v>
      </c>
      <c r="P112" t="b" s="44">
        <v>0</v>
      </c>
      <c r="Q112" s="44">
        <v>10</v>
      </c>
      <c r="R112" s="44">
        <v>0</v>
      </c>
      <c r="S112" s="44">
        <v>50</v>
      </c>
      <c r="T112" t="b" s="47">
        <v>0</v>
      </c>
      <c r="U112" s="48">
        <f>IF(C112=TRUE,MAX(AJ$2:AJ$164)*(G112+30%),IF(G112&gt;20%,AJ112+MAX(AJ$2:AJ$164*(G112-5%)),AJ112))+IF(N112,MAX(AJ$2:AJ$164),0)</f>
        <v>9.221365</v>
      </c>
      <c r="V112" s="49">
        <f>H112*F112</f>
        <v>0.04800000000000001</v>
      </c>
      <c r="W112" s="49">
        <f>H112+F112*I112*AM112</f>
        <v>0.09080000000000001</v>
      </c>
      <c r="X112" s="50">
        <f>I112*AN112+H112</f>
        <v>0.11</v>
      </c>
      <c r="Y112" s="50">
        <f>I112*AM112+H112</f>
        <v>0.098</v>
      </c>
      <c r="Z112" s="51">
        <f>SUM($Q$2:Q112)</f>
        <v>3990.6</v>
      </c>
      <c r="AA112" s="52">
        <f>Q112</f>
        <v>10</v>
      </c>
      <c r="AB112" s="53">
        <f>R112</f>
        <v>0</v>
      </c>
      <c r="AC112" s="52">
        <f>(Q112*1500/10000)+R112</f>
        <v>1.5</v>
      </c>
      <c r="AD112" s="53">
        <f>AA112*AM112+AB112</f>
        <v>3</v>
      </c>
      <c r="AE112" s="54">
        <f>ROUND(IF(M112,Y112*10000,(J112*K112*10000)+(W112*100000000))/(AD112*10000),3)</f>
        <v>302.667</v>
      </c>
      <c r="AF112" s="55">
        <f>1+AE112</f>
        <v>303.667</v>
      </c>
      <c r="AG112" s="55">
        <f>ROUND((30/(AD112*IF(M112,1,5))),6)</f>
        <v>2</v>
      </c>
      <c r="AH112" s="55">
        <f>ROUND(POWER(AF112,AG112)/10000,6)</f>
        <v>9.221365</v>
      </c>
      <c r="AI112" t="b" s="56">
        <f>IF(AND(AE112&gt;3%,AD112&gt;6),TRUE,FALSE)</f>
        <v>0</v>
      </c>
      <c r="AJ112" s="57">
        <f>IF(OR(AND(AI112,P112=FALSE),T112),ROUND(POWER(AE112+1,25/(AD112/5))/10000,2),AH112)</f>
        <v>9.221365</v>
      </c>
      <c r="AK112" s="58">
        <f>IF(AND(AI112,T112),AD112/5,AD112)</f>
        <v>3</v>
      </c>
      <c r="AL112" s="59">
        <f t="shared" si="18"/>
        <v>0.2</v>
      </c>
      <c r="AM112" s="59">
        <f t="shared" si="19"/>
        <v>0.3</v>
      </c>
      <c r="AN112" s="60">
        <f t="shared" si="20"/>
        <v>0.5</v>
      </c>
    </row>
    <row r="113" ht="28.5" customHeight="1">
      <c r="A113" t="s" s="61">
        <v>212</v>
      </c>
      <c r="B113" t="s" s="36">
        <v>213</v>
      </c>
      <c r="C113" t="b" s="37">
        <v>0</v>
      </c>
      <c r="D113" s="38">
        <v>0.875</v>
      </c>
      <c r="E113" s="39">
        <v>0.25</v>
      </c>
      <c r="F113" s="40">
        <f>D113*E113</f>
        <v>0.21875</v>
      </c>
      <c r="G113" s="41"/>
      <c r="H113" s="42"/>
      <c r="I113" s="43">
        <v>0.08</v>
      </c>
      <c r="J113" s="44">
        <v>0</v>
      </c>
      <c r="K113" s="45">
        <v>0</v>
      </c>
      <c r="L113" s="46"/>
      <c r="M113" t="b" s="44">
        <v>0</v>
      </c>
      <c r="N113" t="b" s="44">
        <v>0</v>
      </c>
      <c r="O113" t="b" s="44">
        <v>0</v>
      </c>
      <c r="P113" t="b" s="44">
        <v>0</v>
      </c>
      <c r="Q113" s="44">
        <v>8</v>
      </c>
      <c r="R113" s="44"/>
      <c r="S113" s="44">
        <v>30</v>
      </c>
      <c r="T113" t="b" s="47">
        <v>0</v>
      </c>
      <c r="U113" s="48">
        <f>IF(C113=TRUE,MAX(AJ$2:AJ$164)*(G113+30%),IF(G113&gt;20%,AJ113+MAX(AJ$2:AJ$164*(G113-5%)),AJ113))+IF(N113,MAX(AJ$2:AJ$164),0)</f>
        <v>0.250267</v>
      </c>
      <c r="V113" s="49">
        <f>H113*F113</f>
        <v>0</v>
      </c>
      <c r="W113" s="49">
        <f>H113+F113*I113*AM113</f>
        <v>0.00525</v>
      </c>
      <c r="X113" s="50">
        <f>I113*AN113+H113</f>
        <v>0.04</v>
      </c>
      <c r="Y113" s="50">
        <f>I113*AM113+H113</f>
        <v>0.024</v>
      </c>
      <c r="Z113" s="51">
        <f>SUM($Q$2:Q113)</f>
        <v>3998.6</v>
      </c>
      <c r="AA113" s="52">
        <f>Q113</f>
        <v>8</v>
      </c>
      <c r="AB113" s="53">
        <f>R113</f>
        <v>0</v>
      </c>
      <c r="AC113" s="52">
        <f>(Q113*1500/10000)+R113</f>
        <v>1.2</v>
      </c>
      <c r="AD113" s="53">
        <f>AA113*AM113+AB113</f>
        <v>2.4</v>
      </c>
      <c r="AE113" s="54">
        <f>ROUND(IF(M113,Y113*10000,(J113*K113*10000)+(W113*100000000))/(AD113*10000),3)</f>
        <v>21.875</v>
      </c>
      <c r="AF113" s="55">
        <f>1+AE113</f>
        <v>22.875</v>
      </c>
      <c r="AG113" s="55">
        <f>ROUND((30/(AD113*IF(M113,1,5))),6)</f>
        <v>2.5</v>
      </c>
      <c r="AH113" s="55">
        <f>ROUND(POWER(AF113,AG113)/10000,6)</f>
        <v>0.250267</v>
      </c>
      <c r="AI113" t="b" s="56">
        <f>IF(AND(AE113&gt;3%,AD113&gt;6),TRUE,FALSE)</f>
        <v>0</v>
      </c>
      <c r="AJ113" s="57">
        <f>IF(OR(AND(AI113,P113=FALSE),T113),ROUND(POWER(AE113+1,25/(AD113/5))/10000,2),AH113)</f>
        <v>0.250267</v>
      </c>
      <c r="AK113" s="58">
        <f>IF(AND(AI113,T113),AD113/5,AD113)</f>
        <v>2.4</v>
      </c>
      <c r="AL113" s="59">
        <f t="shared" si="18"/>
        <v>0.2</v>
      </c>
      <c r="AM113" s="59">
        <f t="shared" si="19"/>
        <v>0.3</v>
      </c>
      <c r="AN113" s="60">
        <f t="shared" si="20"/>
        <v>0.5</v>
      </c>
    </row>
    <row r="114" ht="28.5" customHeight="1">
      <c r="A114" t="s" s="35">
        <v>214</v>
      </c>
      <c r="B114" t="s" s="36">
        <v>136</v>
      </c>
      <c r="C114" t="b" s="37">
        <v>0</v>
      </c>
      <c r="D114" s="38">
        <v>1.2</v>
      </c>
      <c r="E114" s="39">
        <v>0.15</v>
      </c>
      <c r="F114" s="40">
        <f>D114*E114</f>
        <v>0.18</v>
      </c>
      <c r="G114" s="41"/>
      <c r="H114" s="42">
        <v>1.5</v>
      </c>
      <c r="I114" s="43">
        <v>0.03</v>
      </c>
      <c r="J114" s="44">
        <v>0</v>
      </c>
      <c r="K114" s="45">
        <v>0</v>
      </c>
      <c r="L114" s="46"/>
      <c r="M114" t="b" s="44">
        <v>0</v>
      </c>
      <c r="N114" t="b" s="44">
        <v>0</v>
      </c>
      <c r="O114" t="b" s="44">
        <v>0</v>
      </c>
      <c r="P114" t="b" s="44">
        <v>0</v>
      </c>
      <c r="Q114" s="44">
        <v>15</v>
      </c>
      <c r="R114" s="44">
        <v>0</v>
      </c>
      <c r="S114" s="44"/>
      <c r="T114" t="b" s="47">
        <v>0</v>
      </c>
      <c r="U114" s="48">
        <f>IF(C114=TRUE,MAX(AJ$2:AJ$164)*(G114+30%),IF(G114&gt;20%,AJ114+MAX(AJ$2:AJ$164*(G114-5%)),AJ114))+IF(N114,MAX(AJ$2:AJ$164),0)</f>
        <v>4.988489</v>
      </c>
      <c r="V114" s="49">
        <f>H114*F114</f>
        <v>0.27</v>
      </c>
      <c r="W114" s="49">
        <f>H114+F114*I114*AM114</f>
        <v>1.50162</v>
      </c>
      <c r="X114" s="50">
        <f>I114*AN114+H114</f>
        <v>1.515</v>
      </c>
      <c r="Y114" s="50">
        <f>I114*AM114+H114</f>
        <v>1.509</v>
      </c>
      <c r="Z114" s="51">
        <f>SUM($Q$2:Q114)</f>
        <v>4013.6</v>
      </c>
      <c r="AA114" s="52">
        <f>Q114</f>
        <v>15</v>
      </c>
      <c r="AB114" s="53">
        <f>R114</f>
        <v>0</v>
      </c>
      <c r="AC114" s="52">
        <f>(Q114*1500/10000)+R114</f>
        <v>2.25</v>
      </c>
      <c r="AD114" s="53">
        <f>AA114*AM114+AB114</f>
        <v>4.5</v>
      </c>
      <c r="AE114" s="54">
        <f>ROUND(IF(M114,Y114*10000,(J114*K114*10000)+(W114*100000000))/(AD114*10000),3)</f>
        <v>3336.933</v>
      </c>
      <c r="AF114" s="55">
        <f>1+AE114</f>
        <v>3337.933</v>
      </c>
      <c r="AG114" s="55">
        <f>ROUND((30/(AD114*IF(M114,1,5))),6)</f>
        <v>1.333333</v>
      </c>
      <c r="AH114" s="55">
        <f>ROUND(POWER(AF114,AG114)/10000,6)</f>
        <v>4.988489</v>
      </c>
      <c r="AI114" t="b" s="56">
        <f>IF(AND(AE114&gt;3%,AD114&gt;6),TRUE,FALSE)</f>
        <v>0</v>
      </c>
      <c r="AJ114" s="57">
        <f>IF(OR(AND(AI114,P114=FALSE),T114),ROUND(POWER(AE114+1,25/(AD114/5))/10000,2),AH114)</f>
        <v>4.988489</v>
      </c>
      <c r="AK114" s="58">
        <f>IF(AND(AI114,T114),AD114/5,AD114)</f>
        <v>4.5</v>
      </c>
      <c r="AL114" s="59">
        <f t="shared" si="18"/>
        <v>0.2</v>
      </c>
      <c r="AM114" s="59">
        <f t="shared" si="19"/>
        <v>0.3</v>
      </c>
      <c r="AN114" s="60">
        <f t="shared" si="20"/>
        <v>0.5</v>
      </c>
    </row>
    <row r="115" ht="28.5" customHeight="1">
      <c r="A115" t="s" s="61">
        <v>215</v>
      </c>
      <c r="B115" t="s" s="36">
        <v>64</v>
      </c>
      <c r="C115" t="b" s="37">
        <v>0</v>
      </c>
      <c r="D115" s="38">
        <v>1.75</v>
      </c>
      <c r="E115" s="39">
        <v>0.05</v>
      </c>
      <c r="F115" s="40">
        <f>D115*E115</f>
        <v>0.08750000000000001</v>
      </c>
      <c r="G115" s="41"/>
      <c r="H115" s="42">
        <v>5</v>
      </c>
      <c r="I115" s="43">
        <v>0.05</v>
      </c>
      <c r="J115" s="44">
        <v>0</v>
      </c>
      <c r="K115" s="45">
        <v>0</v>
      </c>
      <c r="L115" s="46"/>
      <c r="M115" t="b" s="44">
        <v>0</v>
      </c>
      <c r="N115" t="b" s="44">
        <v>0</v>
      </c>
      <c r="O115" t="b" s="44">
        <v>0</v>
      </c>
      <c r="P115" t="b" s="44">
        <v>0</v>
      </c>
      <c r="Q115" s="44">
        <v>18</v>
      </c>
      <c r="R115" s="44"/>
      <c r="S115" s="44">
        <v>25</v>
      </c>
      <c r="T115" t="b" s="47">
        <v>0</v>
      </c>
      <c r="U115" s="48">
        <f>IF(C115=TRUE,MAX(AJ$2:AJ$164)*(G115+30%),IF(G115&gt;20%,AJ115+MAX(AJ$2:AJ$164*(G115-5%)),AJ115))+IF(N115,MAX(AJ$2:AJ$164),0)</f>
        <v>2.555555</v>
      </c>
      <c r="V115" s="49">
        <f>H115*F115</f>
        <v>0.4375000000000001</v>
      </c>
      <c r="W115" s="49">
        <f>H115+F115*I115*AM115</f>
        <v>5.0013125</v>
      </c>
      <c r="X115" s="50">
        <f>I115*AN115+H115</f>
        <v>5.025</v>
      </c>
      <c r="Y115" s="50">
        <f>I115*AM115+H115</f>
        <v>5.015</v>
      </c>
      <c r="Z115" s="51">
        <f>SUM($Q$2:Q115)</f>
        <v>4031.6</v>
      </c>
      <c r="AA115" s="52">
        <f>Q115</f>
        <v>18</v>
      </c>
      <c r="AB115" s="53">
        <f>R115</f>
        <v>0</v>
      </c>
      <c r="AC115" s="52">
        <f>(Q115*1500/10000)+R115</f>
        <v>2.7</v>
      </c>
      <c r="AD115" s="53">
        <f>AA115*AM115+AB115</f>
        <v>5.399999999999999</v>
      </c>
      <c r="AE115" s="54">
        <f>ROUND(IF(M115,Y115*10000,(J115*K115*10000)+(W115*100000000))/(AD115*10000),3)</f>
        <v>9261.690000000001</v>
      </c>
      <c r="AF115" s="55">
        <f>1+AE115</f>
        <v>9262.690000000001</v>
      </c>
      <c r="AG115" s="55">
        <f>ROUND((30/(AD115*IF(M115,1,5))),6)</f>
        <v>1.111111</v>
      </c>
      <c r="AH115" s="55">
        <f>ROUND(POWER(AF115,AG115)/10000,6)</f>
        <v>2.555555</v>
      </c>
      <c r="AI115" t="b" s="56">
        <f>IF(AND(AE115&gt;3%,AD115&gt;6),TRUE,FALSE)</f>
        <v>0</v>
      </c>
      <c r="AJ115" s="57">
        <f>IF(OR(AND(AI115,P115=FALSE),T115),ROUND(POWER(AE115+1,25/(AD115/5))/10000,2),AH115)</f>
        <v>2.555555</v>
      </c>
      <c r="AK115" s="58">
        <f>IF(AND(AI115,T115),AD115/5,AD115)</f>
        <v>5.399999999999999</v>
      </c>
      <c r="AL115" s="59">
        <f t="shared" si="18"/>
        <v>0.2</v>
      </c>
      <c r="AM115" s="59">
        <f t="shared" si="19"/>
        <v>0.3</v>
      </c>
      <c r="AN115" s="60">
        <f t="shared" si="20"/>
        <v>0.5</v>
      </c>
    </row>
    <row r="116" ht="28.5" customHeight="1">
      <c r="A116" t="s" s="61">
        <v>216</v>
      </c>
      <c r="B116" t="s" s="36">
        <v>183</v>
      </c>
      <c r="C116" t="b" s="37">
        <v>0</v>
      </c>
      <c r="D116" s="38">
        <v>1.8</v>
      </c>
      <c r="E116" s="39">
        <v>0.05</v>
      </c>
      <c r="F116" s="40">
        <f>D116*E116</f>
        <v>0.09000000000000001</v>
      </c>
      <c r="G116" s="41"/>
      <c r="H116" s="42">
        <v>0.03</v>
      </c>
      <c r="I116" s="43">
        <v>0.03</v>
      </c>
      <c r="J116" s="44">
        <v>0</v>
      </c>
      <c r="K116" s="45">
        <v>0</v>
      </c>
      <c r="L116" s="46"/>
      <c r="M116" t="b" s="44">
        <v>0</v>
      </c>
      <c r="N116" t="b" s="44">
        <v>0</v>
      </c>
      <c r="O116" t="b" s="44">
        <v>0</v>
      </c>
      <c r="P116" t="b" s="44">
        <v>0</v>
      </c>
      <c r="Q116" s="44">
        <v>10</v>
      </c>
      <c r="R116" s="44"/>
      <c r="S116" s="44">
        <v>10</v>
      </c>
      <c r="T116" t="b" s="47">
        <v>0</v>
      </c>
      <c r="U116" s="48">
        <f>IF(C116=TRUE,MAX(AJ$2:AJ$164)*(G116+30%),IF(G116&gt;20%,AJ116+MAX(AJ$2:AJ$164*(G116-5%)),AJ116))+IF(N116,MAX(AJ$2:AJ$164),0)</f>
        <v>1.075369</v>
      </c>
      <c r="V116" s="49">
        <f>H116*F116</f>
        <v>0.0027</v>
      </c>
      <c r="W116" s="49">
        <f>H116+F116*I116*AM116</f>
        <v>0.03081</v>
      </c>
      <c r="X116" s="50">
        <f>I116*AN116+H116</f>
        <v>0.045</v>
      </c>
      <c r="Y116" s="50">
        <f>I116*AM116+H116</f>
        <v>0.039</v>
      </c>
      <c r="Z116" s="51">
        <f>SUM($Q$2:Q116)</f>
        <v>4041.6</v>
      </c>
      <c r="AA116" s="52">
        <f>Q116</f>
        <v>10</v>
      </c>
      <c r="AB116" s="53">
        <f>R116</f>
        <v>0</v>
      </c>
      <c r="AC116" s="52">
        <f>(Q116*1500/10000)+R116</f>
        <v>1.5</v>
      </c>
      <c r="AD116" s="53">
        <f>AA116*AM116+AB116</f>
        <v>3</v>
      </c>
      <c r="AE116" s="54">
        <f>ROUND(IF(M116,Y116*10000,(J116*K116*10000)+(W116*100000000))/(AD116*10000),3)</f>
        <v>102.7</v>
      </c>
      <c r="AF116" s="55">
        <f>1+AE116</f>
        <v>103.7</v>
      </c>
      <c r="AG116" s="55">
        <f>ROUND((30/(AD116*IF(M116,1,5))),6)</f>
        <v>2</v>
      </c>
      <c r="AH116" s="55">
        <f>ROUND(POWER(AF116,AG116)/10000,6)</f>
        <v>1.075369</v>
      </c>
      <c r="AI116" t="b" s="56">
        <f>IF(AND(AE116&gt;3%,AD116&gt;6),TRUE,FALSE)</f>
        <v>0</v>
      </c>
      <c r="AJ116" s="57">
        <f>IF(OR(AND(AI116,P116=FALSE),T116),ROUND(POWER(AE116+1,25/(AD116/5))/10000,2),AH116)</f>
        <v>1.075369</v>
      </c>
      <c r="AK116" s="58">
        <f>IF(AND(AI116,T116),AD116/5,AD116)</f>
        <v>3</v>
      </c>
      <c r="AL116" s="59">
        <f t="shared" si="18"/>
        <v>0.2</v>
      </c>
      <c r="AM116" s="59">
        <f t="shared" si="19"/>
        <v>0.3</v>
      </c>
      <c r="AN116" s="60">
        <f t="shared" si="20"/>
        <v>0.5</v>
      </c>
    </row>
    <row r="117" ht="28.5" customHeight="1">
      <c r="A117" t="s" s="61">
        <v>217</v>
      </c>
      <c r="B117" t="s" s="36">
        <v>218</v>
      </c>
      <c r="C117" t="b" s="37">
        <v>0</v>
      </c>
      <c r="D117" s="38">
        <v>7</v>
      </c>
      <c r="E117" s="39">
        <v>0.08</v>
      </c>
      <c r="F117" s="40">
        <f>D117*E117</f>
        <v>0.5600000000000001</v>
      </c>
      <c r="G117" s="41"/>
      <c r="H117" s="42">
        <v>0.5</v>
      </c>
      <c r="I117" s="43">
        <v>0.08</v>
      </c>
      <c r="J117" s="44">
        <v>10000</v>
      </c>
      <c r="K117" s="45">
        <v>0.02</v>
      </c>
      <c r="L117" s="46"/>
      <c r="M117" t="b" s="44">
        <v>0</v>
      </c>
      <c r="N117" t="b" s="44">
        <v>0</v>
      </c>
      <c r="O117" t="b" s="44">
        <v>0</v>
      </c>
      <c r="P117" t="b" s="44">
        <v>0</v>
      </c>
      <c r="Q117" s="44">
        <v>15</v>
      </c>
      <c r="R117" s="44">
        <v>0</v>
      </c>
      <c r="S117" s="44">
        <v>50</v>
      </c>
      <c r="T117" t="b" s="47">
        <v>0</v>
      </c>
      <c r="U117" s="48">
        <f>IF(C117=TRUE,MAX(AJ$2:AJ$164)*(G117+30%),IF(G117&gt;20%,AJ117+MAX(AJ$2:AJ$164*(G117-5%)),AJ117))+IF(N117,MAX(AJ$2:AJ$164),0)</f>
        <v>1.255985</v>
      </c>
      <c r="V117" s="49">
        <f>H117*F117</f>
        <v>0.28</v>
      </c>
      <c r="W117" s="49">
        <f>H117+F117*I117*AM117</f>
        <v>0.51344</v>
      </c>
      <c r="X117" s="50">
        <f>I117*AN117+H117</f>
        <v>0.54</v>
      </c>
      <c r="Y117" s="50">
        <f>I117*AM117+H117</f>
        <v>0.524</v>
      </c>
      <c r="Z117" s="51">
        <f>SUM($Q$2:Q117)</f>
        <v>4056.6</v>
      </c>
      <c r="AA117" s="52">
        <f>Q117</f>
        <v>15</v>
      </c>
      <c r="AB117" s="53">
        <f>R117</f>
        <v>0</v>
      </c>
      <c r="AC117" s="52">
        <f>(Q117*1500/10000)+R117</f>
        <v>2.25</v>
      </c>
      <c r="AD117" s="53">
        <f>AA117*AM117+AB117</f>
        <v>4.5</v>
      </c>
      <c r="AE117" s="54">
        <f>ROUND(IF(M117,Y117*10000,(J117*K117*10000)+(W117*100000000))/(AD117*10000),3)</f>
        <v>1185.422</v>
      </c>
      <c r="AF117" s="55">
        <f>1+AE117</f>
        <v>1186.422</v>
      </c>
      <c r="AG117" s="55">
        <f>ROUND((30/(AD117*IF(M117,1,5))),6)</f>
        <v>1.333333</v>
      </c>
      <c r="AH117" s="55">
        <f>ROUND(POWER(AF117,AG117)/10000,6)</f>
        <v>1.255985</v>
      </c>
      <c r="AI117" t="b" s="56">
        <f>IF(AND(AE117&gt;3%,AD117&gt;6),TRUE,FALSE)</f>
        <v>0</v>
      </c>
      <c r="AJ117" s="57">
        <f>IF(OR(AND(AI117,P117=FALSE),T117),ROUND(POWER(AE117+1,25/(AD117/5))/10000,2),AH117)</f>
        <v>1.255985</v>
      </c>
      <c r="AK117" s="58">
        <f>IF(AND(AI117,T117),AD117/5,AD117)</f>
        <v>4.5</v>
      </c>
      <c r="AL117" s="59">
        <f t="shared" si="18"/>
        <v>0.2</v>
      </c>
      <c r="AM117" s="59">
        <f t="shared" si="19"/>
        <v>0.3</v>
      </c>
      <c r="AN117" s="60">
        <f t="shared" si="20"/>
        <v>0.5</v>
      </c>
    </row>
    <row r="118" ht="28.5" customHeight="1">
      <c r="A118" t="s" s="61">
        <v>219</v>
      </c>
      <c r="B118" t="s" s="36">
        <v>54</v>
      </c>
      <c r="C118" t="b" s="37">
        <v>0</v>
      </c>
      <c r="D118" s="38">
        <v>1.4</v>
      </c>
      <c r="E118" s="39">
        <v>0.12</v>
      </c>
      <c r="F118" s="40">
        <f>D118*E118</f>
        <v>0.168</v>
      </c>
      <c r="G118" s="41"/>
      <c r="H118" s="42">
        <v>0.04</v>
      </c>
      <c r="I118" s="43">
        <v>0.1</v>
      </c>
      <c r="J118" s="44">
        <v>0</v>
      </c>
      <c r="K118" s="45">
        <v>0</v>
      </c>
      <c r="L118" s="46"/>
      <c r="M118" t="b" s="44">
        <v>0</v>
      </c>
      <c r="N118" t="b" s="44">
        <v>0</v>
      </c>
      <c r="O118" t="b" s="44">
        <v>0</v>
      </c>
      <c r="P118" t="b" s="44">
        <v>0</v>
      </c>
      <c r="Q118" s="44">
        <v>30</v>
      </c>
      <c r="R118" s="44">
        <v>30</v>
      </c>
      <c r="S118" s="44">
        <v>0</v>
      </c>
      <c r="T118" t="b" s="47">
        <v>0</v>
      </c>
      <c r="U118" s="48">
        <f>IF(C118=TRUE,MAX(AJ$2:AJ$164)*(G118+30%),IF(G118&gt;20%,AJ118+MAX(AJ$2:AJ$164*(G118-5%)),AJ118))+IF(N118,MAX(AJ$2:AJ$164),0)</f>
        <v>0.33</v>
      </c>
      <c r="V118" s="49">
        <f>H118*F118</f>
        <v>0.006719999999999999</v>
      </c>
      <c r="W118" s="49">
        <f>H118+F118*I118*AM118</f>
        <v>0.04504</v>
      </c>
      <c r="X118" s="50">
        <f>I118*AN118+H118</f>
        <v>0.09</v>
      </c>
      <c r="Y118" s="50">
        <f>I118*AM118+H118</f>
        <v>0.07000000000000001</v>
      </c>
      <c r="Z118" s="51">
        <f>SUM($Q$2:Q118)</f>
        <v>4086.6</v>
      </c>
      <c r="AA118" s="52">
        <f>Q118</f>
        <v>30</v>
      </c>
      <c r="AB118" s="53">
        <f>R118</f>
        <v>30</v>
      </c>
      <c r="AC118" s="52">
        <f>(Q118*1500/10000)+R118</f>
        <v>34.5</v>
      </c>
      <c r="AD118" s="53">
        <f>AA118*AM118+AB118</f>
        <v>39</v>
      </c>
      <c r="AE118" s="54">
        <f>ROUND(IF(M118,Y118*10000,(J118*K118*10000)+(W118*100000000))/(AD118*10000),3)</f>
        <v>11.549</v>
      </c>
      <c r="AF118" s="55">
        <f>1+AE118</f>
        <v>12.549</v>
      </c>
      <c r="AG118" s="55">
        <f>ROUND((30/(AD118*IF(M118,1,5))),6)</f>
        <v>0.153846</v>
      </c>
      <c r="AH118" s="55">
        <f>ROUND(POWER(AF118,AG118)/10000,6)</f>
        <v>0.000148</v>
      </c>
      <c r="AI118" t="b" s="56">
        <f>IF(AND(AE118&gt;3%,AD118&gt;6),TRUE,FALSE)</f>
        <v>1</v>
      </c>
      <c r="AJ118" s="57">
        <f>IF(OR(AND(AI118,P118=FALSE),T118),ROUND(POWER(AE118+1,25/(AD118/5))/10000,2),AH118)</f>
        <v>0.33</v>
      </c>
      <c r="AK118" s="58">
        <f>IF(AND(AI118,T118),AD118/5,AD118)</f>
        <v>39</v>
      </c>
      <c r="AL118" s="59">
        <f t="shared" si="18"/>
        <v>0.2</v>
      </c>
      <c r="AM118" s="59">
        <f t="shared" si="19"/>
        <v>0.3</v>
      </c>
      <c r="AN118" s="60">
        <f t="shared" si="20"/>
        <v>0.5</v>
      </c>
    </row>
    <row r="119" ht="28.5" customHeight="1">
      <c r="A119" t="s" s="61">
        <v>220</v>
      </c>
      <c r="B119" t="s" s="36">
        <v>205</v>
      </c>
      <c r="C119" t="b" s="37">
        <v>0</v>
      </c>
      <c r="D119" s="38">
        <v>10000</v>
      </c>
      <c r="E119" s="39">
        <v>0.01</v>
      </c>
      <c r="F119" s="40">
        <f>D119*E119</f>
        <v>100</v>
      </c>
      <c r="G119" s="41"/>
      <c r="H119" s="75">
        <v>1000000</v>
      </c>
      <c r="I119" s="43">
        <v>0.15</v>
      </c>
      <c r="J119" s="45"/>
      <c r="K119" s="45"/>
      <c r="L119" s="46"/>
      <c r="M119" t="b" s="44">
        <v>1</v>
      </c>
      <c r="N119" t="b" s="44">
        <v>0</v>
      </c>
      <c r="O119" t="b" s="44">
        <v>0</v>
      </c>
      <c r="P119" t="b" s="44">
        <v>0</v>
      </c>
      <c r="Q119" s="44">
        <v>400</v>
      </c>
      <c r="R119" s="44">
        <v>0</v>
      </c>
      <c r="S119" s="44">
        <v>30</v>
      </c>
      <c r="T119" t="b" s="47">
        <v>0</v>
      </c>
      <c r="U119" s="48">
        <f>IF(C119=TRUE,MAX(AJ$2:AJ$164)*(G119+30%),IF(G119&gt;20%,AJ119+MAX(AJ$2:AJ$164*(G119-5%)),AJ119))+IF(N119,MAX(AJ$2:AJ$164),0)</f>
        <v>1.21</v>
      </c>
      <c r="V119" s="49">
        <f>H119*F119</f>
        <v>100000000</v>
      </c>
      <c r="W119" s="49">
        <f>H119+F119*I119*AM119</f>
        <v>1000004.5</v>
      </c>
      <c r="X119" s="50">
        <f>I119*AN119+H119</f>
        <v>1000000.075</v>
      </c>
      <c r="Y119" s="50">
        <f>I119*AM119+H119</f>
        <v>1000000.045</v>
      </c>
      <c r="Z119" s="51">
        <f>SUM($Q$2:Q119)</f>
        <v>4486.6</v>
      </c>
      <c r="AA119" s="52">
        <f>Q119</f>
        <v>400</v>
      </c>
      <c r="AB119" s="53">
        <f>R119</f>
        <v>0</v>
      </c>
      <c r="AC119" s="52">
        <f>(Q119*1500/10000)+R119</f>
        <v>60</v>
      </c>
      <c r="AD119" s="53">
        <f>AA119*AM119+AB119</f>
        <v>120</v>
      </c>
      <c r="AE119" s="54">
        <f>ROUND(IF(M119,Y119*10000,(J119*K119*10000)+(W119*100000000))/(AD119*10000),3)</f>
        <v>8333.334000000001</v>
      </c>
      <c r="AF119" s="55">
        <f>1+AE119</f>
        <v>8334.334000000001</v>
      </c>
      <c r="AG119" s="55">
        <f>ROUND((30/(AD119*IF(M119,1,5))),6)</f>
        <v>0.25</v>
      </c>
      <c r="AH119" s="55">
        <f>ROUND(POWER(AF119,AG119)/10000,6)</f>
        <v>0.000955</v>
      </c>
      <c r="AI119" t="b" s="56">
        <f>IF(AND(AE119&gt;3%,AD119&gt;6),TRUE,FALSE)</f>
        <v>1</v>
      </c>
      <c r="AJ119" s="57">
        <f>IF(OR(AND(AI119,P119=FALSE),T119),ROUND(POWER(AE119+1,25/(AD119/5))/10000,2),AH119)</f>
        <v>1.21</v>
      </c>
      <c r="AK119" s="58">
        <f>IF(AND(AI119,T119),AD119/5,AD119)</f>
        <v>120</v>
      </c>
      <c r="AL119" s="59">
        <f t="shared" si="18"/>
        <v>0.2</v>
      </c>
      <c r="AM119" s="59">
        <f t="shared" si="19"/>
        <v>0.3</v>
      </c>
      <c r="AN119" s="60">
        <f t="shared" si="20"/>
        <v>0.5</v>
      </c>
    </row>
    <row r="120" ht="28.5" customHeight="1">
      <c r="A120" t="s" s="61">
        <v>221</v>
      </c>
      <c r="B120" t="s" s="36">
        <v>42</v>
      </c>
      <c r="C120" t="b" s="37">
        <v>0</v>
      </c>
      <c r="D120" s="38">
        <v>10</v>
      </c>
      <c r="E120" s="39">
        <v>0.08</v>
      </c>
      <c r="F120" s="40">
        <f>D120*E120</f>
        <v>0.8</v>
      </c>
      <c r="G120" s="41"/>
      <c r="H120" s="42">
        <v>0.05</v>
      </c>
      <c r="I120" s="43">
        <v>0.15</v>
      </c>
      <c r="J120" s="45"/>
      <c r="K120" s="45"/>
      <c r="L120" s="46"/>
      <c r="M120" t="b" s="44">
        <v>0</v>
      </c>
      <c r="N120" t="b" s="44">
        <v>0</v>
      </c>
      <c r="O120" t="b" s="44">
        <v>0</v>
      </c>
      <c r="P120" t="b" s="44">
        <v>0</v>
      </c>
      <c r="Q120" s="44">
        <v>12</v>
      </c>
      <c r="R120" s="44"/>
      <c r="S120" s="44">
        <v>20</v>
      </c>
      <c r="T120" t="b" s="47">
        <v>0</v>
      </c>
      <c r="U120" s="48">
        <f>IF(C120=TRUE,MAX(AJ$2:AJ$164)*(G120+30%),IF(G120&gt;20%,AJ120+MAX(AJ$2:AJ$164*(G120-5%)),AJ120))+IF(N120,MAX(AJ$2:AJ$164),0)</f>
        <v>0.926157</v>
      </c>
      <c r="V120" s="49">
        <f>H120*F120</f>
        <v>0.04000000000000001</v>
      </c>
      <c r="W120" s="49">
        <f>H120+F120*I120*AM120</f>
        <v>0.08599999999999999</v>
      </c>
      <c r="X120" s="50">
        <f>I120*AN120+H120</f>
        <v>0.125</v>
      </c>
      <c r="Y120" s="50">
        <f>I120*AM120+H120</f>
        <v>0.095</v>
      </c>
      <c r="Z120" s="51">
        <f>SUM($Q$2:Q120)</f>
        <v>4498.6</v>
      </c>
      <c r="AA120" s="52">
        <f>Q120</f>
        <v>12</v>
      </c>
      <c r="AB120" s="53">
        <f>R120</f>
        <v>0</v>
      </c>
      <c r="AC120" s="52">
        <f>(Q120*1500/10000)+R120</f>
        <v>1.8</v>
      </c>
      <c r="AD120" s="53">
        <f>AA120*AM120+AB120</f>
        <v>3.6</v>
      </c>
      <c r="AE120" s="54">
        <f>ROUND(IF(M120,Y120*10000,(J120*K120*10000)+(W120*100000000))/(AD120*10000),3)</f>
        <v>238.889</v>
      </c>
      <c r="AF120" s="55">
        <f>1+AE120</f>
        <v>239.889</v>
      </c>
      <c r="AG120" s="55">
        <f>ROUND((30/(AD120*IF(M120,1,5))),6)</f>
        <v>1.666667</v>
      </c>
      <c r="AH120" s="55">
        <f>ROUND(POWER(AF120,AG120)/10000,6)</f>
        <v>0.926157</v>
      </c>
      <c r="AI120" t="b" s="56">
        <f>IF(AND(AE120&gt;3%,AD120&gt;6),TRUE,FALSE)</f>
        <v>0</v>
      </c>
      <c r="AJ120" s="57">
        <f>IF(OR(AND(AI120,P120=FALSE),T120),ROUND(POWER(AE120+1,25/(AD120/5))/10000,2),AH120)</f>
        <v>0.926157</v>
      </c>
      <c r="AK120" s="58">
        <f>IF(AND(AI120,T120),AD120/5,AD120)</f>
        <v>3.6</v>
      </c>
      <c r="AL120" s="59">
        <f t="shared" si="18"/>
        <v>0.2</v>
      </c>
      <c r="AM120" s="59">
        <f t="shared" si="19"/>
        <v>0.3</v>
      </c>
      <c r="AN120" s="60">
        <f t="shared" si="20"/>
        <v>0.5</v>
      </c>
    </row>
    <row r="121" ht="28.5" customHeight="1">
      <c r="A121" t="s" s="35">
        <v>222</v>
      </c>
      <c r="B121" t="s" s="36">
        <v>223</v>
      </c>
      <c r="C121" t="b" s="37">
        <v>0</v>
      </c>
      <c r="D121" s="38">
        <v>2.9</v>
      </c>
      <c r="E121" s="39">
        <v>0.05</v>
      </c>
      <c r="F121" s="40">
        <f>D121*E121</f>
        <v>0.145</v>
      </c>
      <c r="G121" s="41"/>
      <c r="H121" s="42">
        <v>0.06</v>
      </c>
      <c r="I121" s="43">
        <v>0.06</v>
      </c>
      <c r="J121" s="44">
        <v>0</v>
      </c>
      <c r="K121" s="45">
        <v>0</v>
      </c>
      <c r="L121" s="46"/>
      <c r="M121" t="b" s="44">
        <v>0</v>
      </c>
      <c r="N121" t="b" s="44">
        <v>0</v>
      </c>
      <c r="O121" t="b" s="44">
        <v>0</v>
      </c>
      <c r="P121" t="b" s="44">
        <v>0</v>
      </c>
      <c r="Q121" s="44">
        <v>2</v>
      </c>
      <c r="R121" s="44">
        <v>3</v>
      </c>
      <c r="S121" s="44">
        <v>0</v>
      </c>
      <c r="T121" t="b" s="47">
        <v>0</v>
      </c>
      <c r="U121" s="48">
        <f>IF(C121=TRUE,MAX(AJ$2:AJ$164)*(G121+30%),IF(G121&gt;20%,AJ121+MAX(AJ$2:AJ$164*(G121-5%)),AJ121))+IF(N121,MAX(AJ$2:AJ$164),0)</f>
        <v>0.547084</v>
      </c>
      <c r="V121" s="49">
        <f>H121*F121</f>
        <v>0.008699999999999999</v>
      </c>
      <c r="W121" s="49">
        <f>H121+F121*I121*AM121</f>
        <v>0.06261</v>
      </c>
      <c r="X121" s="50">
        <f>I121*AN121+H121</f>
        <v>0.09</v>
      </c>
      <c r="Y121" s="50">
        <f>I121*AM121+H121</f>
        <v>0.078</v>
      </c>
      <c r="Z121" s="51">
        <f>SUM($Q$2:Q121)</f>
        <v>4500.6</v>
      </c>
      <c r="AA121" s="52">
        <f>Q121</f>
        <v>2</v>
      </c>
      <c r="AB121" s="53">
        <f>R121</f>
        <v>3</v>
      </c>
      <c r="AC121" s="52">
        <f>(Q121*1500/10000)+R121</f>
        <v>3.3</v>
      </c>
      <c r="AD121" s="53">
        <f>AA121*AM121+AB121</f>
        <v>3.6</v>
      </c>
      <c r="AE121" s="54">
        <f>ROUND(IF(M121,Y121*10000,(J121*K121*10000)+(W121*100000000))/(AD121*10000),3)</f>
        <v>173.917</v>
      </c>
      <c r="AF121" s="55">
        <f>1+AE121</f>
        <v>174.917</v>
      </c>
      <c r="AG121" s="55">
        <f>ROUND((30/(AD121*IF(M121,1,5))),6)</f>
        <v>1.666667</v>
      </c>
      <c r="AH121" s="55">
        <f>ROUND(POWER(AF121,AG121)/10000,6)</f>
        <v>0.547084</v>
      </c>
      <c r="AI121" t="b" s="56">
        <f>IF(AND(AE121&gt;3%,AD121&gt;6),TRUE,FALSE)</f>
        <v>0</v>
      </c>
      <c r="AJ121" s="57">
        <f>IF(OR(AND(AI121,P121=FALSE),T121),ROUND(POWER(AE121+1,25/(AD121/5))/10000,2),AH121)</f>
        <v>0.547084</v>
      </c>
      <c r="AK121" s="58">
        <f>IF(AND(AI121,T121),AD121/5,AD121)</f>
        <v>3.6</v>
      </c>
      <c r="AL121" s="59">
        <f t="shared" si="18"/>
        <v>0.2</v>
      </c>
      <c r="AM121" s="59">
        <f t="shared" si="19"/>
        <v>0.3</v>
      </c>
      <c r="AN121" s="60">
        <f t="shared" si="20"/>
        <v>0.5</v>
      </c>
    </row>
    <row r="122" ht="28.5" customHeight="1">
      <c r="A122" t="s" s="61">
        <v>224</v>
      </c>
      <c r="B122" t="s" s="36">
        <v>225</v>
      </c>
      <c r="C122" t="b" s="37">
        <v>0</v>
      </c>
      <c r="D122" s="38">
        <v>0.19</v>
      </c>
      <c r="E122" s="39">
        <v>0.05</v>
      </c>
      <c r="F122" s="40">
        <f>D122*E122</f>
        <v>0.009500000000000001</v>
      </c>
      <c r="G122" s="41"/>
      <c r="H122" s="42">
        <v>0.5</v>
      </c>
      <c r="I122" s="43">
        <v>0.1</v>
      </c>
      <c r="J122" s="44">
        <v>0</v>
      </c>
      <c r="K122" s="45">
        <v>0</v>
      </c>
      <c r="L122" s="46"/>
      <c r="M122" t="b" s="44">
        <v>0</v>
      </c>
      <c r="N122" t="b" s="44">
        <v>0</v>
      </c>
      <c r="O122" t="b" s="44">
        <v>0</v>
      </c>
      <c r="P122" t="b" s="44">
        <v>0</v>
      </c>
      <c r="Q122" s="44">
        <v>16</v>
      </c>
      <c r="R122" s="44"/>
      <c r="S122" s="44">
        <v>30</v>
      </c>
      <c r="T122" t="b" s="47">
        <v>0</v>
      </c>
      <c r="U122" s="48">
        <f>IF(C122=TRUE,MAX(AJ$2:AJ$164)*(G122+30%),IF(G122&gt;20%,AJ122+MAX(AJ$2:AJ$164*(G122-5%)),AJ122))+IF(N122,MAX(AJ$2:AJ$164),0)</f>
        <v>0.592913</v>
      </c>
      <c r="V122" s="49">
        <f>H122*F122</f>
        <v>0.004750000000000001</v>
      </c>
      <c r="W122" s="49">
        <f>H122+F122*I122*AM122</f>
        <v>0.500285</v>
      </c>
      <c r="X122" s="50">
        <f>I122*AN122+H122</f>
        <v>0.55</v>
      </c>
      <c r="Y122" s="50">
        <f>I122*AM122+H122</f>
        <v>0.53</v>
      </c>
      <c r="Z122" s="51">
        <f>SUM($Q$2:Q122)</f>
        <v>4516.6</v>
      </c>
      <c r="AA122" s="52">
        <f>Q122</f>
        <v>16</v>
      </c>
      <c r="AB122" s="53">
        <f>R122</f>
        <v>0</v>
      </c>
      <c r="AC122" s="52">
        <f>(Q122*1500/10000)+R122</f>
        <v>2.4</v>
      </c>
      <c r="AD122" s="53">
        <f>AA122*AM122+AB122</f>
        <v>4.8</v>
      </c>
      <c r="AE122" s="54">
        <f>ROUND(IF(M122,Y122*10000,(J122*K122*10000)+(W122*100000000))/(AD122*10000),3)</f>
        <v>1042.26</v>
      </c>
      <c r="AF122" s="55">
        <f>1+AE122</f>
        <v>1043.26</v>
      </c>
      <c r="AG122" s="55">
        <f>ROUND((30/(AD122*IF(M122,1,5))),6)</f>
        <v>1.25</v>
      </c>
      <c r="AH122" s="55">
        <f>ROUND(POWER(AF122,AG122)/10000,6)</f>
        <v>0.592913</v>
      </c>
      <c r="AI122" t="b" s="56">
        <f>IF(AND(AE122&gt;3%,AD122&gt;6),TRUE,FALSE)</f>
        <v>0</v>
      </c>
      <c r="AJ122" s="57">
        <f>IF(OR(AND(AI122,P122=FALSE),T122),ROUND(POWER(AE122+1,25/(AD122/5))/10000,2),AH122)</f>
        <v>0.592913</v>
      </c>
      <c r="AK122" s="58">
        <f>IF(AND(AI122,T122),AD122/5,AD122)</f>
        <v>4.8</v>
      </c>
      <c r="AL122" s="59">
        <f t="shared" si="18"/>
        <v>0.2</v>
      </c>
      <c r="AM122" s="59">
        <f t="shared" si="19"/>
        <v>0.3</v>
      </c>
      <c r="AN122" s="60">
        <f t="shared" si="20"/>
        <v>0.5</v>
      </c>
    </row>
    <row r="123" ht="28.5" customHeight="1">
      <c r="A123" t="s" s="61">
        <v>226</v>
      </c>
      <c r="B123" t="s" s="36">
        <v>227</v>
      </c>
      <c r="C123" t="b" s="37">
        <v>0</v>
      </c>
      <c r="D123" s="38">
        <v>2.72</v>
      </c>
      <c r="E123" s="39">
        <v>0.15</v>
      </c>
      <c r="F123" s="40">
        <f>D123*E123</f>
        <v>0.408</v>
      </c>
      <c r="G123" s="41"/>
      <c r="H123" s="42">
        <v>0.12</v>
      </c>
      <c r="I123" s="43">
        <v>0.05</v>
      </c>
      <c r="J123" s="44">
        <v>0</v>
      </c>
      <c r="K123" s="45">
        <v>0</v>
      </c>
      <c r="L123" s="46"/>
      <c r="M123" t="b" s="44">
        <v>0</v>
      </c>
      <c r="N123" t="b" s="44">
        <v>0</v>
      </c>
      <c r="O123" t="b" s="44">
        <v>0</v>
      </c>
      <c r="P123" t="b" s="44">
        <v>0</v>
      </c>
      <c r="Q123" s="44"/>
      <c r="R123" s="44">
        <v>4</v>
      </c>
      <c r="S123" s="44">
        <v>30</v>
      </c>
      <c r="T123" t="b" s="47">
        <v>0</v>
      </c>
      <c r="U123" s="48">
        <f>IF(C123=TRUE,MAX(AJ$2:AJ$164)*(G123+30%),IF(G123&gt;20%,AJ123+MAX(AJ$2:AJ$164*(G123-5%)),AJ123))+IF(N123,MAX(AJ$2:AJ$164),0)</f>
        <v>0.562534</v>
      </c>
      <c r="V123" s="49">
        <f>H123*F123</f>
        <v>0.04896</v>
      </c>
      <c r="W123" s="49">
        <f>H123+F123*I123*AM123</f>
        <v>0.12612</v>
      </c>
      <c r="X123" s="50">
        <f>I123*AN123+H123</f>
        <v>0.145</v>
      </c>
      <c r="Y123" s="50">
        <f>I123*AM123+H123</f>
        <v>0.135</v>
      </c>
      <c r="Z123" s="51">
        <f>SUM($Q$2:Q123)</f>
        <v>4516.6</v>
      </c>
      <c r="AA123" s="52">
        <f>Q123</f>
        <v>0</v>
      </c>
      <c r="AB123" s="53">
        <f>R123</f>
        <v>4</v>
      </c>
      <c r="AC123" s="52">
        <f>(Q123*1500/10000)+R123</f>
        <v>4</v>
      </c>
      <c r="AD123" s="53">
        <f>AA123*AM123+AB123</f>
        <v>4</v>
      </c>
      <c r="AE123" s="54">
        <f>ROUND(IF(M123,Y123*10000,(J123*K123*10000)+(W123*100000000))/(AD123*10000),3)</f>
        <v>315.3</v>
      </c>
      <c r="AF123" s="55">
        <f>1+AE123</f>
        <v>316.3</v>
      </c>
      <c r="AG123" s="55">
        <f>ROUND((30/(AD123*IF(M123,1,5))),6)</f>
        <v>1.5</v>
      </c>
      <c r="AH123" s="55">
        <f>ROUND(POWER(AF123,AG123)/10000,6)</f>
        <v>0.562534</v>
      </c>
      <c r="AI123" t="b" s="56">
        <f>IF(AND(AE123&gt;3%,AD123&gt;6),TRUE,FALSE)</f>
        <v>0</v>
      </c>
      <c r="AJ123" s="57">
        <f>IF(OR(AND(AI123,P123=FALSE),T123),ROUND(POWER(AE123+1,25/(AD123/5))/10000,2),AH123)</f>
        <v>0.562534</v>
      </c>
      <c r="AK123" s="58">
        <f>IF(AND(AI123,T123),AD123/5,AD123)</f>
        <v>4</v>
      </c>
      <c r="AL123" s="59">
        <f t="shared" si="18"/>
        <v>0.2</v>
      </c>
      <c r="AM123" s="59">
        <f t="shared" si="19"/>
        <v>0.3</v>
      </c>
      <c r="AN123" s="60">
        <f t="shared" si="20"/>
        <v>0.5</v>
      </c>
    </row>
    <row r="124" ht="46.5" customHeight="1">
      <c r="A124" t="s" s="35">
        <v>228</v>
      </c>
      <c r="B124" t="s" s="36">
        <v>229</v>
      </c>
      <c r="C124" t="b" s="37">
        <v>0</v>
      </c>
      <c r="D124" s="38">
        <v>25</v>
      </c>
      <c r="E124" s="39">
        <v>0.21</v>
      </c>
      <c r="F124" s="40">
        <f>D124*E124</f>
        <v>5.25</v>
      </c>
      <c r="G124" s="41">
        <v>0.25</v>
      </c>
      <c r="H124" s="42">
        <v>0.5</v>
      </c>
      <c r="I124" s="43">
        <v>0.25</v>
      </c>
      <c r="J124" s="44"/>
      <c r="K124" s="45"/>
      <c r="L124" t="s" s="62">
        <v>230</v>
      </c>
      <c r="M124" t="b" s="44">
        <v>0</v>
      </c>
      <c r="N124" t="b" s="44">
        <v>0</v>
      </c>
      <c r="O124" t="b" s="44">
        <v>0</v>
      </c>
      <c r="P124" t="b" s="44">
        <v>0</v>
      </c>
      <c r="Q124" s="44">
        <v>50</v>
      </c>
      <c r="R124" s="44">
        <v>50</v>
      </c>
      <c r="S124" s="44">
        <v>0</v>
      </c>
      <c r="T124" t="b" s="47">
        <v>0</v>
      </c>
      <c r="U124" s="48">
        <f>IF(C124=TRUE,MAX(AJ$2:AJ$164)*(G124+30%),IF(G124&gt;20%,AJ124+MAX(AJ$2:AJ$164*(G124-5%)),AJ124))+IF(N124,MAX(AJ$2:AJ$164),0)</f>
        <v>1.572</v>
      </c>
      <c r="V124" s="49">
        <f>H124*F124</f>
        <v>2.625</v>
      </c>
      <c r="W124" s="49">
        <f>H124+F124*I124*AM124</f>
        <v>0.89375</v>
      </c>
      <c r="X124" s="50">
        <f>I124*AN124+H124</f>
        <v>0.625</v>
      </c>
      <c r="Y124" s="50">
        <f>I124*AM124+H124</f>
        <v>0.575</v>
      </c>
      <c r="Z124" s="51">
        <f>SUM($Q$2:Q124)</f>
        <v>4566.6</v>
      </c>
      <c r="AA124" s="52">
        <f>Q124</f>
        <v>50</v>
      </c>
      <c r="AB124" s="53">
        <f>R124</f>
        <v>50</v>
      </c>
      <c r="AC124" s="52">
        <f>(Q124*1500/10000)+R124</f>
        <v>57.5</v>
      </c>
      <c r="AD124" s="53">
        <f>AA124*AM124+AB124</f>
        <v>65</v>
      </c>
      <c r="AE124" s="54">
        <f>ROUND(IF(M124,Y124*10000,(J124*K124*10000)+(W124*100000000))/(AD124*10000),3)</f>
        <v>137.5</v>
      </c>
      <c r="AF124" s="55">
        <f>1+AE124</f>
        <v>138.5</v>
      </c>
      <c r="AG124" s="55">
        <f>ROUND((30/(AD124*IF(M124,1,5))),6)</f>
        <v>0.092308</v>
      </c>
      <c r="AH124" s="55">
        <f>ROUND(POWER(AF124,AG124)/10000,6)</f>
        <v>0.000158</v>
      </c>
      <c r="AI124" t="b" s="56">
        <f>IF(AND(AE124&gt;3%,AD124&gt;6),TRUE,FALSE)</f>
        <v>1</v>
      </c>
      <c r="AJ124" s="57">
        <f>IF(OR(AND(AI124,P124=FALSE),T124),ROUND(POWER(AE124+1,25/(AD124/5))/10000,2),AH124)</f>
        <v>1.31</v>
      </c>
      <c r="AK124" s="58">
        <f>IF(AND(AI124,T124),AD124/5,AD124)</f>
        <v>65</v>
      </c>
      <c r="AL124" s="59">
        <f t="shared" si="18"/>
        <v>0.2</v>
      </c>
      <c r="AM124" s="59">
        <f t="shared" si="19"/>
        <v>0.3</v>
      </c>
      <c r="AN124" s="60">
        <f t="shared" si="20"/>
        <v>0.5</v>
      </c>
    </row>
    <row r="125" ht="28.5" customHeight="1">
      <c r="A125" t="s" s="61">
        <v>231</v>
      </c>
      <c r="B125" t="s" s="36">
        <v>232</v>
      </c>
      <c r="C125" t="b" s="37">
        <v>0</v>
      </c>
      <c r="D125" s="38">
        <v>0.25</v>
      </c>
      <c r="E125" s="39">
        <v>0.25</v>
      </c>
      <c r="F125" s="40">
        <f>D125*E125</f>
        <v>0.0625</v>
      </c>
      <c r="G125" s="41"/>
      <c r="H125" s="42">
        <v>0.25</v>
      </c>
      <c r="I125" s="43">
        <v>0.15</v>
      </c>
      <c r="J125" s="44">
        <v>0</v>
      </c>
      <c r="K125" s="45">
        <v>0</v>
      </c>
      <c r="L125" s="46"/>
      <c r="M125" t="b" s="44">
        <v>0</v>
      </c>
      <c r="N125" t="b" s="44">
        <v>0</v>
      </c>
      <c r="O125" t="b" s="44">
        <v>0</v>
      </c>
      <c r="P125" t="b" s="44">
        <v>0</v>
      </c>
      <c r="Q125" s="44">
        <v>15</v>
      </c>
      <c r="R125" s="44">
        <v>0.02</v>
      </c>
      <c r="S125" s="44">
        <v>0</v>
      </c>
      <c r="T125" t="b" s="47">
        <v>0</v>
      </c>
      <c r="U125" s="48">
        <f>IF(C125=TRUE,MAX(AJ$2:AJ$164)*(G125+30%),IF(G125&gt;20%,AJ125+MAX(AJ$2:AJ$164*(G125-5%)),AJ125))+IF(N125,MAX(AJ$2:AJ$164),0)</f>
        <v>0.445008</v>
      </c>
      <c r="V125" s="49">
        <f>H125*F125</f>
        <v>0.015625</v>
      </c>
      <c r="W125" s="49">
        <f>H125+F125*I125*AM125</f>
        <v>0.2528125</v>
      </c>
      <c r="X125" s="50">
        <f>I125*AN125+H125</f>
        <v>0.325</v>
      </c>
      <c r="Y125" s="50">
        <f>I125*AM125+H125</f>
        <v>0.295</v>
      </c>
      <c r="Z125" s="51">
        <f>SUM($Q$2:Q125)</f>
        <v>4581.6</v>
      </c>
      <c r="AA125" s="52">
        <f>Q125</f>
        <v>15</v>
      </c>
      <c r="AB125" s="53">
        <f>R125</f>
        <v>0.02</v>
      </c>
      <c r="AC125" s="52">
        <f>(Q125*1500/10000)+R125</f>
        <v>2.27</v>
      </c>
      <c r="AD125" s="53">
        <f>AA125*AM125+AB125</f>
        <v>4.52</v>
      </c>
      <c r="AE125" s="54">
        <f>ROUND(IF(M125,Y125*10000,(J125*K125*10000)+(W125*100000000))/(AD125*10000),3)</f>
        <v>559.3200000000001</v>
      </c>
      <c r="AF125" s="55">
        <f>1+AE125</f>
        <v>560.3200000000001</v>
      </c>
      <c r="AG125" s="55">
        <f>ROUND((30/(AD125*IF(M125,1,5))),6)</f>
        <v>1.327434</v>
      </c>
      <c r="AH125" s="55">
        <f>ROUND(POWER(AF125,AG125)/10000,6)</f>
        <v>0.445008</v>
      </c>
      <c r="AI125" t="b" s="56">
        <f>IF(AND(AE125&gt;3%,AD125&gt;6),TRUE,FALSE)</f>
        <v>0</v>
      </c>
      <c r="AJ125" s="57">
        <f>IF(OR(AND(AI125,P125=FALSE),T125),ROUND(POWER(AE125+1,25/(AD125/5))/10000,2),AH125)</f>
        <v>0.445008</v>
      </c>
      <c r="AK125" s="58">
        <f>IF(AND(AI125,T125),AD125/5,AD125)</f>
        <v>4.52</v>
      </c>
      <c r="AL125" s="59">
        <f t="shared" si="18"/>
        <v>0.2</v>
      </c>
      <c r="AM125" s="59">
        <f t="shared" si="19"/>
        <v>0.3</v>
      </c>
      <c r="AN125" s="60">
        <f t="shared" si="20"/>
        <v>0.5</v>
      </c>
    </row>
    <row r="126" ht="28.5" customHeight="1">
      <c r="A126" t="s" s="61">
        <v>233</v>
      </c>
      <c r="B126" t="s" s="36">
        <v>204</v>
      </c>
      <c r="C126" t="b" s="37">
        <v>0</v>
      </c>
      <c r="D126" s="38">
        <v>300</v>
      </c>
      <c r="E126" s="39">
        <v>0.2</v>
      </c>
      <c r="F126" s="40">
        <f>D126*E126</f>
        <v>60</v>
      </c>
      <c r="G126" s="76"/>
      <c r="H126" s="75">
        <v>1000</v>
      </c>
      <c r="I126" s="77">
        <v>0</v>
      </c>
      <c r="J126" s="45">
        <v>0</v>
      </c>
      <c r="K126" s="45">
        <v>0</v>
      </c>
      <c r="L126" s="46"/>
      <c r="M126" t="b" s="44">
        <v>1</v>
      </c>
      <c r="N126" t="b" s="44">
        <v>0</v>
      </c>
      <c r="O126" t="b" s="44">
        <v>0</v>
      </c>
      <c r="P126" t="b" s="44">
        <v>0</v>
      </c>
      <c r="Q126" s="44">
        <v>120</v>
      </c>
      <c r="R126" s="44">
        <v>10</v>
      </c>
      <c r="S126" s="44">
        <v>25</v>
      </c>
      <c r="T126" t="b" s="47">
        <v>1</v>
      </c>
      <c r="U126" s="48">
        <f>IF(C126=TRUE,MAX(AJ$2:AJ$164)*(G126+30%),IF(G126&gt;20%,AJ126+MAX(AJ$2:AJ$164*(G126-5%)),AJ126))+IF(N126,MAX(AJ$2:AJ$164),0)</f>
        <v>0.49</v>
      </c>
      <c r="V126" s="49">
        <f>H126*F126</f>
        <v>60000</v>
      </c>
      <c r="W126" s="49">
        <f>H126+F126*I126*AM126</f>
        <v>1000</v>
      </c>
      <c r="X126" s="50">
        <f>I126*AN126+H126</f>
        <v>1000</v>
      </c>
      <c r="Y126" s="50">
        <f>I126*AM126+H126</f>
        <v>1000</v>
      </c>
      <c r="Z126" s="51">
        <f>SUM($Q$2:Q126)</f>
        <v>4701.6</v>
      </c>
      <c r="AA126" s="52">
        <f>Q126</f>
        <v>120</v>
      </c>
      <c r="AB126" s="53">
        <f>R126</f>
        <v>10</v>
      </c>
      <c r="AC126" s="52">
        <f>(Q126*1500/10000)+R126</f>
        <v>28</v>
      </c>
      <c r="AD126" s="53">
        <f>AA126*AM126+AB126</f>
        <v>46</v>
      </c>
      <c r="AE126" s="54">
        <f>ROUND(IF(M126,Y126*10000,(J126*K126*10000)+(W126*100000000))/(AD126*10000),3)</f>
        <v>21.739</v>
      </c>
      <c r="AF126" s="55">
        <f>1+AE126</f>
        <v>22.739</v>
      </c>
      <c r="AG126" s="55">
        <f>ROUND((30/(AD126*IF(M126,1,5))),6)</f>
        <v>0.652174</v>
      </c>
      <c r="AH126" s="55">
        <f>ROUND(POWER(AF126,AG126)/10000,6)</f>
        <v>0.000767</v>
      </c>
      <c r="AI126" t="b" s="56">
        <f>IF(AND(AE126&gt;3%,AD126&gt;6),TRUE,FALSE)</f>
        <v>1</v>
      </c>
      <c r="AJ126" s="57">
        <f>IF(OR(AND(AI126,P126=FALSE),T126),ROUND(POWER(AE126+1,25/(AD126/5))/10000,2),AH126)</f>
        <v>0.49</v>
      </c>
      <c r="AK126" s="58">
        <f>IF(AND(AI126,T126),AD126/5,AD126)</f>
        <v>9.199999999999999</v>
      </c>
      <c r="AL126" s="59">
        <f t="shared" si="18"/>
        <v>0.2</v>
      </c>
      <c r="AM126" s="59">
        <f t="shared" si="19"/>
        <v>0.3</v>
      </c>
      <c r="AN126" s="60">
        <f t="shared" si="20"/>
        <v>0.5</v>
      </c>
    </row>
    <row r="127" ht="28.5" customHeight="1">
      <c r="A127" t="s" s="61">
        <v>234</v>
      </c>
      <c r="B127" t="s" s="36">
        <v>65</v>
      </c>
      <c r="C127" t="b" s="37">
        <v>1</v>
      </c>
      <c r="D127" s="38">
        <v>3.24</v>
      </c>
      <c r="E127" s="39">
        <v>0.75</v>
      </c>
      <c r="F127" s="40">
        <f>D127*E127</f>
        <v>2.43</v>
      </c>
      <c r="G127" s="41">
        <v>0.9</v>
      </c>
      <c r="H127" s="42">
        <v>0.2</v>
      </c>
      <c r="I127" s="43">
        <v>0</v>
      </c>
      <c r="J127" s="44">
        <v>0</v>
      </c>
      <c r="K127" s="45">
        <v>0</v>
      </c>
      <c r="L127" s="46"/>
      <c r="M127" t="b" s="44">
        <v>0</v>
      </c>
      <c r="N127" t="b" s="44">
        <v>0</v>
      </c>
      <c r="O127" t="b" s="44">
        <v>0</v>
      </c>
      <c r="P127" t="b" s="44">
        <v>0</v>
      </c>
      <c r="Q127" s="44">
        <v>15</v>
      </c>
      <c r="R127" s="44">
        <v>0</v>
      </c>
      <c r="S127" s="44">
        <v>20</v>
      </c>
      <c r="T127" t="b" s="47">
        <v>0</v>
      </c>
      <c r="U127" s="48">
        <f>IF(C127=TRUE,MAX(AJ$2:AJ$164)*(G127+30%),IF(G127&gt;20%,AJ127+MAX(AJ$2:AJ$164*(G127-5%)),AJ127))+IF(N127,MAX(AJ$2:AJ$164),0)</f>
      </c>
      <c r="V127" s="49">
        <f>H127*F127</f>
        <v>0.486</v>
      </c>
      <c r="W127" s="49">
        <f>H127+F127*I127*AM127</f>
        <v>0.2</v>
      </c>
      <c r="X127" s="50">
        <f>I127*AN127+H127</f>
        <v>0.2</v>
      </c>
      <c r="Y127" s="50">
        <f>I127*AM127+H127</f>
        <v>0.2</v>
      </c>
      <c r="Z127" s="51">
        <f>SUM($Q$2:Q127)</f>
        <v>4716.6</v>
      </c>
      <c r="AA127" s="52">
        <f>Q127</f>
        <v>15</v>
      </c>
      <c r="AB127" s="53">
        <f>R127</f>
        <v>0</v>
      </c>
      <c r="AC127" s="52">
        <f>(Q127*1500/10000)+R127</f>
        <v>2.25</v>
      </c>
      <c r="AD127" s="53">
        <f>AA127*AM127+AB127</f>
        <v>4.5</v>
      </c>
      <c r="AE127" s="54">
        <f>ROUND(IF(M127,Y127*10000,(J127*K127*10000)+(W127*100000000))/(AD127*10000),3)</f>
        <v>444.444</v>
      </c>
      <c r="AF127" s="55">
        <f>1+AE127</f>
        <v>445.444</v>
      </c>
      <c r="AG127" s="55">
        <f>ROUND((30/(AD127*IF(M127,1,5))),6)</f>
        <v>1.333333</v>
      </c>
      <c r="AH127" s="55">
        <f>ROUND(POWER(AF127,AG127)/10000,6)</f>
        <v>0.340191</v>
      </c>
      <c r="AI127" t="b" s="56">
        <f>IF(AND(AE127&gt;3%,AD127&gt;6),TRUE,FALSE)</f>
        <v>0</v>
      </c>
      <c r="AJ127" s="57">
        <f>IF(OR(AND(AI127,P127=FALSE),T127),ROUND(POWER(AE127+1,25/(AD127/5))/10000,2),AH127)</f>
        <v>0.340191</v>
      </c>
      <c r="AK127" s="58">
        <f>IF(AND(AI127,T127),AD127/5,AD127)</f>
        <v>4.5</v>
      </c>
      <c r="AL127" s="59">
        <f t="shared" si="18"/>
        <v>0.2</v>
      </c>
      <c r="AM127" s="59">
        <f t="shared" si="19"/>
        <v>0.3</v>
      </c>
      <c r="AN127" s="60">
        <f t="shared" si="20"/>
        <v>0.5</v>
      </c>
    </row>
    <row r="128" ht="28.5" customHeight="1">
      <c r="A128" t="s" s="61">
        <v>235</v>
      </c>
      <c r="B128" t="s" s="36">
        <v>236</v>
      </c>
      <c r="C128" t="b" s="37">
        <v>0</v>
      </c>
      <c r="D128" s="38">
        <v>5</v>
      </c>
      <c r="E128" s="39">
        <v>0.08</v>
      </c>
      <c r="F128" s="40">
        <f>D128*E128</f>
        <v>0.4</v>
      </c>
      <c r="G128" s="41"/>
      <c r="H128" s="42">
        <v>0.07000000000000001</v>
      </c>
      <c r="I128" s="43">
        <v>0.05</v>
      </c>
      <c r="J128" s="44">
        <v>0</v>
      </c>
      <c r="K128" s="45">
        <v>0</v>
      </c>
      <c r="L128" s="46"/>
      <c r="M128" t="b" s="44">
        <v>0</v>
      </c>
      <c r="N128" t="b" s="44">
        <v>0</v>
      </c>
      <c r="O128" t="b" s="44">
        <v>0</v>
      </c>
      <c r="P128" t="b" s="44">
        <v>0</v>
      </c>
      <c r="Q128" s="44">
        <v>0</v>
      </c>
      <c r="R128" s="44">
        <v>4</v>
      </c>
      <c r="S128" s="44">
        <v>30</v>
      </c>
      <c r="T128" t="b" s="47">
        <v>0</v>
      </c>
      <c r="U128" s="48">
        <f>IF(C128=TRUE,MAX(AJ$2:AJ$164)*(G128+30%),IF(G128&gt;20%,AJ128+MAX(AJ$2:AJ$164*(G128-5%)),AJ128))+IF(N128,MAX(AJ$2:AJ$164),0)</f>
        <v>0.263967</v>
      </c>
      <c r="V128" s="49">
        <f>H128*F128</f>
        <v>0.028</v>
      </c>
      <c r="W128" s="49">
        <f>H128+F128*I128*AM128</f>
        <v>0.07600000000000001</v>
      </c>
      <c r="X128" s="50">
        <f>I128*AN128+H128</f>
        <v>0.095</v>
      </c>
      <c r="Y128" s="50">
        <f>I128*AM128+H128</f>
        <v>0.08500000000000001</v>
      </c>
      <c r="Z128" s="51">
        <f>SUM($Q$2:Q128)</f>
        <v>4716.6</v>
      </c>
      <c r="AA128" s="52">
        <f>Q128</f>
        <v>0</v>
      </c>
      <c r="AB128" s="53">
        <f>R128</f>
        <v>4</v>
      </c>
      <c r="AC128" s="52">
        <f>(Q128*1500/10000)+R128</f>
        <v>4</v>
      </c>
      <c r="AD128" s="53">
        <f>AA128*AM128+AB128</f>
        <v>4</v>
      </c>
      <c r="AE128" s="54">
        <f>ROUND(IF(M128,Y128*10000,(J128*K128*10000)+(W128*100000000))/(AD128*10000),3)</f>
        <v>190</v>
      </c>
      <c r="AF128" s="55">
        <f>1+AE128</f>
        <v>191</v>
      </c>
      <c r="AG128" s="55">
        <f>ROUND((30/(AD128*IF(M128,1,5))),6)</f>
        <v>1.5</v>
      </c>
      <c r="AH128" s="55">
        <f>ROUND(POWER(AF128,AG128)/10000,6)</f>
        <v>0.263967</v>
      </c>
      <c r="AI128" t="b" s="56">
        <f>IF(AND(AE128&gt;3%,AD128&gt;6),TRUE,FALSE)</f>
        <v>0</v>
      </c>
      <c r="AJ128" s="57">
        <f>IF(OR(AND(AI128,P128=FALSE),T128),ROUND(POWER(AE128+1,25/(AD128/5))/10000,2),AH128)</f>
        <v>0.263967</v>
      </c>
      <c r="AK128" s="58">
        <f>IF(AND(AI128,T128),AD128/5,AD128)</f>
        <v>4</v>
      </c>
      <c r="AL128" s="59">
        <f t="shared" si="18"/>
        <v>0.2</v>
      </c>
      <c r="AM128" s="59">
        <f t="shared" si="19"/>
        <v>0.3</v>
      </c>
      <c r="AN128" s="60">
        <f t="shared" si="20"/>
        <v>0.5</v>
      </c>
    </row>
    <row r="129" ht="28.5" customHeight="1">
      <c r="A129" t="s" s="35">
        <v>237</v>
      </c>
      <c r="B129" t="s" s="36">
        <v>238</v>
      </c>
      <c r="C129" t="b" s="37">
        <v>0</v>
      </c>
      <c r="D129" s="38">
        <v>10</v>
      </c>
      <c r="E129" s="39">
        <v>0.12</v>
      </c>
      <c r="F129" s="40">
        <f>D129*E129</f>
        <v>1.2</v>
      </c>
      <c r="G129" s="41"/>
      <c r="H129" s="42">
        <v>0.03</v>
      </c>
      <c r="I129" s="43">
        <v>0.02</v>
      </c>
      <c r="J129" s="44">
        <v>1000</v>
      </c>
      <c r="K129" s="45">
        <v>0.05</v>
      </c>
      <c r="L129" s="46"/>
      <c r="M129" t="b" s="44">
        <v>0</v>
      </c>
      <c r="N129" t="b" s="44">
        <v>0</v>
      </c>
      <c r="O129" t="b" s="44">
        <v>0</v>
      </c>
      <c r="P129" t="b" s="44">
        <v>0</v>
      </c>
      <c r="Q129" s="44">
        <v>12</v>
      </c>
      <c r="R129" s="44"/>
      <c r="S129" s="44">
        <v>40</v>
      </c>
      <c r="T129" t="b" s="47">
        <v>0</v>
      </c>
      <c r="U129" s="48">
        <f>IF(C129=TRUE,MAX(AJ$2:AJ$164)*(G129+30%),IF(G129&gt;20%,AJ129+MAX(AJ$2:AJ$164*(G129-5%)),AJ129))+IF(N129,MAX(AJ$2:AJ$164),0)</f>
        <v>0.284772</v>
      </c>
      <c r="V129" s="49">
        <f>H129*F129</f>
        <v>0.036</v>
      </c>
      <c r="W129" s="49">
        <f>H129+F129*I129*AM129</f>
        <v>0.0372</v>
      </c>
      <c r="X129" s="50">
        <f>I129*AN129+H129</f>
        <v>0.04</v>
      </c>
      <c r="Y129" s="50">
        <f>I129*AM129+H129</f>
        <v>0.036</v>
      </c>
      <c r="Z129" s="51">
        <f>SUM($Q$2:Q129)</f>
        <v>4728.6</v>
      </c>
      <c r="AA129" s="52">
        <f>Q129</f>
        <v>12</v>
      </c>
      <c r="AB129" s="53">
        <f>R129</f>
        <v>0</v>
      </c>
      <c r="AC129" s="52">
        <f>(Q129*1500/10000)+R129</f>
        <v>1.8</v>
      </c>
      <c r="AD129" s="53">
        <f>AA129*AM129+AB129</f>
        <v>3.6</v>
      </c>
      <c r="AE129" s="54">
        <f>ROUND(IF(M129,Y129*10000,(J129*K129*10000)+(W129*100000000))/(AD129*10000),3)</f>
        <v>117.222</v>
      </c>
      <c r="AF129" s="55">
        <f>1+AE129</f>
        <v>118.222</v>
      </c>
      <c r="AG129" s="55">
        <f>ROUND((30/(AD129*IF(M129,1,5))),6)</f>
        <v>1.666667</v>
      </c>
      <c r="AH129" s="55">
        <f>ROUND(POWER(AF129,AG129)/10000,6)</f>
        <v>0.284772</v>
      </c>
      <c r="AI129" t="b" s="56">
        <f>IF(AND(AE129&gt;3%,AD129&gt;6),TRUE,FALSE)</f>
        <v>0</v>
      </c>
      <c r="AJ129" s="57">
        <f>IF(OR(AND(AI129,P129=FALSE),T129),ROUND(POWER(AE129+1,25/(AD129/5))/10000,2),AH129)</f>
        <v>0.284772</v>
      </c>
      <c r="AK129" s="58">
        <f>IF(AND(AI129,T129),AD129/5,AD129)</f>
        <v>3.6</v>
      </c>
      <c r="AL129" s="59">
        <f t="shared" si="18"/>
        <v>0.2</v>
      </c>
      <c r="AM129" s="59">
        <f t="shared" si="19"/>
        <v>0.3</v>
      </c>
      <c r="AN129" s="60">
        <f t="shared" si="20"/>
        <v>0.5</v>
      </c>
    </row>
    <row r="130" ht="28.5" customHeight="1">
      <c r="A130" t="s" s="61">
        <v>239</v>
      </c>
      <c r="B130" t="s" s="36">
        <v>240</v>
      </c>
      <c r="C130" t="b" s="37">
        <v>0</v>
      </c>
      <c r="D130" s="38">
        <v>6.72</v>
      </c>
      <c r="E130" s="39">
        <v>0.04</v>
      </c>
      <c r="F130" s="40">
        <f>D130*E130</f>
        <v>0.2688</v>
      </c>
      <c r="G130" s="41"/>
      <c r="H130" s="42">
        <v>0</v>
      </c>
      <c r="I130" s="43">
        <v>0.05</v>
      </c>
      <c r="J130" s="44">
        <v>0</v>
      </c>
      <c r="K130" s="45">
        <v>0</v>
      </c>
      <c r="L130" s="46"/>
      <c r="M130" t="b" s="44">
        <v>0</v>
      </c>
      <c r="N130" t="b" s="44">
        <v>0</v>
      </c>
      <c r="O130" t="b" s="44">
        <v>0</v>
      </c>
      <c r="P130" t="b" s="44">
        <v>0</v>
      </c>
      <c r="Q130" s="44">
        <v>10</v>
      </c>
      <c r="R130" s="44">
        <v>0</v>
      </c>
      <c r="S130" s="44">
        <v>30</v>
      </c>
      <c r="T130" t="b" s="47">
        <v>0</v>
      </c>
      <c r="U130" s="48">
        <f>IF(C130=TRUE,MAX(AJ$2:AJ$164)*(G130+30%),IF(G130&gt;20%,AJ130+MAX(AJ$2:AJ$164*(G130-5%)),AJ130))+IF(N130,MAX(AJ$2:AJ$164),0)</f>
        <v>0.020851</v>
      </c>
      <c r="V130" s="49">
        <f>H130*F130</f>
        <v>0</v>
      </c>
      <c r="W130" s="49">
        <f>H130+F130*I130*AM130</f>
        <v>0.004032</v>
      </c>
      <c r="X130" s="50">
        <f>I130*AN130+H130</f>
        <v>0.025</v>
      </c>
      <c r="Y130" s="50">
        <f>I130*AM130+H130</f>
        <v>0.015</v>
      </c>
      <c r="Z130" s="51">
        <f>SUM($Q$2:Q130)</f>
        <v>4738.6</v>
      </c>
      <c r="AA130" s="52">
        <f>Q130</f>
        <v>10</v>
      </c>
      <c r="AB130" s="53">
        <f>R130</f>
        <v>0</v>
      </c>
      <c r="AC130" s="52">
        <f>(Q130*1500/10000)+R130</f>
        <v>1.5</v>
      </c>
      <c r="AD130" s="53">
        <f>AA130*AM130+AB130</f>
        <v>3</v>
      </c>
      <c r="AE130" s="54">
        <f>ROUND(IF(M130,Y130*10000,(J130*K130*10000)+(W130*100000000))/(AD130*10000),3)</f>
        <v>13.44</v>
      </c>
      <c r="AF130" s="55">
        <f>1+AE130</f>
        <v>14.44</v>
      </c>
      <c r="AG130" s="55">
        <f>ROUND((30/(AD130*IF(M130,1,5))),6)</f>
        <v>2</v>
      </c>
      <c r="AH130" s="55">
        <f>ROUND(POWER(AF130,AG130)/10000,6)</f>
        <v>0.020851</v>
      </c>
      <c r="AI130" t="b" s="56">
        <f>IF(AND(AE130&gt;3%,AD130&gt;6),TRUE,FALSE)</f>
        <v>0</v>
      </c>
      <c r="AJ130" s="57">
        <f>IF(OR(AND(AI130,P130=FALSE),T130),ROUND(POWER(AE130+1,25/(AD130/5))/10000,2),AH130)</f>
        <v>0.020851</v>
      </c>
      <c r="AK130" s="58">
        <f>IF(AND(AI130,T130),AD130/5,AD130)</f>
        <v>3</v>
      </c>
      <c r="AL130" s="59">
        <f t="shared" si="18"/>
        <v>0.2</v>
      </c>
      <c r="AM130" s="59">
        <f t="shared" si="19"/>
        <v>0.3</v>
      </c>
      <c r="AN130" s="60">
        <f t="shared" si="20"/>
        <v>0.5</v>
      </c>
    </row>
    <row r="131" ht="28.5" customHeight="1">
      <c r="A131" t="s" s="35">
        <v>241</v>
      </c>
      <c r="B131" t="s" s="36">
        <v>42</v>
      </c>
      <c r="C131" t="b" s="37">
        <v>0</v>
      </c>
      <c r="D131" s="38">
        <v>10</v>
      </c>
      <c r="E131" s="39">
        <v>0.08</v>
      </c>
      <c r="F131" s="40">
        <f>D131*E131</f>
        <v>0.8</v>
      </c>
      <c r="G131" s="41"/>
      <c r="H131" s="42">
        <v>1</v>
      </c>
      <c r="I131" s="43">
        <v>1</v>
      </c>
      <c r="J131" s="44">
        <v>0</v>
      </c>
      <c r="K131" s="45">
        <v>0</v>
      </c>
      <c r="L131" s="46"/>
      <c r="M131" t="b" s="44">
        <v>0</v>
      </c>
      <c r="N131" t="b" s="44">
        <v>0</v>
      </c>
      <c r="O131" t="b" s="44">
        <v>0</v>
      </c>
      <c r="P131" t="b" s="44">
        <v>0</v>
      </c>
      <c r="Q131" s="44">
        <v>20</v>
      </c>
      <c r="R131" s="44">
        <v>0</v>
      </c>
      <c r="S131" s="44">
        <v>0</v>
      </c>
      <c r="T131" t="b" s="47">
        <v>0</v>
      </c>
      <c r="U131" s="48">
        <f>IF(C131=TRUE,MAX(AJ$2:AJ$164)*(G131+30%),IF(G131&gt;20%,AJ131+MAX(AJ$2:AJ$164*(G131-5%)),AJ131))+IF(N131,MAX(AJ$2:AJ$164),0)</f>
        <v>0.206767</v>
      </c>
      <c r="V131" s="49">
        <f>H131*F131</f>
        <v>0.8</v>
      </c>
      <c r="W131" s="49">
        <f>H131+F131*I131*AM131</f>
        <v>1.24</v>
      </c>
      <c r="X131" s="50">
        <f>I131*AN131+H131</f>
        <v>1.5</v>
      </c>
      <c r="Y131" s="50">
        <f>I131*AM131+H131</f>
        <v>1.3</v>
      </c>
      <c r="Z131" s="51">
        <f>SUM($Q$2:Q131)</f>
        <v>4758.6</v>
      </c>
      <c r="AA131" s="52">
        <f>Q131</f>
        <v>20</v>
      </c>
      <c r="AB131" s="53">
        <f>R131</f>
        <v>0</v>
      </c>
      <c r="AC131" s="52">
        <f>(Q131*1500/10000)+R131</f>
        <v>3</v>
      </c>
      <c r="AD131" s="53">
        <f>AA131*AM131+AB131</f>
        <v>6</v>
      </c>
      <c r="AE131" s="54">
        <f>ROUND(IF(M131,Y131*10000,(J131*K131*10000)+(W131*100000000))/(AD131*10000),3)</f>
        <v>2066.667</v>
      </c>
      <c r="AF131" s="55">
        <f>1+AE131</f>
        <v>2067.667</v>
      </c>
      <c r="AG131" s="55">
        <f>ROUND((30/(AD131*IF(M131,1,5))),6)</f>
        <v>1</v>
      </c>
      <c r="AH131" s="55">
        <f>ROUND(POWER(AF131,AG131)/10000,6)</f>
        <v>0.206767</v>
      </c>
      <c r="AI131" t="b" s="56">
        <f>IF(AND(AE131&gt;3%,AD131&gt;6),TRUE,FALSE)</f>
        <v>0</v>
      </c>
      <c r="AJ131" s="57">
        <f>IF(OR(AND(AI131,P131=FALSE),T131),ROUND(POWER(AE131+1,25/(AD131/5))/10000,2),AH131)</f>
        <v>0.206767</v>
      </c>
      <c r="AK131" s="58">
        <f>IF(AND(AI131,T131),AD131/5,AD131)</f>
        <v>6</v>
      </c>
      <c r="AL131" s="59">
        <f t="shared" si="18"/>
        <v>0.2</v>
      </c>
      <c r="AM131" s="59">
        <f t="shared" si="19"/>
        <v>0.3</v>
      </c>
      <c r="AN131" s="60">
        <f t="shared" si="20"/>
        <v>0.5</v>
      </c>
    </row>
    <row r="132" ht="28.5" customHeight="1">
      <c r="A132" t="s" s="61">
        <v>242</v>
      </c>
      <c r="B132" t="s" s="36">
        <v>40</v>
      </c>
      <c r="C132" t="b" s="37">
        <v>0</v>
      </c>
      <c r="D132" s="38">
        <v>3</v>
      </c>
      <c r="E132" s="39">
        <v>0.07000000000000001</v>
      </c>
      <c r="F132" s="40">
        <f>D132*E132</f>
        <v>0.21</v>
      </c>
      <c r="G132" s="41"/>
      <c r="H132" s="42">
        <v>0.04</v>
      </c>
      <c r="I132" s="43">
        <v>0.08</v>
      </c>
      <c r="J132" s="44">
        <v>0</v>
      </c>
      <c r="K132" s="45">
        <v>0</v>
      </c>
      <c r="L132" s="46"/>
      <c r="M132" t="b" s="44">
        <v>0</v>
      </c>
      <c r="N132" t="b" s="44">
        <v>0</v>
      </c>
      <c r="O132" t="b" s="44">
        <v>0</v>
      </c>
      <c r="P132" t="b" s="44">
        <v>0</v>
      </c>
      <c r="Q132" s="44">
        <v>10</v>
      </c>
      <c r="R132" s="44">
        <v>1</v>
      </c>
      <c r="S132" s="44">
        <v>30</v>
      </c>
      <c r="T132" t="b" s="47">
        <v>0</v>
      </c>
      <c r="U132" s="48">
        <f>IF(C132=TRUE,MAX(AJ$2:AJ$164)*(G132+30%),IF(G132&gt;20%,AJ132+MAX(AJ$2:AJ$164*(G132-5%)),AJ132))+IF(N132,MAX(AJ$2:AJ$164),0)</f>
        <v>0.121079</v>
      </c>
      <c r="V132" s="49">
        <f>H132*F132</f>
        <v>0.008400000000000001</v>
      </c>
      <c r="W132" s="49">
        <f>H132+F132*I132*AM132</f>
        <v>0.04504</v>
      </c>
      <c r="X132" s="50">
        <f>I132*AN132+H132</f>
        <v>0.08</v>
      </c>
      <c r="Y132" s="50">
        <f>I132*AM132+H132</f>
        <v>0.064</v>
      </c>
      <c r="Z132" s="51">
        <f>SUM($Q$2:Q132)</f>
        <v>4768.6</v>
      </c>
      <c r="AA132" s="52">
        <f>Q132</f>
        <v>10</v>
      </c>
      <c r="AB132" s="53">
        <f>R132</f>
        <v>1</v>
      </c>
      <c r="AC132" s="52">
        <f>(Q132*1500/10000)+R132</f>
        <v>2.5</v>
      </c>
      <c r="AD132" s="53">
        <f>AA132*AM132+AB132</f>
        <v>4</v>
      </c>
      <c r="AE132" s="54">
        <f>ROUND(IF(M132,Y132*10000,(J132*K132*10000)+(W132*100000000))/(AD132*10000),3)</f>
        <v>112.6</v>
      </c>
      <c r="AF132" s="55">
        <f>1+AE132</f>
        <v>113.6</v>
      </c>
      <c r="AG132" s="55">
        <f>ROUND((30/(AD132*IF(M132,1,5))),6)</f>
        <v>1.5</v>
      </c>
      <c r="AH132" s="55">
        <f>ROUND(POWER(AF132,AG132)/10000,6)</f>
        <v>0.121079</v>
      </c>
      <c r="AI132" t="b" s="56">
        <f>IF(AND(AE132&gt;3%,AD132&gt;6),TRUE,FALSE)</f>
        <v>0</v>
      </c>
      <c r="AJ132" s="57">
        <f>IF(OR(AND(AI132,P132=FALSE),T132),ROUND(POWER(AE132+1,25/(AD132/5))/10000,2),AH132)</f>
        <v>0.121079</v>
      </c>
      <c r="AK132" s="58">
        <f>IF(AND(AI132,T132),AD132/5,AD132)</f>
        <v>4</v>
      </c>
      <c r="AL132" s="59">
        <f t="shared" si="18"/>
        <v>0.2</v>
      </c>
      <c r="AM132" s="59">
        <f t="shared" si="19"/>
        <v>0.3</v>
      </c>
      <c r="AN132" s="60">
        <f t="shared" si="20"/>
        <v>0.5</v>
      </c>
    </row>
    <row r="133" ht="28.5" customHeight="1">
      <c r="A133" t="s" s="35">
        <v>243</v>
      </c>
      <c r="B133" t="s" s="36">
        <v>244</v>
      </c>
      <c r="C133" t="b" s="37">
        <v>0</v>
      </c>
      <c r="D133" s="38">
        <v>700</v>
      </c>
      <c r="E133" s="39">
        <v>0.12</v>
      </c>
      <c r="F133" s="40">
        <f>D133*E133</f>
        <v>84</v>
      </c>
      <c r="G133" s="41"/>
      <c r="H133" s="42">
        <v>2.5</v>
      </c>
      <c r="I133" s="43">
        <v>0.4</v>
      </c>
      <c r="J133" s="44">
        <v>1000000000</v>
      </c>
      <c r="K133" s="45">
        <v>0.01</v>
      </c>
      <c r="L133" s="46"/>
      <c r="M133" t="b" s="44">
        <v>0</v>
      </c>
      <c r="N133" t="b" s="44">
        <v>0</v>
      </c>
      <c r="O133" t="b" s="44">
        <v>0</v>
      </c>
      <c r="P133" t="b" s="44">
        <v>0</v>
      </c>
      <c r="Q133" s="44">
        <v>600</v>
      </c>
      <c r="R133" s="44">
        <v>0</v>
      </c>
      <c r="S133" s="44">
        <v>0</v>
      </c>
      <c r="T133" t="b" s="47">
        <v>1</v>
      </c>
      <c r="U133" s="48">
        <f>IF(C133=TRUE,MAX(AJ$2:AJ$164)*(G133+30%),IF(G133&gt;20%,AJ133+MAX(AJ$2:AJ$164*(G133-5%)),AJ133))+IF(N133,MAX(AJ$2:AJ$164),0)</f>
        <v>0.2</v>
      </c>
      <c r="V133" s="49">
        <f>H133*F133</f>
        <v>210</v>
      </c>
      <c r="W133" s="49">
        <f>H133+F133*I133*AM133</f>
        <v>12.58</v>
      </c>
      <c r="X133" s="50">
        <f>I133*AN133+H133</f>
        <v>2.7</v>
      </c>
      <c r="Y133" s="50">
        <f>I133*AM133+H133</f>
        <v>2.62</v>
      </c>
      <c r="Z133" s="51">
        <f>SUM($Q$2:Q133)</f>
        <v>5368.6</v>
      </c>
      <c r="AA133" s="52">
        <f>Q133</f>
        <v>600</v>
      </c>
      <c r="AB133" s="53">
        <f>R133</f>
        <v>0</v>
      </c>
      <c r="AC133" s="52">
        <f>(Q133*1500/10000)+R133</f>
        <v>90</v>
      </c>
      <c r="AD133" s="53">
        <f>AA133*AM133+AB133</f>
        <v>180</v>
      </c>
      <c r="AE133" s="54">
        <f>ROUND(IF(M133,Y133*10000,(J133*K133*10000)+(W133*100000000))/(AD133*10000),3)</f>
        <v>56254.444</v>
      </c>
      <c r="AF133" s="55">
        <f>1+AE133</f>
        <v>56255.444</v>
      </c>
      <c r="AG133" s="55">
        <f>ROUND((30/(AD133*IF(M133,1,5))),6)</f>
        <v>0.033333</v>
      </c>
      <c r="AH133" s="55">
        <f>ROUND(POWER(AF133,AG133)/10000,6)</f>
        <v>0.000144</v>
      </c>
      <c r="AI133" t="b" s="56">
        <f>IF(AND(AE133&gt;3%,AD133&gt;6),TRUE,FALSE)</f>
        <v>1</v>
      </c>
      <c r="AJ133" s="57">
        <f>IF(OR(AND(AI133,P133=FALSE),T133),ROUND(POWER(AE133+1,25/(AD133/5))/10000,2),AH133)</f>
        <v>0.2</v>
      </c>
      <c r="AK133" s="58">
        <f>IF(AND(AI133,T133),AD133/5,AD133)</f>
        <v>36</v>
      </c>
      <c r="AL133" s="59">
        <f t="shared" si="18"/>
        <v>0.2</v>
      </c>
      <c r="AM133" s="59">
        <f t="shared" si="19"/>
        <v>0.3</v>
      </c>
      <c r="AN133" s="60">
        <f t="shared" si="20"/>
        <v>0.5</v>
      </c>
    </row>
    <row r="134" ht="28.5" customHeight="1">
      <c r="A134" t="s" s="35">
        <v>245</v>
      </c>
      <c r="B134" t="s" s="36">
        <v>246</v>
      </c>
      <c r="C134" t="b" s="37">
        <v>0</v>
      </c>
      <c r="D134" s="38">
        <v>4.5</v>
      </c>
      <c r="E134" s="39">
        <v>0.1</v>
      </c>
      <c r="F134" s="40">
        <f>D134*E134</f>
        <v>0.45</v>
      </c>
      <c r="G134" s="41"/>
      <c r="H134" s="42">
        <v>0.05</v>
      </c>
      <c r="I134" s="43">
        <v>0.18</v>
      </c>
      <c r="J134" s="44">
        <v>0</v>
      </c>
      <c r="K134" s="45">
        <v>0</v>
      </c>
      <c r="L134" s="46"/>
      <c r="M134" t="b" s="44">
        <v>0</v>
      </c>
      <c r="N134" t="b" s="44">
        <v>0</v>
      </c>
      <c r="O134" t="b" s="44">
        <v>0</v>
      </c>
      <c r="P134" t="b" s="44">
        <v>0</v>
      </c>
      <c r="Q134" s="44">
        <v>15</v>
      </c>
      <c r="R134" s="44">
        <v>0</v>
      </c>
      <c r="S134" s="44">
        <v>0</v>
      </c>
      <c r="T134" t="b" s="47">
        <v>0</v>
      </c>
      <c r="U134" s="48">
        <f>IF(C134=TRUE,MAX(AJ$2:AJ$164)*(G134+30%),IF(G134&gt;20%,AJ134+MAX(AJ$2:AJ$164*(G134-5%)),AJ134))+IF(N134,MAX(AJ$2:AJ$164),0)</f>
        <v>0.09131300000000001</v>
      </c>
      <c r="V134" s="49">
        <f>H134*F134</f>
        <v>0.0225</v>
      </c>
      <c r="W134" s="49">
        <f>H134+F134*I134*AM134</f>
        <v>0.0743</v>
      </c>
      <c r="X134" s="50">
        <f>I134*AN134+H134</f>
        <v>0.14</v>
      </c>
      <c r="Y134" s="50">
        <f>I134*AM134+H134</f>
        <v>0.104</v>
      </c>
      <c r="Z134" s="51">
        <f>SUM($Q$2:Q134)</f>
        <v>5383.6</v>
      </c>
      <c r="AA134" s="52">
        <f>Q134</f>
        <v>15</v>
      </c>
      <c r="AB134" s="53">
        <f>R134</f>
        <v>0</v>
      </c>
      <c r="AC134" s="52">
        <f>(Q134*1500/10000)+R134</f>
        <v>2.25</v>
      </c>
      <c r="AD134" s="53">
        <f>AA134*AM134+AB134</f>
        <v>4.5</v>
      </c>
      <c r="AE134" s="54">
        <f>ROUND(IF(M134,Y134*10000,(J134*K134*10000)+(W134*100000000))/(AD134*10000),3)</f>
        <v>165.111</v>
      </c>
      <c r="AF134" s="55">
        <f>1+AE134</f>
        <v>166.111</v>
      </c>
      <c r="AG134" s="55">
        <f>ROUND((30/(AD134*IF(M134,1,5))),6)</f>
        <v>1.333333</v>
      </c>
      <c r="AH134" s="55">
        <f>ROUND(POWER(AF134,AG134)/10000,6)</f>
        <v>0.09131300000000001</v>
      </c>
      <c r="AI134" t="b" s="56">
        <f>IF(AND(AE134&gt;3%,AD134&gt;6),TRUE,FALSE)</f>
        <v>0</v>
      </c>
      <c r="AJ134" s="57">
        <f>IF(OR(AND(AI134,P134=FALSE),T134),ROUND(POWER(AE134+1,25/(AD134/5))/10000,2),AH134)</f>
        <v>0.09131300000000001</v>
      </c>
      <c r="AK134" s="58">
        <f>IF(AND(AI134,T134),AD134/5,AD134)</f>
        <v>4.5</v>
      </c>
      <c r="AL134" s="59">
        <f t="shared" si="18"/>
        <v>0.2</v>
      </c>
      <c r="AM134" s="59">
        <f t="shared" si="19"/>
        <v>0.3</v>
      </c>
      <c r="AN134" s="60">
        <f t="shared" si="20"/>
        <v>0.5</v>
      </c>
    </row>
    <row r="135" ht="28.5" customHeight="1">
      <c r="A135" t="s" s="61">
        <v>247</v>
      </c>
      <c r="B135" t="s" s="36">
        <v>40</v>
      </c>
      <c r="C135" t="b" s="37">
        <v>0</v>
      </c>
      <c r="D135" s="38">
        <v>250</v>
      </c>
      <c r="E135" s="39">
        <v>0.04</v>
      </c>
      <c r="F135" s="40">
        <f>D135*E135</f>
        <v>10</v>
      </c>
      <c r="G135" s="41"/>
      <c r="H135" s="42">
        <v>0.04</v>
      </c>
      <c r="I135" s="43">
        <v>0.15</v>
      </c>
      <c r="J135" s="44">
        <v>0</v>
      </c>
      <c r="K135" s="45">
        <v>0</v>
      </c>
      <c r="L135" s="46"/>
      <c r="M135" t="b" s="44">
        <v>0</v>
      </c>
      <c r="N135" t="b" s="44">
        <v>0</v>
      </c>
      <c r="O135" t="b" s="44">
        <v>0</v>
      </c>
      <c r="P135" t="b" s="44">
        <v>0</v>
      </c>
      <c r="Q135" s="44">
        <v>15</v>
      </c>
      <c r="R135" s="44"/>
      <c r="S135" s="44">
        <v>0</v>
      </c>
      <c r="T135" t="b" s="47">
        <v>0</v>
      </c>
      <c r="U135" s="48">
        <f>IF(C135=TRUE,MAX(AJ$2:AJ$164)*(G135+30%),IF(G135&gt;20%,AJ135+MAX(AJ$2:AJ$164*(G135-5%)),AJ135))+IF(N135,MAX(AJ$2:AJ$164),0)</f>
        <v>1.12161</v>
      </c>
      <c r="V135" s="49">
        <f>H135*F135</f>
        <v>0.4</v>
      </c>
      <c r="W135" s="49">
        <f>H135+F135*I135*AM135</f>
        <v>0.4899999999999999</v>
      </c>
      <c r="X135" s="50">
        <f>I135*AN135+H135</f>
        <v>0.115</v>
      </c>
      <c r="Y135" s="50">
        <f>I135*AM135+H135</f>
        <v>0.08499999999999999</v>
      </c>
      <c r="Z135" s="51">
        <f>SUM($Q$2:Q135)</f>
        <v>5398.6</v>
      </c>
      <c r="AA135" s="52">
        <f>Q135</f>
        <v>15</v>
      </c>
      <c r="AB135" s="53">
        <f>R135</f>
        <v>0</v>
      </c>
      <c r="AC135" s="52">
        <f>(Q135*1500/10000)+R135</f>
        <v>2.25</v>
      </c>
      <c r="AD135" s="53">
        <f>AA135*AM135+AB135</f>
        <v>4.5</v>
      </c>
      <c r="AE135" s="54">
        <f>ROUND(IF(M135,Y135*10000,(J135*K135*10000)+(W135*100000000))/(AD135*10000),3)</f>
        <v>1088.889</v>
      </c>
      <c r="AF135" s="55">
        <f>1+AE135</f>
        <v>1089.889</v>
      </c>
      <c r="AG135" s="55">
        <f>ROUND((30/(AD135*IF(M135,1,5))),6)</f>
        <v>1.333333</v>
      </c>
      <c r="AH135" s="55">
        <f>ROUND(POWER(AF135,AG135)/10000,6)</f>
        <v>1.12161</v>
      </c>
      <c r="AI135" t="b" s="56">
        <f>IF(AND(AE135&gt;3%,AD135&gt;6),TRUE,FALSE)</f>
        <v>0</v>
      </c>
      <c r="AJ135" s="57">
        <f>IF(OR(AND(AI135,P135=FALSE),T135),ROUND(POWER(AE135+1,25/(AD135/5))/10000,2),AH135)</f>
        <v>1.12161</v>
      </c>
      <c r="AK135" s="58">
        <f>IF(AND(AI135,T135),AD135/5,AD135)</f>
        <v>4.5</v>
      </c>
      <c r="AL135" s="59">
        <f t="shared" si="18"/>
        <v>0.2</v>
      </c>
      <c r="AM135" s="59">
        <f t="shared" si="19"/>
        <v>0.3</v>
      </c>
      <c r="AN135" s="60">
        <f t="shared" si="20"/>
        <v>0.5</v>
      </c>
    </row>
    <row r="136" ht="28.5" customHeight="1">
      <c r="A136" t="s" s="35">
        <v>168</v>
      </c>
      <c r="B136" t="s" s="36">
        <v>248</v>
      </c>
      <c r="C136" t="b" s="37">
        <v>0</v>
      </c>
      <c r="D136" s="38">
        <v>10</v>
      </c>
      <c r="E136" s="39">
        <v>0.25</v>
      </c>
      <c r="F136" s="40">
        <f>D136*E136</f>
        <v>2.5</v>
      </c>
      <c r="G136" s="41">
        <v>0.5</v>
      </c>
      <c r="H136" s="42">
        <v>0.5</v>
      </c>
      <c r="I136" s="43">
        <v>0.5</v>
      </c>
      <c r="J136" s="44"/>
      <c r="K136" s="45"/>
      <c r="L136" s="46"/>
      <c r="M136" t="b" s="44">
        <v>0</v>
      </c>
      <c r="N136" t="b" s="44">
        <v>0</v>
      </c>
      <c r="O136" t="b" s="44">
        <v>0</v>
      </c>
      <c r="P136" t="b" s="44">
        <v>0</v>
      </c>
      <c r="Q136" s="44">
        <v>200</v>
      </c>
      <c r="R136" s="44">
        <v>30</v>
      </c>
      <c r="S136" s="44">
        <v>60</v>
      </c>
      <c r="T136" t="b" s="47">
        <v>0</v>
      </c>
      <c r="U136" s="48">
        <f>IF(C136=TRUE,MAX(AJ$2:AJ$164)*(G136+30%),IF(G136&gt;20%,AJ136+MAX(AJ$2:AJ$164*(G136-5%)),AJ136))+IF(N136,MAX(AJ$2:AJ$164),0)</f>
        <v>0.08699999999999999</v>
      </c>
      <c r="V136" s="49">
        <f>H136*F136</f>
        <v>1.25</v>
      </c>
      <c r="W136" s="49">
        <f>H136+F136*I136*AM136</f>
        <v>0.875</v>
      </c>
      <c r="X136" s="50">
        <f>I136*AN136+H136</f>
        <v>0.75</v>
      </c>
      <c r="Y136" s="50">
        <f>I136*AM136+H136</f>
        <v>0.65</v>
      </c>
      <c r="Z136" s="51">
        <f>SUM($Q$2:Q136)</f>
        <v>5598.6</v>
      </c>
      <c r="AA136" s="52">
        <f>Q136</f>
        <v>200</v>
      </c>
      <c r="AB136" s="53">
        <f>R136</f>
        <v>30</v>
      </c>
      <c r="AC136" s="52">
        <f>(Q136*1500/10000)+R136</f>
        <v>60</v>
      </c>
      <c r="AD136" s="53">
        <f>AA136*AM136+AB136</f>
        <v>90</v>
      </c>
      <c r="AE136" s="54">
        <f>ROUND(IF(M136,Y136*10000,(J136*K136*10000)+(W136*100000000))/(AD136*10000),3)</f>
        <v>97.22199999999999</v>
      </c>
      <c r="AF136" s="55">
        <f>1+AE136</f>
        <v>98.22199999999999</v>
      </c>
      <c r="AG136" s="55">
        <f>ROUND((30/(AD136*IF(M136,1,5))),6)</f>
        <v>0.066667</v>
      </c>
      <c r="AH136" s="55">
        <f>ROUND(POWER(AF136,AG136)/10000,6)</f>
        <v>0.000136</v>
      </c>
      <c r="AI136" t="b" s="56">
        <f>IF(AND(AE136&gt;3%,AD136&gt;6),TRUE,FALSE)</f>
        <v>1</v>
      </c>
      <c r="AJ136" s="57">
        <f>IF(OR(AND(AI136,P136=FALSE),T136),ROUND(POWER(AE136+1,25/(AD136/5))/10000,2),AH136)</f>
        <v>0.06</v>
      </c>
      <c r="AK136" s="58">
        <f>IF(AND(AI136,T136),AD136/5,AD136)</f>
        <v>90</v>
      </c>
      <c r="AL136" s="59">
        <f t="shared" si="18"/>
        <v>0.2</v>
      </c>
      <c r="AM136" s="59">
        <f t="shared" si="19"/>
        <v>0.3</v>
      </c>
      <c r="AN136" s="60">
        <f t="shared" si="20"/>
        <v>0.5</v>
      </c>
    </row>
    <row r="137" ht="28.5" customHeight="1">
      <c r="A137" t="s" s="35">
        <v>249</v>
      </c>
      <c r="B137" t="s" s="36">
        <v>250</v>
      </c>
      <c r="C137" t="b" s="37">
        <v>0</v>
      </c>
      <c r="D137" s="38">
        <v>4</v>
      </c>
      <c r="E137" s="39">
        <v>0.8</v>
      </c>
      <c r="F137" s="40">
        <f>D137*E137</f>
        <v>3.2</v>
      </c>
      <c r="G137" s="41"/>
      <c r="H137" s="42">
        <v>0.02</v>
      </c>
      <c r="I137" s="43">
        <v>0.08</v>
      </c>
      <c r="J137" s="44">
        <v>10000</v>
      </c>
      <c r="K137" s="45">
        <v>0.01</v>
      </c>
      <c r="L137" s="46"/>
      <c r="M137" t="b" s="44">
        <v>0</v>
      </c>
      <c r="N137" t="b" s="44">
        <v>0</v>
      </c>
      <c r="O137" t="b" s="44">
        <v>0</v>
      </c>
      <c r="P137" t="b" s="44">
        <v>0</v>
      </c>
      <c r="Q137" s="44">
        <v>16</v>
      </c>
      <c r="R137" s="44"/>
      <c r="S137" s="44">
        <v>10</v>
      </c>
      <c r="T137" t="b" s="47">
        <v>0</v>
      </c>
      <c r="U137" s="48">
        <f>IF(C137=TRUE,MAX(AJ$2:AJ$164)*(G137+30%),IF(G137&gt;20%,AJ137+MAX(AJ$2:AJ$164*(G137-5%)),AJ137))+IF(N137,MAX(AJ$2:AJ$164),0)</f>
        <v>0.08641699999999999</v>
      </c>
      <c r="V137" s="49">
        <f>H137*F137</f>
        <v>0.064</v>
      </c>
      <c r="W137" s="49">
        <f>H137+F137*I137*AM137</f>
        <v>0.0968</v>
      </c>
      <c r="X137" s="50">
        <f>I137*AN137+H137</f>
        <v>0.06</v>
      </c>
      <c r="Y137" s="50">
        <f>I137*AM137+H137</f>
        <v>0.044</v>
      </c>
      <c r="Z137" s="51">
        <f>SUM($Q$2:Q137)</f>
        <v>5614.6</v>
      </c>
      <c r="AA137" s="52">
        <f>Q137</f>
        <v>16</v>
      </c>
      <c r="AB137" s="53">
        <f>R137</f>
        <v>0</v>
      </c>
      <c r="AC137" s="52">
        <f>(Q137*1500/10000)+R137</f>
        <v>2.4</v>
      </c>
      <c r="AD137" s="53">
        <f>AA137*AM137+AB137</f>
        <v>4.8</v>
      </c>
      <c r="AE137" s="54">
        <f>ROUND(IF(M137,Y137*10000,(J137*K137*10000)+(W137*100000000))/(AD137*10000),3)</f>
        <v>222.5</v>
      </c>
      <c r="AF137" s="55">
        <f>1+AE137</f>
        <v>223.5</v>
      </c>
      <c r="AG137" s="55">
        <f>ROUND((30/(AD137*IF(M137,1,5))),6)</f>
        <v>1.25</v>
      </c>
      <c r="AH137" s="55">
        <f>ROUND(POWER(AF137,AG137)/10000,6)</f>
        <v>0.08641699999999999</v>
      </c>
      <c r="AI137" t="b" s="56">
        <f>IF(AND(AE137&gt;3%,AD137&gt;6),TRUE,FALSE)</f>
        <v>0</v>
      </c>
      <c r="AJ137" s="57">
        <f>IF(OR(AND(AI137,P137=FALSE),T137),ROUND(POWER(AE137+1,25/(AD137/5))/10000,2),AH137)</f>
        <v>0.08641699999999999</v>
      </c>
      <c r="AK137" s="58">
        <f>IF(AND(AI137,T137),AD137/5,AD137)</f>
        <v>4.8</v>
      </c>
      <c r="AL137" s="59">
        <f t="shared" si="18"/>
        <v>0.2</v>
      </c>
      <c r="AM137" s="59">
        <f t="shared" si="19"/>
        <v>0.3</v>
      </c>
      <c r="AN137" s="60">
        <f t="shared" si="20"/>
        <v>0.5</v>
      </c>
    </row>
    <row r="138" ht="28.5" customHeight="1">
      <c r="A138" t="s" s="61">
        <v>251</v>
      </c>
      <c r="B138" t="s" s="36">
        <v>252</v>
      </c>
      <c r="C138" t="b" s="37">
        <v>0</v>
      </c>
      <c r="D138" s="38">
        <v>6</v>
      </c>
      <c r="E138" s="39">
        <v>0.17</v>
      </c>
      <c r="F138" s="40">
        <f>D138*E138</f>
        <v>1.02</v>
      </c>
      <c r="G138" s="41"/>
      <c r="H138" s="42">
        <v>0</v>
      </c>
      <c r="I138" s="43">
        <v>0.08</v>
      </c>
      <c r="J138" s="44">
        <v>10000</v>
      </c>
      <c r="K138" s="45">
        <v>0.02</v>
      </c>
      <c r="L138" s="46"/>
      <c r="M138" t="b" s="44">
        <v>0</v>
      </c>
      <c r="N138" t="b" s="44">
        <v>0</v>
      </c>
      <c r="O138" t="b" s="44">
        <v>0</v>
      </c>
      <c r="P138" t="b" s="44">
        <v>0</v>
      </c>
      <c r="Q138" s="44">
        <v>16</v>
      </c>
      <c r="R138" s="44">
        <v>0</v>
      </c>
      <c r="S138" s="44">
        <v>50</v>
      </c>
      <c r="T138" t="b" s="47">
        <v>0</v>
      </c>
      <c r="U138" s="48">
        <f>IF(C138=TRUE,MAX(AJ$2:AJ$164)*(G138+30%),IF(G138&gt;20%,AJ138+MAX(AJ$2:AJ$164*(G138-5%)),AJ138))+IF(N138,MAX(AJ$2:AJ$164),0)</f>
        <v>0.02914</v>
      </c>
      <c r="V138" s="49">
        <f>H138*F138</f>
        <v>0</v>
      </c>
      <c r="W138" s="49">
        <f>H138+F138*I138*AM138</f>
        <v>0.02448</v>
      </c>
      <c r="X138" s="50">
        <f>I138*AN138+H138</f>
        <v>0.04</v>
      </c>
      <c r="Y138" s="50">
        <f>I138*AM138+H138</f>
        <v>0.024</v>
      </c>
      <c r="Z138" s="51">
        <f>SUM($Q$2:Q138)</f>
        <v>5630.6</v>
      </c>
      <c r="AA138" s="52">
        <f>Q138</f>
        <v>16</v>
      </c>
      <c r="AB138" s="53">
        <f>R138</f>
        <v>0</v>
      </c>
      <c r="AC138" s="52">
        <f>(Q138*1500/10000)+R138</f>
        <v>2.4</v>
      </c>
      <c r="AD138" s="53">
        <f>AA138*AM138+AB138</f>
        <v>4.8</v>
      </c>
      <c r="AE138" s="54">
        <f>ROUND(IF(M138,Y138*10000,(J138*K138*10000)+(W138*100000000))/(AD138*10000),3)</f>
        <v>92.667</v>
      </c>
      <c r="AF138" s="55">
        <f>1+AE138</f>
        <v>93.667</v>
      </c>
      <c r="AG138" s="55">
        <f>ROUND((30/(AD138*IF(M138,1,5))),6)</f>
        <v>1.25</v>
      </c>
      <c r="AH138" s="55">
        <f>ROUND(POWER(AF138,AG138)/10000,6)</f>
        <v>0.02914</v>
      </c>
      <c r="AI138" t="b" s="56">
        <f>IF(AND(AE138&gt;3%,AD138&gt;6),TRUE,FALSE)</f>
        <v>0</v>
      </c>
      <c r="AJ138" s="57">
        <f>IF(OR(AND(AI138,P138=FALSE),T138),ROUND(POWER(AE138+1,25/(AD138/5))/10000,2),AH138)</f>
        <v>0.02914</v>
      </c>
      <c r="AK138" s="58">
        <f>IF(AND(AI138,T138),AD138/5,AD138)</f>
        <v>4.8</v>
      </c>
      <c r="AL138" s="59">
        <f t="shared" si="18"/>
        <v>0.2</v>
      </c>
      <c r="AM138" s="59">
        <f t="shared" si="19"/>
        <v>0.3</v>
      </c>
      <c r="AN138" s="60">
        <f t="shared" si="20"/>
        <v>0.5</v>
      </c>
    </row>
    <row r="139" ht="28.5" customHeight="1">
      <c r="A139" t="s" s="61">
        <v>253</v>
      </c>
      <c r="B139" t="s" s="36">
        <v>254</v>
      </c>
      <c r="C139" t="b" s="37">
        <v>0</v>
      </c>
      <c r="D139" s="38">
        <v>3</v>
      </c>
      <c r="E139" s="39">
        <v>0.15</v>
      </c>
      <c r="F139" s="40">
        <f>D139*E139</f>
        <v>0.45</v>
      </c>
      <c r="G139" s="41"/>
      <c r="H139" s="42">
        <v>0.1</v>
      </c>
      <c r="I139" s="43">
        <v>0.18</v>
      </c>
      <c r="J139" s="44">
        <v>0</v>
      </c>
      <c r="K139" s="45">
        <v>0</v>
      </c>
      <c r="L139" s="46"/>
      <c r="M139" t="b" s="44">
        <v>0</v>
      </c>
      <c r="N139" t="b" s="44">
        <v>0</v>
      </c>
      <c r="O139" t="b" s="44">
        <v>0</v>
      </c>
      <c r="P139" t="b" s="44">
        <v>0</v>
      </c>
      <c r="Q139" s="44">
        <v>20</v>
      </c>
      <c r="R139" s="44">
        <v>0</v>
      </c>
      <c r="S139" s="44"/>
      <c r="T139" t="b" s="47">
        <v>0</v>
      </c>
      <c r="U139" s="48">
        <f>IF(C139=TRUE,MAX(AJ$2:AJ$164)*(G139+30%),IF(G139&gt;20%,AJ139+MAX(AJ$2:AJ$164*(G139-5%)),AJ139))+IF(N139,MAX(AJ$2:AJ$164),0)</f>
        <v>0.020817</v>
      </c>
      <c r="V139" s="49">
        <f>H139*F139</f>
        <v>0.045</v>
      </c>
      <c r="W139" s="49">
        <f>H139+F139*I139*AM139</f>
        <v>0.1243</v>
      </c>
      <c r="X139" s="50">
        <f>I139*AN139+H139</f>
        <v>0.19</v>
      </c>
      <c r="Y139" s="50">
        <f>I139*AM139+H139</f>
        <v>0.154</v>
      </c>
      <c r="Z139" s="51">
        <f>SUM($Q$2:Q139)</f>
        <v>5650.6</v>
      </c>
      <c r="AA139" s="52">
        <f>Q139</f>
        <v>20</v>
      </c>
      <c r="AB139" s="53">
        <f>R139</f>
        <v>0</v>
      </c>
      <c r="AC139" s="52">
        <f>(Q139*1500/10000)+R139</f>
        <v>3</v>
      </c>
      <c r="AD139" s="53">
        <f>AA139*AM139+AB139</f>
        <v>6</v>
      </c>
      <c r="AE139" s="54">
        <f>ROUND(IF(M139,Y139*10000,(J139*K139*10000)+(W139*100000000))/(AD139*10000),3)</f>
        <v>207.167</v>
      </c>
      <c r="AF139" s="55">
        <f>1+AE139</f>
        <v>208.167</v>
      </c>
      <c r="AG139" s="55">
        <f>ROUND((30/(AD139*IF(M139,1,5))),6)</f>
        <v>1</v>
      </c>
      <c r="AH139" s="55">
        <f>ROUND(POWER(AF139,AG139)/10000,6)</f>
        <v>0.020817</v>
      </c>
      <c r="AI139" t="b" s="56">
        <f>IF(AND(AE139&gt;3%,AD139&gt;6),TRUE,FALSE)</f>
        <v>0</v>
      </c>
      <c r="AJ139" s="57">
        <f>IF(OR(AND(AI139,P139=FALSE),T139),ROUND(POWER(AE139+1,25/(AD139/5))/10000,2),AH139)</f>
        <v>0.020817</v>
      </c>
      <c r="AK139" s="58">
        <f>IF(AND(AI139,T139),AD139/5,AD139)</f>
        <v>6</v>
      </c>
      <c r="AL139" s="59">
        <f t="shared" si="18"/>
        <v>0.2</v>
      </c>
      <c r="AM139" s="59">
        <f t="shared" si="19"/>
        <v>0.3</v>
      </c>
      <c r="AN139" s="60">
        <f t="shared" si="20"/>
        <v>0.5</v>
      </c>
    </row>
    <row r="140" ht="28.5" customHeight="1">
      <c r="A140" t="s" s="61">
        <v>255</v>
      </c>
      <c r="B140" t="s" s="36">
        <v>54</v>
      </c>
      <c r="C140" t="b" s="37">
        <v>0</v>
      </c>
      <c r="D140" s="38">
        <v>1.4</v>
      </c>
      <c r="E140" s="39">
        <v>0.03</v>
      </c>
      <c r="F140" s="40">
        <f>D140*E140</f>
        <v>0.042</v>
      </c>
      <c r="G140" s="41"/>
      <c r="H140" s="42">
        <v>0.01</v>
      </c>
      <c r="I140" s="43">
        <v>0.03</v>
      </c>
      <c r="J140" s="44">
        <v>0</v>
      </c>
      <c r="K140" s="45">
        <v>0</v>
      </c>
      <c r="L140" s="46"/>
      <c r="M140" t="b" s="44">
        <v>0</v>
      </c>
      <c r="N140" t="b" s="44">
        <v>0</v>
      </c>
      <c r="O140" t="b" s="44">
        <v>0</v>
      </c>
      <c r="P140" t="b" s="44">
        <v>0</v>
      </c>
      <c r="Q140" s="44">
        <v>14</v>
      </c>
      <c r="R140" s="44">
        <v>0</v>
      </c>
      <c r="S140" s="44">
        <v>25</v>
      </c>
      <c r="T140" t="b" s="47">
        <v>0</v>
      </c>
      <c r="U140" s="48">
        <f>IF(C140=TRUE,MAX(AJ$2:AJ$164)*(G140+30%),IF(G140&gt;20%,AJ140+MAX(AJ$2:AJ$164*(G140-5%)),AJ140))+IF(N140,MAX(AJ$2:AJ$164),0)</f>
        <v>0.010338</v>
      </c>
      <c r="V140" s="49">
        <f>H140*F140</f>
        <v>0.00042</v>
      </c>
      <c r="W140" s="49">
        <f>H140+F140*I140*AM140</f>
        <v>0.010378</v>
      </c>
      <c r="X140" s="50">
        <f>I140*AN140+H140</f>
        <v>0.025</v>
      </c>
      <c r="Y140" s="50">
        <f>I140*AM140+H140</f>
        <v>0.019</v>
      </c>
      <c r="Z140" s="51">
        <f>SUM($Q$2:Q140)</f>
        <v>5664.6</v>
      </c>
      <c r="AA140" s="52">
        <f>Q140</f>
        <v>14</v>
      </c>
      <c r="AB140" s="53">
        <f>R140</f>
        <v>0</v>
      </c>
      <c r="AC140" s="52">
        <f>(Q140*1500/10000)+R140</f>
        <v>2.1</v>
      </c>
      <c r="AD140" s="53">
        <f>AA140*AM140+AB140</f>
        <v>4.2</v>
      </c>
      <c r="AE140" s="54">
        <f>ROUND(IF(M140,Y140*10000,(J140*K140*10000)+(W140*100000000))/(AD140*10000),3)</f>
        <v>24.71</v>
      </c>
      <c r="AF140" s="55">
        <f>1+AE140</f>
        <v>25.71</v>
      </c>
      <c r="AG140" s="55">
        <f>ROUND((30/(AD140*IF(M140,1,5))),6)</f>
        <v>1.428571</v>
      </c>
      <c r="AH140" s="55">
        <f>ROUND(POWER(AF140,AG140)/10000,6)</f>
        <v>0.010338</v>
      </c>
      <c r="AI140" t="b" s="56">
        <f>IF(AND(AE140&gt;3%,AD140&gt;6),TRUE,FALSE)</f>
        <v>0</v>
      </c>
      <c r="AJ140" s="57">
        <f>IF(OR(AND(AI140,P140=FALSE),T140),ROUND(POWER(AE140+1,25/(AD140/5))/10000,2),AH140)</f>
        <v>0.010338</v>
      </c>
      <c r="AK140" s="58">
        <f>IF(AND(AI140,T140),AD140/5,AD140)</f>
        <v>4.2</v>
      </c>
      <c r="AL140" s="59">
        <f t="shared" si="18"/>
        <v>0.2</v>
      </c>
      <c r="AM140" s="59">
        <f t="shared" si="19"/>
        <v>0.3</v>
      </c>
      <c r="AN140" s="60">
        <f t="shared" si="20"/>
        <v>0.5</v>
      </c>
    </row>
    <row r="141" ht="28.5" customHeight="1">
      <c r="A141" t="s" s="61">
        <v>256</v>
      </c>
      <c r="B141" t="s" s="36">
        <v>54</v>
      </c>
      <c r="C141" t="b" s="37">
        <v>0</v>
      </c>
      <c r="D141" s="38">
        <v>1.4</v>
      </c>
      <c r="E141" s="39">
        <v>0.03</v>
      </c>
      <c r="F141" s="40">
        <f>D141*E141</f>
        <v>0.042</v>
      </c>
      <c r="G141" s="41"/>
      <c r="H141" s="42">
        <v>0</v>
      </c>
      <c r="I141" s="43">
        <v>0.05</v>
      </c>
      <c r="J141" s="44">
        <v>0</v>
      </c>
      <c r="K141" s="45">
        <v>0</v>
      </c>
      <c r="L141" s="46"/>
      <c r="M141" t="b" s="44">
        <v>0</v>
      </c>
      <c r="N141" t="b" s="44">
        <v>0</v>
      </c>
      <c r="O141" t="b" s="44">
        <v>0</v>
      </c>
      <c r="P141" t="b" s="44">
        <v>0</v>
      </c>
      <c r="Q141" s="44">
        <v>10</v>
      </c>
      <c r="R141" s="44">
        <v>1</v>
      </c>
      <c r="S141" s="44">
        <v>0</v>
      </c>
      <c r="T141" t="b" s="47">
        <v>0</v>
      </c>
      <c r="U141" s="48">
        <f>IF(C141=TRUE,MAX(AJ$2:AJ$164)*(G141+30%),IF(G141&gt;20%,AJ141+MAX(AJ$2:AJ$164*(G141-5%)),AJ141))+IF(N141,MAX(AJ$2:AJ$164),0)</f>
        <v>0.000413</v>
      </c>
      <c r="V141" s="49">
        <f>H141*F141</f>
        <v>0</v>
      </c>
      <c r="W141" s="49">
        <f>H141+F141*I141*AM141</f>
        <v>0.0006299999999999999</v>
      </c>
      <c r="X141" s="50">
        <f>I141*AN141+H141</f>
        <v>0.025</v>
      </c>
      <c r="Y141" s="50">
        <f>I141*AM141+H141</f>
        <v>0.015</v>
      </c>
      <c r="Z141" s="51">
        <f>SUM($Q$2:Q141)</f>
        <v>5674.6</v>
      </c>
      <c r="AA141" s="52">
        <f>Q141</f>
        <v>10</v>
      </c>
      <c r="AB141" s="53">
        <f>R141</f>
        <v>1</v>
      </c>
      <c r="AC141" s="52">
        <f>(Q141*1500/10000)+R141</f>
        <v>2.5</v>
      </c>
      <c r="AD141" s="53">
        <f>AA141*AM141+AB141</f>
        <v>4</v>
      </c>
      <c r="AE141" s="54">
        <f>ROUND(IF(M141,Y141*10000,(J141*K141*10000)+(W141*100000000))/(AD141*10000),3)</f>
        <v>1.575</v>
      </c>
      <c r="AF141" s="55">
        <f>1+AE141</f>
        <v>2.575</v>
      </c>
      <c r="AG141" s="55">
        <f>ROUND((30/(AD141*IF(M141,1,5))),6)</f>
        <v>1.5</v>
      </c>
      <c r="AH141" s="55">
        <f>ROUND(POWER(AF141,AG141)/10000,6)</f>
        <v>0.000413</v>
      </c>
      <c r="AI141" t="b" s="56">
        <f>IF(AND(AE141&gt;3%,AD141&gt;6),TRUE,FALSE)</f>
        <v>0</v>
      </c>
      <c r="AJ141" s="57">
        <f>IF(OR(AND(AI141,P141=FALSE),T141),ROUND(POWER(AE141+1,25/(AD141/5))/10000,2),AH141)</f>
        <v>0.000413</v>
      </c>
      <c r="AK141" s="58">
        <f>IF(AND(AI141,T141),AD141/5,AD141)</f>
        <v>4</v>
      </c>
      <c r="AL141" s="59">
        <f t="shared" si="18"/>
        <v>0.2</v>
      </c>
      <c r="AM141" s="59">
        <f t="shared" si="19"/>
        <v>0.3</v>
      </c>
      <c r="AN141" s="60">
        <f t="shared" si="20"/>
        <v>0.5</v>
      </c>
    </row>
    <row r="142" ht="28.5" customHeight="1">
      <c r="A142" t="s" s="61">
        <v>257</v>
      </c>
      <c r="B142" t="s" s="36">
        <v>228</v>
      </c>
      <c r="C142" t="b" s="37">
        <v>0</v>
      </c>
      <c r="D142" s="38">
        <v>2.7</v>
      </c>
      <c r="E142" s="39">
        <v>0.07000000000000001</v>
      </c>
      <c r="F142" s="40">
        <f>D142*E142</f>
        <v>0.189</v>
      </c>
      <c r="G142" s="41"/>
      <c r="H142" s="42">
        <v>0.015</v>
      </c>
      <c r="I142" s="43">
        <v>0.05</v>
      </c>
      <c r="J142" s="44">
        <v>0</v>
      </c>
      <c r="K142" s="45">
        <v>0</v>
      </c>
      <c r="L142" s="46"/>
      <c r="M142" t="b" s="44">
        <v>0</v>
      </c>
      <c r="N142" t="b" s="44">
        <v>0</v>
      </c>
      <c r="O142" t="b" s="44">
        <v>0</v>
      </c>
      <c r="P142" t="b" s="44">
        <v>0</v>
      </c>
      <c r="Q142" s="44">
        <v>15</v>
      </c>
      <c r="R142" s="44">
        <v>0.2</v>
      </c>
      <c r="S142" s="44">
        <v>0</v>
      </c>
      <c r="T142" t="b" s="47">
        <v>0</v>
      </c>
      <c r="U142" s="48">
        <f>IF(C142=TRUE,MAX(AJ$2:AJ$164)*(G142+30%),IF(G142&gt;20%,AJ142+MAX(AJ$2:AJ$164*(G142-5%)),AJ142))+IF(N142,MAX(AJ$2:AJ$164),0)</f>
        <v>0.010725</v>
      </c>
      <c r="V142" s="49">
        <f>H142*F142</f>
        <v>0.002835</v>
      </c>
      <c r="W142" s="49">
        <f>H142+F142*I142*AM142</f>
        <v>0.017835</v>
      </c>
      <c r="X142" s="50">
        <f>I142*AN142+H142</f>
        <v>0.04</v>
      </c>
      <c r="Y142" s="50">
        <f>I142*AM142+H142</f>
        <v>0.03</v>
      </c>
      <c r="Z142" s="51">
        <f>SUM($Q$2:Q142)</f>
        <v>5689.6</v>
      </c>
      <c r="AA142" s="52">
        <f>Q142</f>
        <v>15</v>
      </c>
      <c r="AB142" s="53">
        <f>R142</f>
        <v>0.2</v>
      </c>
      <c r="AC142" s="52">
        <f>(Q142*1500/10000)+R142</f>
        <v>2.45</v>
      </c>
      <c r="AD142" s="53">
        <f>AA142*AM142+AB142</f>
        <v>4.7</v>
      </c>
      <c r="AE142" s="54">
        <f>ROUND(IF(M142,Y142*10000,(J142*K142*10000)+(W142*100000000))/(AD142*10000),3)</f>
        <v>37.947</v>
      </c>
      <c r="AF142" s="55">
        <f>1+AE142</f>
        <v>38.947</v>
      </c>
      <c r="AG142" s="55">
        <f>ROUND((30/(AD142*IF(M142,1,5))),6)</f>
        <v>1.276596</v>
      </c>
      <c r="AH142" s="55">
        <f>ROUND(POWER(AF142,AG142)/10000,6)</f>
        <v>0.010725</v>
      </c>
      <c r="AI142" t="b" s="56">
        <f>IF(AND(AE142&gt;3%,AD142&gt;6),TRUE,FALSE)</f>
        <v>0</v>
      </c>
      <c r="AJ142" s="57">
        <f>IF(OR(AND(AI142,P142=FALSE),T142),ROUND(POWER(AE142+1,25/(AD142/5))/10000,2),AH142)</f>
        <v>0.010725</v>
      </c>
      <c r="AK142" s="58">
        <f>IF(AND(AI142,T142),AD142/5,AD142)</f>
        <v>4.7</v>
      </c>
      <c r="AL142" s="59">
        <f t="shared" si="18"/>
        <v>0.2</v>
      </c>
      <c r="AM142" s="59">
        <f t="shared" si="19"/>
        <v>0.3</v>
      </c>
      <c r="AN142" s="60">
        <f t="shared" si="20"/>
        <v>0.5</v>
      </c>
    </row>
    <row r="143" ht="28.5" customHeight="1">
      <c r="A143" t="s" s="35">
        <v>258</v>
      </c>
      <c r="B143" t="s" s="36">
        <v>74</v>
      </c>
      <c r="C143" t="b" s="37">
        <v>0</v>
      </c>
      <c r="D143" s="38">
        <v>2</v>
      </c>
      <c r="E143" s="39">
        <v>0.15</v>
      </c>
      <c r="F143" s="40">
        <f>D143*E143</f>
        <v>0.3</v>
      </c>
      <c r="G143" s="41"/>
      <c r="H143" s="75">
        <v>20</v>
      </c>
      <c r="I143" s="43">
        <v>0</v>
      </c>
      <c r="J143" s="44">
        <v>0</v>
      </c>
      <c r="K143" s="45">
        <v>0</v>
      </c>
      <c r="L143" s="46"/>
      <c r="M143" t="b" s="44">
        <v>1</v>
      </c>
      <c r="N143" t="b" s="44">
        <v>0</v>
      </c>
      <c r="O143" t="b" s="44">
        <v>0</v>
      </c>
      <c r="P143" t="b" s="44">
        <v>0</v>
      </c>
      <c r="Q143" s="44">
        <v>60</v>
      </c>
      <c r="R143" s="44"/>
      <c r="S143" s="44">
        <v>30</v>
      </c>
      <c r="T143" t="b" s="47">
        <v>1</v>
      </c>
      <c r="U143" s="48">
        <f>IF(C143=TRUE,MAX(AJ$2:AJ$164)*(G143+30%),IF(G143&gt;20%,AJ143+MAX(AJ$2:AJ$164*(G143-5%)),AJ143))+IF(N143,MAX(AJ$2:AJ$164),0)</f>
        <v>0.02</v>
      </c>
      <c r="V143" s="49">
        <f>H143*F143</f>
        <v>6</v>
      </c>
      <c r="W143" s="49">
        <f>H143+F143*I143*AM143</f>
        <v>20</v>
      </c>
      <c r="X143" s="50">
        <f>I143*AN143+H143</f>
        <v>20</v>
      </c>
      <c r="Y143" s="50">
        <f>I143*AM143+H143</f>
        <v>20</v>
      </c>
      <c r="Z143" s="51">
        <f>SUM($Q$2:Q143)</f>
        <v>5749.6</v>
      </c>
      <c r="AA143" s="52">
        <f>Q143</f>
        <v>60</v>
      </c>
      <c r="AB143" s="53">
        <f>R143</f>
        <v>0</v>
      </c>
      <c r="AC143" s="52">
        <f>(Q143*1500/10000)+R143</f>
        <v>9</v>
      </c>
      <c r="AD143" s="53">
        <f>AA143*AM143+AB143</f>
        <v>18</v>
      </c>
      <c r="AE143" s="54">
        <f>ROUND(IF(M143,Y143*10000,(J143*K143*10000)+(W143*100000000))/(AD143*10000),3)</f>
        <v>1.111</v>
      </c>
      <c r="AF143" s="55">
        <f>1+AE143</f>
        <v>2.111</v>
      </c>
      <c r="AG143" s="55">
        <f>ROUND((30/(AD143*IF(M143,1,5))),6)</f>
        <v>1.666667</v>
      </c>
      <c r="AH143" s="55">
        <f>ROUND(POWER(AF143,AG143)/10000,6)</f>
        <v>0.000347</v>
      </c>
      <c r="AI143" t="b" s="56">
        <f>IF(AND(AE143&gt;3%,AD143&gt;6),TRUE,FALSE)</f>
        <v>1</v>
      </c>
      <c r="AJ143" s="57">
        <f>IF(OR(AND(AI143,P143=FALSE),T143),ROUND(POWER(AE143+1,25/(AD143/5))/10000,2),AH143)</f>
        <v>0.02</v>
      </c>
      <c r="AK143" s="58">
        <f>IF(AND(AI143,T143),AD143/5,AD143)</f>
        <v>3.6</v>
      </c>
      <c r="AL143" s="59">
        <f t="shared" si="18"/>
        <v>0.2</v>
      </c>
      <c r="AM143" s="59">
        <f t="shared" si="19"/>
        <v>0.3</v>
      </c>
      <c r="AN143" s="60">
        <f t="shared" si="20"/>
        <v>0.5</v>
      </c>
    </row>
    <row r="144" ht="28.5" customHeight="1">
      <c r="A144" t="s" s="61">
        <v>259</v>
      </c>
      <c r="B144" t="s" s="36">
        <v>260</v>
      </c>
      <c r="C144" t="b" s="37">
        <v>0</v>
      </c>
      <c r="D144" s="38">
        <v>10</v>
      </c>
      <c r="E144" s="39">
        <v>0.05</v>
      </c>
      <c r="F144" s="40">
        <f>D144*E144</f>
        <v>0.5</v>
      </c>
      <c r="G144" s="41"/>
      <c r="H144" s="42">
        <v>10000</v>
      </c>
      <c r="I144" s="43">
        <v>0.1</v>
      </c>
      <c r="J144" s="44">
        <v>100000</v>
      </c>
      <c r="K144" s="45">
        <v>0.01</v>
      </c>
      <c r="L144" s="46"/>
      <c r="M144" t="b" s="44">
        <v>1</v>
      </c>
      <c r="N144" t="b" s="44">
        <v>0</v>
      </c>
      <c r="O144" t="b" s="44">
        <v>0</v>
      </c>
      <c r="P144" t="b" s="44">
        <v>0</v>
      </c>
      <c r="Q144" s="44">
        <v>200</v>
      </c>
      <c r="R144" s="44">
        <v>50</v>
      </c>
      <c r="S144" s="44">
        <v>50</v>
      </c>
      <c r="T144" t="b" s="78">
        <v>1</v>
      </c>
      <c r="U144" s="48">
        <f>IF(C144=TRUE,MAX(AJ$2:AJ$164)*(G144+30%),IF(G144&gt;20%,AJ144+MAX(AJ$2:AJ$164*(G144-5%)),AJ144))+IF(N144,MAX(AJ$2:AJ$164),0)</f>
        <v>0.02</v>
      </c>
      <c r="V144" s="49">
        <f>H144*F144</f>
        <v>5000</v>
      </c>
      <c r="W144" s="49">
        <f>H144+F144*I144*AM144</f>
        <v>10000.015</v>
      </c>
      <c r="X144" s="50">
        <f>I144*AN144+H144</f>
        <v>10000.05</v>
      </c>
      <c r="Y144" s="50">
        <f>I144*AM144+H144</f>
        <v>10000.03</v>
      </c>
      <c r="Z144" s="51">
        <f>SUM($Q$2:Q144)</f>
        <v>5949.6</v>
      </c>
      <c r="AA144" s="52">
        <f>Q144</f>
        <v>200</v>
      </c>
      <c r="AB144" s="53">
        <f>R144</f>
        <v>50</v>
      </c>
      <c r="AC144" s="52">
        <f>(Q144*1500/10000)+R144</f>
        <v>80</v>
      </c>
      <c r="AD144" s="53">
        <f>AA144*AM144+AB144</f>
        <v>110</v>
      </c>
      <c r="AE144" s="54">
        <f>ROUND(IF(M144,Y144*10000,(J144*K144*10000)+(W144*100000000))/(AD144*10000),3)</f>
        <v>90.90900000000001</v>
      </c>
      <c r="AF144" s="55">
        <f>1+AE144</f>
        <v>91.90900000000001</v>
      </c>
      <c r="AG144" s="55">
        <f>ROUND((30/(AD144*IF(M144,1,5))),6)</f>
        <v>0.272727</v>
      </c>
      <c r="AH144" s="55">
        <f>ROUND(POWER(AF144,AG144)/10000,6)</f>
        <v>0.000343</v>
      </c>
      <c r="AI144" t="b" s="56">
        <f>IF(AND(AE144&gt;3%,AD144&gt;6),TRUE,FALSE)</f>
        <v>1</v>
      </c>
      <c r="AJ144" s="57">
        <f>IF(OR(AND(AI144,P144=FALSE),T144),ROUND(POWER(AE144+1,25/(AD144/5))/10000,2),AH144)</f>
        <v>0.02</v>
      </c>
      <c r="AK144" s="58">
        <f>IF(AND(AI144,T144),AD144/5,AD144)</f>
        <v>22</v>
      </c>
      <c r="AL144" s="59">
        <f t="shared" si="18"/>
        <v>0.2</v>
      </c>
      <c r="AM144" s="59">
        <f t="shared" si="19"/>
        <v>0.3</v>
      </c>
      <c r="AN144" s="60">
        <f t="shared" si="20"/>
        <v>0.5</v>
      </c>
    </row>
    <row r="145" ht="28.5" customHeight="1">
      <c r="A145" t="s" s="35">
        <v>261</v>
      </c>
      <c r="B145" t="s" s="36">
        <v>262</v>
      </c>
      <c r="C145" t="b" s="37">
        <v>0</v>
      </c>
      <c r="D145" s="38">
        <v>2.72</v>
      </c>
      <c r="E145" s="39">
        <v>0.2</v>
      </c>
      <c r="F145" s="40">
        <f>D145*E145</f>
        <v>0.544</v>
      </c>
      <c r="G145" s="41"/>
      <c r="H145" s="42">
        <v>0.05</v>
      </c>
      <c r="I145" s="43">
        <v>0.12</v>
      </c>
      <c r="J145" s="44">
        <v>0</v>
      </c>
      <c r="K145" s="45">
        <v>0</v>
      </c>
      <c r="L145" s="46"/>
      <c r="M145" t="b" s="44">
        <v>0</v>
      </c>
      <c r="N145" t="b" s="44">
        <v>0</v>
      </c>
      <c r="O145" t="b" s="44">
        <v>0</v>
      </c>
      <c r="P145" t="b" s="44">
        <v>0</v>
      </c>
      <c r="Q145" s="44">
        <v>20</v>
      </c>
      <c r="R145" s="44">
        <v>0</v>
      </c>
      <c r="S145" s="44">
        <v>0</v>
      </c>
      <c r="T145" t="b" s="47">
        <v>0</v>
      </c>
      <c r="U145" s="48">
        <f>IF(C145=TRUE,MAX(AJ$2:AJ$164)*(G145+30%),IF(G145&gt;20%,AJ145+MAX(AJ$2:AJ$164*(G145-5%)),AJ145))+IF(N145,MAX(AJ$2:AJ$164),0)</f>
        <v>0.011697</v>
      </c>
      <c r="V145" s="49">
        <f>H145*F145</f>
        <v>0.0272</v>
      </c>
      <c r="W145" s="49">
        <f>H145+F145*I145*AM145</f>
        <v>0.06958400000000001</v>
      </c>
      <c r="X145" s="50">
        <f>I145*AN145+H145</f>
        <v>0.11</v>
      </c>
      <c r="Y145" s="50">
        <f>I145*AM145+H145</f>
        <v>0.08599999999999999</v>
      </c>
      <c r="Z145" s="51">
        <f>SUM($Q$2:Q145)</f>
        <v>5969.6</v>
      </c>
      <c r="AA145" s="52">
        <f>Q145</f>
        <v>20</v>
      </c>
      <c r="AB145" s="53">
        <f>R145</f>
        <v>0</v>
      </c>
      <c r="AC145" s="52">
        <f>(Q145*1500/10000)+R145</f>
        <v>3</v>
      </c>
      <c r="AD145" s="53">
        <f>AA145*AM145+AB145</f>
        <v>6</v>
      </c>
      <c r="AE145" s="54">
        <f>ROUND(IF(M145,Y145*10000,(J145*K145*10000)+(W145*100000000))/(AD145*10000),3)</f>
        <v>115.973</v>
      </c>
      <c r="AF145" s="55">
        <f>1+AE145</f>
        <v>116.973</v>
      </c>
      <c r="AG145" s="55">
        <f>ROUND((30/(AD145*IF(M145,1,5))),6)</f>
        <v>1</v>
      </c>
      <c r="AH145" s="55">
        <f>ROUND(POWER(AF145,AG145)/10000,6)</f>
        <v>0.011697</v>
      </c>
      <c r="AI145" t="b" s="56">
        <f>IF(AND(AE145&gt;3%,AD145&gt;6),TRUE,FALSE)</f>
        <v>0</v>
      </c>
      <c r="AJ145" s="57">
        <f>IF(OR(AND(AI145,P145=FALSE),T145),ROUND(POWER(AE145+1,25/(AD145/5))/10000,2),AH145)</f>
        <v>0.011697</v>
      </c>
      <c r="AK145" s="58">
        <f>IF(AND(AI145,T145),AD145/5,AD145)</f>
        <v>6</v>
      </c>
      <c r="AL145" s="59">
        <f t="shared" si="18"/>
        <v>0.2</v>
      </c>
      <c r="AM145" s="59">
        <f t="shared" si="19"/>
        <v>0.3</v>
      </c>
      <c r="AN145" s="60">
        <f t="shared" si="20"/>
        <v>0.5</v>
      </c>
    </row>
    <row r="146" ht="28.5" customHeight="1">
      <c r="A146" t="s" s="61">
        <v>263</v>
      </c>
      <c r="B146" t="s" s="36">
        <v>54</v>
      </c>
      <c r="C146" t="b" s="37">
        <v>0</v>
      </c>
      <c r="D146" s="38">
        <v>1.4</v>
      </c>
      <c r="E146" s="39">
        <v>0.03</v>
      </c>
      <c r="F146" s="40">
        <f>D146*E146</f>
        <v>0.042</v>
      </c>
      <c r="G146" s="41"/>
      <c r="H146" s="42">
        <v>0</v>
      </c>
      <c r="I146" s="43">
        <v>0.28</v>
      </c>
      <c r="J146" s="44">
        <v>0</v>
      </c>
      <c r="K146" s="45">
        <v>0</v>
      </c>
      <c r="L146" s="46"/>
      <c r="M146" t="b" s="44">
        <v>0</v>
      </c>
      <c r="N146" t="b" s="44">
        <v>0</v>
      </c>
      <c r="O146" t="b" s="44">
        <v>0</v>
      </c>
      <c r="P146" t="b" s="44">
        <v>0</v>
      </c>
      <c r="Q146" s="44">
        <v>20</v>
      </c>
      <c r="R146" s="44">
        <v>0</v>
      </c>
      <c r="S146" s="44">
        <v>20</v>
      </c>
      <c r="T146" t="b" s="47">
        <v>0</v>
      </c>
      <c r="U146" s="48">
        <f>IF(C146=TRUE,MAX(AJ$2:AJ$164)*(G146+30%),IF(G146&gt;20%,AJ146+MAX(AJ$2:AJ$164*(G146-5%)),AJ146))+IF(N146,MAX(AJ$2:AJ$164),0)</f>
        <v>0.000688</v>
      </c>
      <c r="V146" s="49">
        <f>H146*F146</f>
        <v>0</v>
      </c>
      <c r="W146" s="49">
        <f>H146+F146*I146*AM146</f>
        <v>0.003528</v>
      </c>
      <c r="X146" s="50">
        <f>I146*AN146+H146</f>
        <v>0.14</v>
      </c>
      <c r="Y146" s="50">
        <f>I146*AM146+H146</f>
        <v>0.08400000000000001</v>
      </c>
      <c r="Z146" s="51">
        <f>SUM($Q$2:Q146)</f>
        <v>5989.6</v>
      </c>
      <c r="AA146" s="52">
        <f>Q146</f>
        <v>20</v>
      </c>
      <c r="AB146" s="53">
        <f>R146</f>
        <v>0</v>
      </c>
      <c r="AC146" s="52">
        <f>(Q146*1500/10000)+R146</f>
        <v>3</v>
      </c>
      <c r="AD146" s="53">
        <f>AA146*AM146+AB146</f>
        <v>6</v>
      </c>
      <c r="AE146" s="54">
        <f>ROUND(IF(M146,Y146*10000,(J146*K146*10000)+(W146*100000000))/(AD146*10000),3)</f>
        <v>5.88</v>
      </c>
      <c r="AF146" s="55">
        <f>1+AE146</f>
        <v>6.88</v>
      </c>
      <c r="AG146" s="55">
        <f>ROUND((30/(AD146*IF(M146,1,5))),6)</f>
        <v>1</v>
      </c>
      <c r="AH146" s="55">
        <f>ROUND(POWER(AF146,AG146)/10000,6)</f>
        <v>0.000688</v>
      </c>
      <c r="AI146" t="b" s="56">
        <f>IF(AND(AE146&gt;3%,AD146&gt;6),TRUE,FALSE)</f>
        <v>0</v>
      </c>
      <c r="AJ146" s="57">
        <f>IF(OR(AND(AI146,P146=FALSE),T146),ROUND(POWER(AE146+1,25/(AD146/5))/10000,2),AH146)</f>
        <v>0.000688</v>
      </c>
      <c r="AK146" s="58">
        <f>IF(AND(AI146,T146),AD146/5,AD146)</f>
        <v>6</v>
      </c>
      <c r="AL146" s="59">
        <f t="shared" si="18"/>
        <v>0.2</v>
      </c>
      <c r="AM146" s="59">
        <f t="shared" si="19"/>
        <v>0.3</v>
      </c>
      <c r="AN146" s="60">
        <f t="shared" si="20"/>
        <v>0.5</v>
      </c>
    </row>
    <row r="147" ht="28.5" customHeight="1">
      <c r="A147" t="s" s="61">
        <v>264</v>
      </c>
      <c r="B147" t="s" s="36">
        <v>64</v>
      </c>
      <c r="C147" t="b" s="37">
        <v>0</v>
      </c>
      <c r="D147" s="38">
        <v>1.75</v>
      </c>
      <c r="E147" s="39">
        <v>0.08</v>
      </c>
      <c r="F147" s="40">
        <f>D147*E147</f>
        <v>0.14</v>
      </c>
      <c r="G147" s="41"/>
      <c r="H147" s="42">
        <v>0.02</v>
      </c>
      <c r="I147" s="43">
        <v>0.12</v>
      </c>
      <c r="J147" s="44">
        <v>10000</v>
      </c>
      <c r="K147" s="45">
        <v>0.01</v>
      </c>
      <c r="L147" s="46"/>
      <c r="M147" t="b" s="44">
        <v>0</v>
      </c>
      <c r="N147" t="b" s="44">
        <v>0</v>
      </c>
      <c r="O147" t="b" s="44">
        <v>0</v>
      </c>
      <c r="P147" t="b" s="44">
        <v>0</v>
      </c>
      <c r="Q147" s="44">
        <v>20</v>
      </c>
      <c r="R147" s="44"/>
      <c r="S147" s="44">
        <v>20</v>
      </c>
      <c r="T147" t="b" s="47">
        <v>0</v>
      </c>
      <c r="U147" s="48">
        <f>IF(C147=TRUE,MAX(AJ$2:AJ$164)*(G147+30%),IF(G147&gt;20%,AJ147+MAX(AJ$2:AJ$164*(G147-5%)),AJ147))+IF(N147,MAX(AJ$2:AJ$164),0)</f>
        <v>0.00594</v>
      </c>
      <c r="V147" s="49">
        <f>H147*F147</f>
        <v>0.0028</v>
      </c>
      <c r="W147" s="49">
        <f>H147+F147*I147*AM147</f>
        <v>0.02504</v>
      </c>
      <c r="X147" s="50">
        <f>I147*AN147+H147</f>
        <v>0.08</v>
      </c>
      <c r="Y147" s="50">
        <f>I147*AM147+H147</f>
        <v>0.05599999999999999</v>
      </c>
      <c r="Z147" s="51">
        <f>SUM($Q$2:Q147)</f>
        <v>6009.6</v>
      </c>
      <c r="AA147" s="52">
        <f>Q147</f>
        <v>20</v>
      </c>
      <c r="AB147" s="53">
        <f>R147</f>
        <v>0</v>
      </c>
      <c r="AC147" s="52">
        <f>(Q147*1500/10000)+R147</f>
        <v>3</v>
      </c>
      <c r="AD147" s="53">
        <f>AA147*AM147+AB147</f>
        <v>6</v>
      </c>
      <c r="AE147" s="54">
        <f>ROUND(IF(M147,Y147*10000,(J147*K147*10000)+(W147*100000000))/(AD147*10000),3)</f>
        <v>58.4</v>
      </c>
      <c r="AF147" s="55">
        <f>1+AE147</f>
        <v>59.4</v>
      </c>
      <c r="AG147" s="55">
        <f>ROUND((30/(AD147*IF(M147,1,5))),6)</f>
        <v>1</v>
      </c>
      <c r="AH147" s="55">
        <f>ROUND(POWER(AF147,AG147)/10000,6)</f>
        <v>0.00594</v>
      </c>
      <c r="AI147" t="b" s="56">
        <f>IF(AND(AE147&gt;3%,AD147&gt;6),TRUE,FALSE)</f>
        <v>0</v>
      </c>
      <c r="AJ147" s="57">
        <f>IF(OR(AND(AI147,P147=FALSE),T147),ROUND(POWER(AE147+1,25/(AD147/5))/10000,2),AH147)</f>
        <v>0.00594</v>
      </c>
      <c r="AK147" s="58">
        <f>IF(AND(AI147,T147),AD147/5,AD147)</f>
        <v>6</v>
      </c>
      <c r="AL147" s="59">
        <f t="shared" si="18"/>
        <v>0.2</v>
      </c>
      <c r="AM147" s="59">
        <f t="shared" si="19"/>
        <v>0.3</v>
      </c>
      <c r="AN147" s="60">
        <f t="shared" si="20"/>
        <v>0.5</v>
      </c>
    </row>
    <row r="148" ht="28.5" customHeight="1">
      <c r="A148" t="s" s="61">
        <v>265</v>
      </c>
      <c r="B148" t="s" s="36">
        <v>266</v>
      </c>
      <c r="C148" t="b" s="37">
        <v>0</v>
      </c>
      <c r="D148" s="38">
        <v>10000</v>
      </c>
      <c r="E148" s="39">
        <v>0.1</v>
      </c>
      <c r="F148" s="40">
        <f>D148*E148</f>
        <v>1000</v>
      </c>
      <c r="G148" s="41"/>
      <c r="H148" s="42">
        <v>1000</v>
      </c>
      <c r="I148" s="43">
        <v>0.02</v>
      </c>
      <c r="J148" s="45"/>
      <c r="K148" s="45"/>
      <c r="L148" s="46"/>
      <c r="M148" t="b" s="44">
        <v>1</v>
      </c>
      <c r="N148" t="b" s="44">
        <v>0</v>
      </c>
      <c r="O148" t="b" s="44">
        <v>0</v>
      </c>
      <c r="P148" t="b" s="44">
        <v>0</v>
      </c>
      <c r="Q148" s="44">
        <v>250</v>
      </c>
      <c r="R148" s="44">
        <v>5</v>
      </c>
      <c r="S148" s="44">
        <v>70</v>
      </c>
      <c r="T148" t="b" s="47">
        <v>1</v>
      </c>
      <c r="U148" s="48">
        <f>IF(C148=TRUE,MAX(AJ$2:AJ$164)*(G148+30%),IF(G148&gt;20%,AJ148+MAX(AJ$2:AJ$164*(G148-5%)),AJ148))+IF(N148,MAX(AJ$2:AJ$164),0)</f>
        <v>0.01</v>
      </c>
      <c r="V148" s="49">
        <f>H148*F148</f>
        <v>1000000</v>
      </c>
      <c r="W148" s="49">
        <f>H148+F148*I148*AM148</f>
        <v>1006</v>
      </c>
      <c r="X148" s="50">
        <f>I148*AN148+H148</f>
        <v>1000.01</v>
      </c>
      <c r="Y148" s="50">
        <f>I148*AM148+H148</f>
        <v>1000.006</v>
      </c>
      <c r="Z148" s="51">
        <f>SUM($Q$2:Q148)</f>
        <v>6259.6</v>
      </c>
      <c r="AA148" s="52">
        <f>Q148</f>
        <v>250</v>
      </c>
      <c r="AB148" s="53">
        <f>R148</f>
        <v>5</v>
      </c>
      <c r="AC148" s="52">
        <f>(Q148*1500/10000)+R148</f>
        <v>42.5</v>
      </c>
      <c r="AD148" s="53">
        <f>AA148*AM148+AB148</f>
        <v>80</v>
      </c>
      <c r="AE148" s="54">
        <f>ROUND(IF(M148,Y148*10000,(J148*K148*10000)+(W148*100000000))/(AD148*10000),3)</f>
        <v>12.5</v>
      </c>
      <c r="AF148" s="55">
        <f>1+AE148</f>
        <v>13.5</v>
      </c>
      <c r="AG148" s="55">
        <f>ROUND((30/(AD148*IF(M148,1,5))),6)</f>
        <v>0.375</v>
      </c>
      <c r="AH148" s="55">
        <f>ROUND(POWER(AF148,AG148)/10000,6)</f>
        <v>0.000265</v>
      </c>
      <c r="AI148" t="b" s="56">
        <f>IF(AND(AE148&gt;3%,AD148&gt;6),TRUE,FALSE)</f>
        <v>1</v>
      </c>
      <c r="AJ148" s="57">
        <f>IF(OR(AND(AI148,P148=FALSE),T148),ROUND(POWER(AE148+1,25/(AD148/5))/10000,2),AH148)</f>
        <v>0.01</v>
      </c>
      <c r="AK148" s="58">
        <f>IF(AND(AI148,T148),AD148/5,AD148)</f>
        <v>16</v>
      </c>
      <c r="AL148" s="59">
        <f t="shared" si="18"/>
        <v>0.2</v>
      </c>
      <c r="AM148" s="59">
        <f t="shared" si="19"/>
        <v>0.3</v>
      </c>
      <c r="AN148" s="60">
        <f t="shared" si="20"/>
        <v>0.5</v>
      </c>
    </row>
    <row r="149" ht="28.5" customHeight="1">
      <c r="A149" t="s" s="61">
        <v>267</v>
      </c>
      <c r="B149" t="s" s="36">
        <v>268</v>
      </c>
      <c r="C149" t="b" s="37">
        <v>0</v>
      </c>
      <c r="D149" s="38">
        <v>20</v>
      </c>
      <c r="E149" s="39">
        <v>0.15</v>
      </c>
      <c r="F149" s="40">
        <f>D149*E149</f>
        <v>3</v>
      </c>
      <c r="G149" s="41">
        <v>0.6</v>
      </c>
      <c r="H149" s="71">
        <v>1000</v>
      </c>
      <c r="I149" s="43">
        <v>0</v>
      </c>
      <c r="J149" s="45">
        <v>0</v>
      </c>
      <c r="K149" s="45">
        <v>0</v>
      </c>
      <c r="L149" s="46"/>
      <c r="M149" t="b" s="44">
        <v>1</v>
      </c>
      <c r="N149" t="b" s="44">
        <v>0</v>
      </c>
      <c r="O149" t="b" s="44">
        <v>0</v>
      </c>
      <c r="P149" t="b" s="44">
        <v>0</v>
      </c>
      <c r="Q149" s="44">
        <v>240</v>
      </c>
      <c r="R149" s="44">
        <v>0</v>
      </c>
      <c r="S149" s="44">
        <v>0</v>
      </c>
      <c r="T149" t="b" s="47">
        <v>0</v>
      </c>
      <c r="U149" s="48">
        <f>IF(C149=TRUE,MAX(AJ$2:AJ$164)*(G149+30%),IF(G149&gt;20%,AJ149+MAX(AJ$2:AJ$164*(G149-5%)),AJ149))+IF(N149,MAX(AJ$2:AJ$164),0)</f>
        <v>0.0155</v>
      </c>
      <c r="V149" s="49">
        <f>H149*F149</f>
        <v>3000</v>
      </c>
      <c r="W149" s="49">
        <f>H149+F149*I149*AM149</f>
        <v>1000</v>
      </c>
      <c r="X149" s="50">
        <f>I149*AN149+H149</f>
        <v>1000</v>
      </c>
      <c r="Y149" s="50">
        <f>I149*AM149+H149</f>
        <v>1000</v>
      </c>
      <c r="Z149" s="51">
        <f>SUM($Q$2:Q149)</f>
        <v>6499.6</v>
      </c>
      <c r="AA149" s="52">
        <f>Q149</f>
        <v>240</v>
      </c>
      <c r="AB149" s="53">
        <f>R149</f>
        <v>0</v>
      </c>
      <c r="AC149" s="52">
        <f>(Q149*1500/10000)+R149</f>
        <v>36</v>
      </c>
      <c r="AD149" s="53">
        <f>AA149*AM149+AB149</f>
        <v>72</v>
      </c>
      <c r="AE149" s="54">
        <f>ROUND(IF(M149,Y149*10000,(J149*K149*10000)+(W149*100000000))/(AD149*10000),3)</f>
        <v>13.889</v>
      </c>
      <c r="AF149" s="55">
        <f>1+AE149</f>
        <v>14.889</v>
      </c>
      <c r="AG149" s="55">
        <f>ROUND((30/(AD149*IF(M149,1,5))),6)</f>
        <v>0.416667</v>
      </c>
      <c r="AH149" s="55">
        <f>ROUND(POWER(AF149,AG149)/10000,6)</f>
        <v>0.000308</v>
      </c>
      <c r="AI149" t="b" s="56">
        <f>IF(AND(AE149&gt;3%,AD149&gt;6),TRUE,FALSE)</f>
        <v>1</v>
      </c>
      <c r="AJ149" s="57">
        <f>IF(OR(AND(AI149,P149=FALSE),T149),ROUND(POWER(AE149+1,25/(AD149/5))/10000,2),AH149)</f>
        <v>0.01</v>
      </c>
      <c r="AK149" s="58">
        <f>IF(AND(AI149,T149),AD149/5,AD149)</f>
        <v>72</v>
      </c>
      <c r="AL149" s="59">
        <f t="shared" si="18"/>
        <v>0.2</v>
      </c>
      <c r="AM149" s="59">
        <f t="shared" si="19"/>
        <v>0.3</v>
      </c>
      <c r="AN149" s="60">
        <f t="shared" si="20"/>
        <v>0.5</v>
      </c>
    </row>
    <row r="150" ht="28.5" customHeight="1">
      <c r="A150" t="s" s="61">
        <v>269</v>
      </c>
      <c r="B150" t="s" s="36">
        <v>46</v>
      </c>
      <c r="C150" t="b" s="37">
        <v>0</v>
      </c>
      <c r="D150" s="38">
        <v>2.72</v>
      </c>
      <c r="E150" s="39">
        <v>0.25</v>
      </c>
      <c r="F150" s="40">
        <f>D150*E150</f>
        <v>0.68</v>
      </c>
      <c r="G150" s="41"/>
      <c r="H150" s="42">
        <v>0.02</v>
      </c>
      <c r="I150" s="43">
        <v>0.08</v>
      </c>
      <c r="J150" s="44">
        <v>10000</v>
      </c>
      <c r="K150" s="45">
        <v>0.01</v>
      </c>
      <c r="L150" s="46"/>
      <c r="M150" t="b" s="44">
        <v>0</v>
      </c>
      <c r="N150" t="b" s="44">
        <v>0</v>
      </c>
      <c r="O150" t="b" s="44">
        <v>0</v>
      </c>
      <c r="P150" t="b" s="44">
        <v>0</v>
      </c>
      <c r="Q150" s="44">
        <v>20</v>
      </c>
      <c r="R150" s="44"/>
      <c r="S150" s="44">
        <v>50</v>
      </c>
      <c r="T150" t="b" s="47">
        <v>0</v>
      </c>
      <c r="U150" s="48">
        <f>IF(C150=TRUE,MAX(AJ$2:AJ$164)*(G150+30%),IF(G150&gt;20%,AJ150+MAX(AJ$2:AJ$164*(G150-5%)),AJ150))+IF(N150,MAX(AJ$2:AJ$164),0)</f>
        <v>0.007820000000000001</v>
      </c>
      <c r="V150" s="49">
        <f>H150*F150</f>
        <v>0.0136</v>
      </c>
      <c r="W150" s="49">
        <f>H150+F150*I150*AM150</f>
        <v>0.03632000000000001</v>
      </c>
      <c r="X150" s="50">
        <f>I150*AN150+H150</f>
        <v>0.06</v>
      </c>
      <c r="Y150" s="50">
        <f>I150*AM150+H150</f>
        <v>0.044</v>
      </c>
      <c r="Z150" s="51">
        <f>SUM($Q$2:Q150)</f>
        <v>6519.6</v>
      </c>
      <c r="AA150" s="52">
        <f>Q150</f>
        <v>20</v>
      </c>
      <c r="AB150" s="53">
        <f>R150</f>
        <v>0</v>
      </c>
      <c r="AC150" s="52">
        <f>(Q150*1500/10000)+R150</f>
        <v>3</v>
      </c>
      <c r="AD150" s="53">
        <f>AA150*AM150+AB150</f>
        <v>6</v>
      </c>
      <c r="AE150" s="54">
        <f>ROUND(IF(M150,Y150*10000,(J150*K150*10000)+(W150*100000000))/(AD150*10000),3)</f>
        <v>77.2</v>
      </c>
      <c r="AF150" s="55">
        <f>1+AE150</f>
        <v>78.2</v>
      </c>
      <c r="AG150" s="55">
        <f>ROUND((30/(AD150*IF(M150,1,5))),6)</f>
        <v>1</v>
      </c>
      <c r="AH150" s="55">
        <f>ROUND(POWER(AF150,AG150)/10000,6)</f>
        <v>0.007820000000000001</v>
      </c>
      <c r="AI150" t="b" s="56">
        <f>IF(AND(AE150&gt;3%,AD150&gt;6),TRUE,FALSE)</f>
        <v>0</v>
      </c>
      <c r="AJ150" s="57">
        <f>IF(OR(AND(AI150,P150=FALSE),T150),ROUND(POWER(AE150+1,25/(AD150/5))/10000,2),AH150)</f>
        <v>0.007820000000000001</v>
      </c>
      <c r="AK150" s="58">
        <f>IF(AND(AI150,T150),AD150/5,AD150)</f>
        <v>6</v>
      </c>
      <c r="AL150" s="59">
        <f t="shared" si="18"/>
        <v>0.2</v>
      </c>
      <c r="AM150" s="59">
        <f t="shared" si="19"/>
        <v>0.3</v>
      </c>
      <c r="AN150" s="60">
        <f t="shared" si="20"/>
        <v>0.5</v>
      </c>
    </row>
    <row r="151" ht="28.5" customHeight="1">
      <c r="A151" t="s" s="35">
        <v>270</v>
      </c>
      <c r="B151" t="s" s="36">
        <v>54</v>
      </c>
      <c r="C151" t="b" s="37">
        <v>0</v>
      </c>
      <c r="D151" s="38">
        <v>1.4</v>
      </c>
      <c r="E151" s="39">
        <v>0.08</v>
      </c>
      <c r="F151" s="40">
        <f>D151*E151</f>
        <v>0.112</v>
      </c>
      <c r="G151" s="41"/>
      <c r="H151" s="42">
        <v>0</v>
      </c>
      <c r="I151" s="43">
        <v>0.15</v>
      </c>
      <c r="J151" s="44">
        <v>0</v>
      </c>
      <c r="K151" s="45">
        <v>0</v>
      </c>
      <c r="L151" s="46"/>
      <c r="M151" t="b" s="44">
        <v>0</v>
      </c>
      <c r="N151" t="b" s="44">
        <v>0</v>
      </c>
      <c r="O151" t="b" s="44">
        <v>0</v>
      </c>
      <c r="P151" t="b" s="44">
        <v>0</v>
      </c>
      <c r="Q151" s="44">
        <v>20</v>
      </c>
      <c r="R151" s="44"/>
      <c r="S151" s="44">
        <v>10</v>
      </c>
      <c r="T151" t="b" s="47">
        <v>0</v>
      </c>
      <c r="U151" s="48">
        <f>IF(C151=TRUE,MAX(AJ$2:AJ$164)*(G151+30%),IF(G151&gt;20%,AJ151+MAX(AJ$2:AJ$164*(G151-5%)),AJ151))+IF(N151,MAX(AJ$2:AJ$164),0)</f>
        <v>0.00094</v>
      </c>
      <c r="V151" s="49">
        <f>H151*F151</f>
        <v>0</v>
      </c>
      <c r="W151" s="49">
        <f>H151+F151*I151*AM151</f>
        <v>0.005039999999999999</v>
      </c>
      <c r="X151" s="50">
        <f>I151*AN151+H151</f>
        <v>0.075</v>
      </c>
      <c r="Y151" s="50">
        <f>I151*AM151+H151</f>
        <v>0.045</v>
      </c>
      <c r="Z151" s="51">
        <f>SUM($Q$2:Q151)</f>
        <v>6539.6</v>
      </c>
      <c r="AA151" s="52">
        <f>Q151</f>
        <v>20</v>
      </c>
      <c r="AB151" s="53">
        <f>R151</f>
        <v>0</v>
      </c>
      <c r="AC151" s="52">
        <f>(Q151*1500/10000)+R151</f>
        <v>3</v>
      </c>
      <c r="AD151" s="53">
        <f>AA151*AM151+AB151</f>
        <v>6</v>
      </c>
      <c r="AE151" s="54">
        <f>ROUND(IF(M151,Y151*10000,(J151*K151*10000)+(W151*100000000))/(AD151*10000),3)</f>
        <v>8.4</v>
      </c>
      <c r="AF151" s="55">
        <f>1+AE151</f>
        <v>9.4</v>
      </c>
      <c r="AG151" s="55">
        <f>ROUND((30/(AD151*IF(M151,1,5))),6)</f>
        <v>1</v>
      </c>
      <c r="AH151" s="55">
        <f>ROUND(POWER(AF151,AG151)/10000,6)</f>
        <v>0.00094</v>
      </c>
      <c r="AI151" t="b" s="56">
        <f>IF(AND(AE151&gt;3%,AD151&gt;6),TRUE,FALSE)</f>
        <v>0</v>
      </c>
      <c r="AJ151" s="57">
        <f>IF(OR(AND(AI151,P151=FALSE),T151),ROUND(POWER(AE151+1,25/(AD151/5))/10000,2),AH151)</f>
        <v>0.00094</v>
      </c>
      <c r="AK151" s="58">
        <f>IF(AND(AI151,T151),AD151/5,AD151)</f>
        <v>6</v>
      </c>
      <c r="AL151" s="59">
        <f t="shared" si="18"/>
        <v>0.2</v>
      </c>
      <c r="AM151" s="59">
        <f t="shared" si="19"/>
        <v>0.3</v>
      </c>
      <c r="AN151" s="60">
        <f t="shared" si="20"/>
        <v>0.5</v>
      </c>
    </row>
    <row r="152" ht="28.5" customHeight="1">
      <c r="A152" t="s" s="61">
        <v>271</v>
      </c>
      <c r="B152" t="s" s="36">
        <v>74</v>
      </c>
      <c r="C152" t="b" s="37">
        <v>0</v>
      </c>
      <c r="D152" s="38">
        <v>2</v>
      </c>
      <c r="E152" s="39">
        <v>0.05</v>
      </c>
      <c r="F152" s="40">
        <f>D152*E152</f>
        <v>0.1</v>
      </c>
      <c r="G152" s="41"/>
      <c r="H152" s="42">
        <v>0.04</v>
      </c>
      <c r="I152" s="43"/>
      <c r="J152" s="44">
        <v>0</v>
      </c>
      <c r="K152" s="45">
        <v>0</v>
      </c>
      <c r="L152" s="46"/>
      <c r="M152" t="b" s="44">
        <v>1</v>
      </c>
      <c r="N152" t="b" s="44">
        <v>0</v>
      </c>
      <c r="O152" t="b" s="44">
        <v>0</v>
      </c>
      <c r="P152" t="b" s="44">
        <v>0</v>
      </c>
      <c r="Q152" s="44">
        <v>2</v>
      </c>
      <c r="R152" s="44"/>
      <c r="S152" s="44">
        <v>25</v>
      </c>
      <c r="T152" t="b" s="47">
        <v>0</v>
      </c>
      <c r="U152" s="48">
        <f>IF(C152=TRUE,MAX(AJ$2:AJ$164)*(G152+30%),IF(G152&gt;20%,AJ152+MAX(AJ$2:AJ$164*(G152-5%)),AJ152))+IF(N152,MAX(AJ$2:AJ$164),0)</f>
        <v>0.00256</v>
      </c>
      <c r="V152" s="49">
        <f>H152*F152</f>
        <v>0.004</v>
      </c>
      <c r="W152" s="49">
        <f>H152+F152*I152*AM152</f>
        <v>0.04</v>
      </c>
      <c r="X152" s="50">
        <f>I152*AN152+H152</f>
        <v>0.04</v>
      </c>
      <c r="Y152" s="50">
        <f>I152*AM152+H152</f>
        <v>0.04</v>
      </c>
      <c r="Z152" s="51">
        <f>SUM($Q$2:Q152)</f>
        <v>6541.6</v>
      </c>
      <c r="AA152" s="52">
        <f>Q152</f>
        <v>2</v>
      </c>
      <c r="AB152" s="53">
        <f>R152</f>
        <v>0</v>
      </c>
      <c r="AC152" s="52">
        <f>(Q152*1500/10000)+R152</f>
        <v>0.3</v>
      </c>
      <c r="AD152" s="53">
        <f>AA152*AM152+AB152</f>
        <v>0.6</v>
      </c>
      <c r="AE152" s="54">
        <f>ROUND(IF(M152,Y152*10000,(J152*K152*10000)+(W152*100000000))/(AD152*10000),3)</f>
        <v>0.067</v>
      </c>
      <c r="AF152" s="55">
        <f>1+AE152</f>
        <v>1.067</v>
      </c>
      <c r="AG152" s="55">
        <f>ROUND((30/(AD152*IF(M152,1,5))),6)</f>
        <v>50</v>
      </c>
      <c r="AH152" s="55">
        <f>ROUND(POWER(AF152,AG152)/10000,6)</f>
        <v>0.00256</v>
      </c>
      <c r="AI152" t="b" s="56">
        <f>IF(AND(AE152&gt;3%,AD152&gt;6),TRUE,FALSE)</f>
        <v>0</v>
      </c>
      <c r="AJ152" s="57">
        <f>IF(OR(AND(AI152,P152=FALSE),T152),ROUND(POWER(AE152+1,25/(AD152/5))/10000,2),AH152)</f>
        <v>0.00256</v>
      </c>
      <c r="AK152" s="58">
        <f>IF(AND(AI152,T152),AD152/5,AD152)</f>
        <v>0.6</v>
      </c>
      <c r="AL152" s="59">
        <f t="shared" si="18"/>
        <v>0.2</v>
      </c>
      <c r="AM152" s="59">
        <f t="shared" si="19"/>
        <v>0.3</v>
      </c>
      <c r="AN152" s="60">
        <f t="shared" si="20"/>
        <v>0.5</v>
      </c>
    </row>
    <row r="153" ht="28.5" customHeight="1">
      <c r="A153" t="s" s="35">
        <v>272</v>
      </c>
      <c r="B153" t="s" s="36">
        <v>273</v>
      </c>
      <c r="C153" t="b" s="37">
        <v>0</v>
      </c>
      <c r="D153" s="38">
        <v>9</v>
      </c>
      <c r="E153" s="39">
        <v>0.08</v>
      </c>
      <c r="F153" s="40">
        <f>D153*E153</f>
        <v>0.72</v>
      </c>
      <c r="G153" s="41">
        <v>0.25</v>
      </c>
      <c r="H153" s="42">
        <v>0.25</v>
      </c>
      <c r="I153" s="43">
        <v>0.2</v>
      </c>
      <c r="J153" s="44">
        <v>0</v>
      </c>
      <c r="K153" s="45">
        <v>0</v>
      </c>
      <c r="L153" s="46"/>
      <c r="M153" t="b" s="44">
        <v>1</v>
      </c>
      <c r="N153" t="b" s="44">
        <v>0</v>
      </c>
      <c r="O153" t="b" s="44">
        <v>0</v>
      </c>
      <c r="P153" t="b" s="44">
        <v>0</v>
      </c>
      <c r="Q153" s="44">
        <v>16</v>
      </c>
      <c r="R153" s="44">
        <v>0</v>
      </c>
      <c r="S153" s="44">
        <v>60</v>
      </c>
      <c r="T153" t="b" s="47">
        <v>0</v>
      </c>
      <c r="U153" s="48">
        <f>IF(C153=TRUE,MAX(AJ$2:AJ$164)*(G153+30%),IF(G153&gt;20%,AJ153+MAX(AJ$2:AJ$164*(G153-5%)),AJ153))+IF(N153,MAX(AJ$2:AJ$164),0)</f>
        <v>0.0001776</v>
      </c>
      <c r="V153" s="49">
        <f>H153*F153</f>
        <v>0.18</v>
      </c>
      <c r="W153" s="49">
        <f>H153+F153*I153*AM153</f>
        <v>0.2932</v>
      </c>
      <c r="X153" s="50">
        <f>I153*AN153+H153</f>
        <v>0.35</v>
      </c>
      <c r="Y153" s="50">
        <f>I153*AM153+H153</f>
        <v>0.31</v>
      </c>
      <c r="Z153" s="51">
        <f>SUM($Q$2:Q153)</f>
        <v>6557.6</v>
      </c>
      <c r="AA153" s="52">
        <f>Q153</f>
        <v>16</v>
      </c>
      <c r="AB153" s="53">
        <f>R153</f>
        <v>0</v>
      </c>
      <c r="AC153" s="52">
        <f>(Q153*1500/10000)+R153</f>
        <v>2.4</v>
      </c>
      <c r="AD153" s="53">
        <f>AA153*AM153+AB153</f>
        <v>4.8</v>
      </c>
      <c r="AE153" s="54">
        <f>ROUND(IF(M153,Y153*10000,(J153*K153*10000)+(W153*100000000))/(AD153*10000),3)</f>
        <v>0.065</v>
      </c>
      <c r="AF153" s="55">
        <f>1+AE153</f>
        <v>1.065</v>
      </c>
      <c r="AG153" s="55">
        <f>ROUND((30/(AD153*IF(M153,1,5))),6)</f>
        <v>6.25</v>
      </c>
      <c r="AH153" s="55">
        <f>ROUND(POWER(AF153,AG153)/10000,6)</f>
        <v>0.000148</v>
      </c>
      <c r="AI153" t="b" s="56">
        <f>IF(AND(AE153&gt;3%,AD153&gt;6),TRUE,FALSE)</f>
        <v>0</v>
      </c>
      <c r="AJ153" s="57">
        <f>IF(OR(AND(AI153,P153=FALSE),T153),ROUND(POWER(AE153+1,25/(AD153/5))/10000,2),AH153)</f>
        <v>0.000148</v>
      </c>
      <c r="AK153" s="58">
        <f>IF(AND(AI153,T153),AD153/5,AD153)</f>
        <v>4.8</v>
      </c>
      <c r="AL153" s="59">
        <f t="shared" si="18"/>
        <v>0.2</v>
      </c>
      <c r="AM153" s="59">
        <f t="shared" si="19"/>
        <v>0.3</v>
      </c>
      <c r="AN153" s="60">
        <f t="shared" si="20"/>
        <v>0.5</v>
      </c>
    </row>
    <row r="154" ht="28.5" customHeight="1">
      <c r="A154" t="s" s="61">
        <v>274</v>
      </c>
      <c r="B154" t="s" s="36">
        <v>275</v>
      </c>
      <c r="C154" t="b" s="37">
        <v>0</v>
      </c>
      <c r="D154" s="38">
        <v>0.238</v>
      </c>
      <c r="E154" s="39">
        <v>0.25</v>
      </c>
      <c r="F154" s="40">
        <f>D154*E154</f>
        <v>0.0595</v>
      </c>
      <c r="G154" s="41">
        <v>0.2</v>
      </c>
      <c r="H154" s="42">
        <v>0.02</v>
      </c>
      <c r="I154" s="43">
        <v>0</v>
      </c>
      <c r="J154" s="44">
        <v>0</v>
      </c>
      <c r="K154" s="45">
        <v>0</v>
      </c>
      <c r="L154" s="46"/>
      <c r="M154" t="b" s="44">
        <v>1</v>
      </c>
      <c r="N154" t="b" s="44">
        <v>0</v>
      </c>
      <c r="O154" t="b" s="44">
        <v>0</v>
      </c>
      <c r="P154" t="b" s="44">
        <v>1</v>
      </c>
      <c r="Q154" s="44">
        <v>1.5</v>
      </c>
      <c r="R154" s="44">
        <v>1</v>
      </c>
      <c r="S154" s="44">
        <v>0</v>
      </c>
      <c r="T154" t="b" s="47">
        <v>0</v>
      </c>
      <c r="U154" s="48">
        <f>IF(C154=TRUE,MAX(AJ$2:AJ$164)*(G154+30%),IF(G154&gt;20%,AJ154+MAX(AJ$2:AJ$164*(G154-5%)),AJ154))+IF(N154,MAX(AJ$2:AJ$164),0)</f>
        <v>0.000133</v>
      </c>
      <c r="V154" s="49">
        <f>H154*F154</f>
        <v>0.00119</v>
      </c>
      <c r="W154" s="49">
        <f>H154+F154*I154*AM154</f>
        <v>0.02</v>
      </c>
      <c r="X154" s="50">
        <f>I154*AN154+H154</f>
        <v>0.02</v>
      </c>
      <c r="Y154" s="50">
        <f>I154*AM154+H154</f>
        <v>0.02</v>
      </c>
      <c r="Z154" s="51">
        <f>SUM($Q$2:Q154)</f>
        <v>6559.1</v>
      </c>
      <c r="AA154" s="52">
        <f>Q154</f>
        <v>1.5</v>
      </c>
      <c r="AB154" s="53">
        <f>R154</f>
        <v>1</v>
      </c>
      <c r="AC154" s="52">
        <f>(Q154*1500/10000)+R154</f>
        <v>1.225</v>
      </c>
      <c r="AD154" s="53">
        <f>AA154*AM154+AB154</f>
        <v>1.45</v>
      </c>
      <c r="AE154" s="54">
        <f>ROUND(IF(M154,Y154*10000,(J154*K154*10000)+(W154*100000000))/(AD154*10000),3)</f>
        <v>0.014</v>
      </c>
      <c r="AF154" s="55">
        <f>1+AE154</f>
        <v>1.014</v>
      </c>
      <c r="AG154" s="55">
        <f>ROUND((30/(AD154*IF(M154,1,5))),6)</f>
        <v>20.689655</v>
      </c>
      <c r="AH154" s="55">
        <f>ROUND(POWER(AF154,AG154)/10000,6)</f>
        <v>0.000133</v>
      </c>
      <c r="AI154" t="b" s="56">
        <f>IF(AND(AE154&gt;3%,AD154&gt;6),TRUE,FALSE)</f>
        <v>0</v>
      </c>
      <c r="AJ154" s="57">
        <f>IF(OR(AND(AI154,P154=FALSE),T154),ROUND(POWER(AE154+1,25/(AD154/5))/10000,2),AH154)</f>
        <v>0.000133</v>
      </c>
      <c r="AK154" s="58">
        <f>IF(AND(AI154,T154),AD154/5,AD154)</f>
        <v>1.45</v>
      </c>
      <c r="AL154" s="59">
        <f t="shared" si="18"/>
        <v>0.2</v>
      </c>
      <c r="AM154" s="59">
        <f t="shared" si="19"/>
        <v>0.3</v>
      </c>
      <c r="AN154" s="60">
        <f t="shared" si="20"/>
        <v>0.5</v>
      </c>
    </row>
    <row r="155" ht="28.5" customHeight="1">
      <c r="A155" t="s" s="61">
        <v>276</v>
      </c>
      <c r="B155" t="s" s="36">
        <v>93</v>
      </c>
      <c r="C155" t="b" s="37">
        <v>0</v>
      </c>
      <c r="D155" s="38">
        <v>12.5</v>
      </c>
      <c r="E155" s="39">
        <v>0.3</v>
      </c>
      <c r="F155" s="40">
        <f>D155*E155</f>
        <v>3.75</v>
      </c>
      <c r="G155" s="41"/>
      <c r="H155" s="42">
        <v>0.1</v>
      </c>
      <c r="I155" s="43">
        <v>0.08</v>
      </c>
      <c r="J155" s="44">
        <v>10000</v>
      </c>
      <c r="K155" s="45">
        <v>0.01</v>
      </c>
      <c r="L155" s="46"/>
      <c r="M155" t="b" s="44">
        <v>1</v>
      </c>
      <c r="N155" t="b" s="44">
        <v>0</v>
      </c>
      <c r="O155" t="b" s="44">
        <v>0</v>
      </c>
      <c r="P155" t="b" s="44">
        <v>0</v>
      </c>
      <c r="Q155" s="44">
        <v>30</v>
      </c>
      <c r="R155" s="44"/>
      <c r="S155" s="44">
        <v>50</v>
      </c>
      <c r="T155" t="b" s="47">
        <v>0</v>
      </c>
      <c r="U155" s="48">
        <f>IF(C155=TRUE,MAX(AJ$2:AJ$164)*(G155+30%),IF(G155&gt;20%,AJ155+MAX(AJ$2:AJ$164*(G155-5%)),AJ155))+IF(N155,MAX(AJ$2:AJ$164),0)</f>
        <v>0.000105</v>
      </c>
      <c r="V155" s="49">
        <f>H155*F155</f>
        <v>0.375</v>
      </c>
      <c r="W155" s="49">
        <f>H155+F155*I155*AM155</f>
        <v>0.19</v>
      </c>
      <c r="X155" s="50">
        <f>I155*AN155+H155</f>
        <v>0.14</v>
      </c>
      <c r="Y155" s="50">
        <f>I155*AM155+H155</f>
        <v>0.124</v>
      </c>
      <c r="Z155" s="51">
        <f>SUM($Q$2:Q155)</f>
        <v>6589.1</v>
      </c>
      <c r="AA155" s="52">
        <f>Q155</f>
        <v>30</v>
      </c>
      <c r="AB155" s="53">
        <f>R155</f>
        <v>0</v>
      </c>
      <c r="AC155" s="52">
        <f>(Q155*1500/10000)+R155</f>
        <v>4.5</v>
      </c>
      <c r="AD155" s="53">
        <f>AA155*AM155+AB155</f>
        <v>9</v>
      </c>
      <c r="AE155" s="54">
        <f>ROUND(IF(M155,Y155*10000,(J155*K155*10000)+(W155*100000000))/(AD155*10000),3)</f>
        <v>0.014</v>
      </c>
      <c r="AF155" s="55">
        <f>1+AE155</f>
        <v>1.014</v>
      </c>
      <c r="AG155" s="55">
        <f>ROUND((30/(AD155*IF(M155,1,5))),6)</f>
        <v>3.333333</v>
      </c>
      <c r="AH155" s="55">
        <f>ROUND(POWER(AF155,AG155)/10000,6)</f>
        <v>0.000105</v>
      </c>
      <c r="AI155" t="b" s="56">
        <f>IF(AND(AE155&gt;3%,AD155&gt;6),TRUE,FALSE)</f>
        <v>0</v>
      </c>
      <c r="AJ155" s="57">
        <f>IF(OR(AND(AI155,P155=FALSE),T155),ROUND(POWER(AE155+1,25/(AD155/5))/10000,2),AH155)</f>
        <v>0.000105</v>
      </c>
      <c r="AK155" s="58">
        <f>IF(AND(AI155,T155),AD155/5,AD155)</f>
        <v>9</v>
      </c>
      <c r="AL155" s="59">
        <f t="shared" si="18"/>
        <v>0.2</v>
      </c>
      <c r="AM155" s="59">
        <f t="shared" si="19"/>
        <v>0.3</v>
      </c>
      <c r="AN155" s="60">
        <f t="shared" si="20"/>
        <v>0.5</v>
      </c>
    </row>
    <row r="156" ht="28.5" customHeight="1">
      <c r="A156" t="s" s="61">
        <v>277</v>
      </c>
      <c r="B156" t="s" s="36">
        <v>66</v>
      </c>
      <c r="C156" t="b" s="37">
        <v>0</v>
      </c>
      <c r="D156" s="38">
        <v>3</v>
      </c>
      <c r="E156" s="39">
        <v>0.5</v>
      </c>
      <c r="F156" s="40">
        <f>D156*E156</f>
        <v>1.5</v>
      </c>
      <c r="G156" s="41"/>
      <c r="H156" s="42">
        <v>0.05</v>
      </c>
      <c r="I156" s="43">
        <v>0.15</v>
      </c>
      <c r="J156" s="44">
        <v>0</v>
      </c>
      <c r="K156" s="45">
        <v>0</v>
      </c>
      <c r="L156" s="46"/>
      <c r="M156" t="b" s="44">
        <v>1</v>
      </c>
      <c r="N156" t="b" s="44">
        <v>0</v>
      </c>
      <c r="O156" t="b" s="44">
        <v>0</v>
      </c>
      <c r="P156" t="b" s="44">
        <v>0</v>
      </c>
      <c r="Q156" s="44">
        <v>30</v>
      </c>
      <c r="R156" s="44"/>
      <c r="S156" s="44">
        <v>25</v>
      </c>
      <c r="T156" t="b" s="47">
        <v>0</v>
      </c>
      <c r="U156" s="48">
        <f>IF(C156=TRUE,MAX(AJ$2:AJ$164)*(G156+30%),IF(G156&gt;20%,AJ156+MAX(AJ$2:AJ$164*(G156-5%)),AJ156))+IF(N156,MAX(AJ$2:AJ$164),0)</f>
        <v>0.000104</v>
      </c>
      <c r="V156" s="49">
        <f>H156*F156</f>
        <v>0.07500000000000001</v>
      </c>
      <c r="W156" s="49">
        <f>H156+F156*I156*AM156</f>
        <v>0.1175</v>
      </c>
      <c r="X156" s="50">
        <f>I156*AN156+H156</f>
        <v>0.125</v>
      </c>
      <c r="Y156" s="50">
        <f>I156*AM156+H156</f>
        <v>0.095</v>
      </c>
      <c r="Z156" s="51">
        <f>SUM($Q$2:Q156)</f>
        <v>6619.1</v>
      </c>
      <c r="AA156" s="52">
        <f>Q156</f>
        <v>30</v>
      </c>
      <c r="AB156" s="53">
        <f>R156</f>
        <v>0</v>
      </c>
      <c r="AC156" s="52">
        <f>(Q156*1500/10000)+R156</f>
        <v>4.5</v>
      </c>
      <c r="AD156" s="53">
        <f>AA156*AM156+AB156</f>
        <v>9</v>
      </c>
      <c r="AE156" s="54">
        <f>ROUND(IF(M156,Y156*10000,(J156*K156*10000)+(W156*100000000))/(AD156*10000),3)</f>
        <v>0.011</v>
      </c>
      <c r="AF156" s="55">
        <f>1+AE156</f>
        <v>1.011</v>
      </c>
      <c r="AG156" s="55">
        <f>ROUND((30/(AD156*IF(M156,1,5))),6)</f>
        <v>3.333333</v>
      </c>
      <c r="AH156" s="55">
        <f>ROUND(POWER(AF156,AG156)/10000,6)</f>
        <v>0.000104</v>
      </c>
      <c r="AI156" t="b" s="56">
        <f>IF(AND(AE156&gt;3%,AD156&gt;6),TRUE,FALSE)</f>
        <v>0</v>
      </c>
      <c r="AJ156" s="57">
        <f>IF(OR(AND(AI156,P156=FALSE),T156),ROUND(POWER(AE156+1,25/(AD156/5))/10000,2),AH156)</f>
        <v>0.000104</v>
      </c>
      <c r="AK156" s="58">
        <f>IF(AND(AI156,T156),AD156/5,AD156)</f>
        <v>9</v>
      </c>
      <c r="AL156" s="59">
        <f t="shared" si="18"/>
        <v>0.2</v>
      </c>
      <c r="AM156" s="59">
        <f t="shared" si="19"/>
        <v>0.3</v>
      </c>
      <c r="AN156" s="60">
        <f t="shared" si="20"/>
        <v>0.5</v>
      </c>
    </row>
    <row r="157" ht="28.5" customHeight="1">
      <c r="A157" t="s" s="61">
        <v>278</v>
      </c>
      <c r="B157" t="s" s="36">
        <v>258</v>
      </c>
      <c r="C157" t="b" s="37">
        <v>0</v>
      </c>
      <c r="D157" s="38">
        <v>0.2</v>
      </c>
      <c r="E157" s="39">
        <v>0.4</v>
      </c>
      <c r="F157" s="40">
        <f>D157*E157</f>
        <v>0.08000000000000002</v>
      </c>
      <c r="G157" s="41"/>
      <c r="H157" s="42">
        <v>0.02</v>
      </c>
      <c r="I157" s="43">
        <v>0</v>
      </c>
      <c r="J157" s="44">
        <v>0</v>
      </c>
      <c r="K157" s="45">
        <v>0</v>
      </c>
      <c r="L157" s="46"/>
      <c r="M157" t="b" s="44">
        <v>1</v>
      </c>
      <c r="N157" t="b" s="44">
        <v>0</v>
      </c>
      <c r="O157" t="b" s="44">
        <v>0</v>
      </c>
      <c r="P157" t="b" s="44">
        <v>0</v>
      </c>
      <c r="Q157" s="44">
        <v>25</v>
      </c>
      <c r="R157" s="44"/>
      <c r="S157" s="44">
        <v>30</v>
      </c>
      <c r="T157" t="b" s="47">
        <v>0</v>
      </c>
      <c r="U157" s="48">
        <f>IF(C157=TRUE,MAX(AJ$2:AJ$164)*(G157+30%),IF(G157&gt;20%,AJ157+MAX(AJ$2:AJ$164*(G157-5%)),AJ157))+IF(N157,MAX(AJ$2:AJ$164),0)</f>
        <v>0.000101</v>
      </c>
      <c r="V157" s="49">
        <f>H157*F157</f>
        <v>0.0016</v>
      </c>
      <c r="W157" s="49">
        <f>H157+F157*I157*AM157</f>
        <v>0.02</v>
      </c>
      <c r="X157" s="50">
        <f>I157*AN157+H157</f>
        <v>0.02</v>
      </c>
      <c r="Y157" s="50">
        <f>I157*AM157+H157</f>
        <v>0.02</v>
      </c>
      <c r="Z157" s="51">
        <f>SUM($Q$2:Q157)</f>
        <v>6644.1</v>
      </c>
      <c r="AA157" s="52">
        <f>Q157</f>
        <v>25</v>
      </c>
      <c r="AB157" s="53">
        <f>R157</f>
        <v>0</v>
      </c>
      <c r="AC157" s="52">
        <f>(Q157*1500/10000)+R157</f>
        <v>3.75</v>
      </c>
      <c r="AD157" s="53">
        <f>AA157*AM157+AB157</f>
        <v>7.5</v>
      </c>
      <c r="AE157" s="54">
        <f>ROUND(IF(M157,Y157*10000,(J157*K157*10000)+(W157*100000000))/(AD157*10000),3)</f>
        <v>0.003</v>
      </c>
      <c r="AF157" s="55">
        <f>1+AE157</f>
        <v>1.003</v>
      </c>
      <c r="AG157" s="55">
        <f>ROUND((30/(AD157*IF(M157,1,5))),6)</f>
        <v>4</v>
      </c>
      <c r="AH157" s="55">
        <f>ROUND(POWER(AF157,AG157)/10000,6)</f>
        <v>0.000101</v>
      </c>
      <c r="AI157" t="b" s="56">
        <f>IF(AND(AE157&gt;3%,AD157&gt;6),TRUE,FALSE)</f>
        <v>0</v>
      </c>
      <c r="AJ157" s="57">
        <f>IF(OR(AND(AI157,P157=FALSE),T157),ROUND(POWER(AE157+1,25/(AD157/5))/10000,2),AH157)</f>
        <v>0.000101</v>
      </c>
      <c r="AK157" s="58">
        <f>IF(AND(AI157,T157),AD157/5,AD157)</f>
        <v>7.5</v>
      </c>
      <c r="AL157" s="59">
        <f t="shared" si="18"/>
        <v>0.2</v>
      </c>
      <c r="AM157" s="59">
        <f t="shared" si="19"/>
        <v>0.3</v>
      </c>
      <c r="AN157" s="60">
        <f t="shared" si="20"/>
        <v>0.5</v>
      </c>
    </row>
    <row r="158" ht="30.5" customHeight="1">
      <c r="A158" t="s" s="79">
        <v>55</v>
      </c>
      <c r="B158" t="s" s="36">
        <v>279</v>
      </c>
      <c r="C158" t="b" s="37">
        <v>0</v>
      </c>
      <c r="D158" s="38">
        <v>1</v>
      </c>
      <c r="E158" s="39">
        <v>0.05</v>
      </c>
      <c r="F158" s="40">
        <f>D158*E158</f>
        <v>0.05</v>
      </c>
      <c r="G158" s="41"/>
      <c r="H158" s="42"/>
      <c r="I158" s="43"/>
      <c r="J158" s="44"/>
      <c r="K158" s="45"/>
      <c r="L158" s="46"/>
      <c r="M158" t="b" s="44">
        <v>0</v>
      </c>
      <c r="N158" t="b" s="44">
        <v>0</v>
      </c>
      <c r="O158" t="b" s="44">
        <v>0</v>
      </c>
      <c r="P158" t="b" s="44">
        <v>0</v>
      </c>
      <c r="Q158" s="44">
        <v>20</v>
      </c>
      <c r="R158" s="44">
        <v>0</v>
      </c>
      <c r="S158" s="44">
        <v>0</v>
      </c>
      <c r="T158" t="b" s="47">
        <v>0</v>
      </c>
      <c r="U158" s="48">
        <f>IF(C158=TRUE,MAX(AJ$2:AJ$164)*(G158+30%),IF(G158&gt;20%,AJ158+MAX(AJ$2:AJ$164*(G158-5%)),AJ158))+IF(N158,MAX(AJ$2:AJ$164),0)</f>
        <v>0.0001</v>
      </c>
      <c r="V158" s="49">
        <f>H158*F158</f>
        <v>0</v>
      </c>
      <c r="W158" s="49">
        <f>H158+F158*I158*AM158</f>
        <v>0</v>
      </c>
      <c r="X158" s="50">
        <f>I158*AN158+H158</f>
        <v>0</v>
      </c>
      <c r="Y158" s="50">
        <f>I158*AM158+H158</f>
        <v>0</v>
      </c>
      <c r="Z158" s="51">
        <f>SUM($Q$2:Q158)</f>
        <v>6664.1</v>
      </c>
      <c r="AA158" s="52">
        <f>Q158</f>
        <v>20</v>
      </c>
      <c r="AB158" s="53">
        <f>R158</f>
        <v>0</v>
      </c>
      <c r="AC158" s="52">
        <f>(Q158*1500/10000)+R158</f>
        <v>3</v>
      </c>
      <c r="AD158" s="53">
        <f>AA158*AM158+AB158</f>
        <v>6</v>
      </c>
      <c r="AE158" s="54">
        <f>ROUND(IF(M158,Y158*10000,(J158*K158*10000)+(W158*100000000))/(AD158*10000),3)</f>
        <v>0</v>
      </c>
      <c r="AF158" s="55">
        <f>1+AE158</f>
        <v>1</v>
      </c>
      <c r="AG158" s="55">
        <f>ROUND((30/(AD158*IF(M158,1,5))),6)</f>
        <v>1</v>
      </c>
      <c r="AH158" s="55">
        <f>ROUND(POWER(AF158,AG158)/10000,6)</f>
        <v>0.0001</v>
      </c>
      <c r="AI158" t="b" s="56">
        <f>IF(AND(AE158&gt;3%,AD158&gt;6),TRUE,FALSE)</f>
        <v>0</v>
      </c>
      <c r="AJ158" s="57">
        <f>IF(OR(AND(AI158,P158=FALSE),T158),ROUND(POWER(AE158+1,25/(AD158/5))/10000,2),AH158)</f>
        <v>0.0001</v>
      </c>
      <c r="AK158" s="58">
        <f>IF(AND(AI158,T158),AD158/5,AD158)</f>
        <v>6</v>
      </c>
      <c r="AL158" s="59">
        <f t="shared" si="18"/>
        <v>0.2</v>
      </c>
      <c r="AM158" s="59">
        <f t="shared" si="19"/>
        <v>0.3</v>
      </c>
      <c r="AN158" s="60">
        <f t="shared" si="20"/>
        <v>0.5</v>
      </c>
    </row>
    <row r="159" ht="28.5" customHeight="1">
      <c r="A159" t="s" s="61">
        <v>280</v>
      </c>
      <c r="B159" t="s" s="36">
        <v>281</v>
      </c>
      <c r="C159" t="b" s="37">
        <v>0</v>
      </c>
      <c r="D159" s="38">
        <v>3.4</v>
      </c>
      <c r="E159" s="39">
        <v>0.05</v>
      </c>
      <c r="F159" s="40">
        <f>D159*E159</f>
        <v>0.17</v>
      </c>
      <c r="G159" s="41"/>
      <c r="H159" s="42">
        <v>0</v>
      </c>
      <c r="I159" s="43">
        <v>0</v>
      </c>
      <c r="J159" s="44">
        <v>0</v>
      </c>
      <c r="K159" s="45">
        <v>0</v>
      </c>
      <c r="L159" s="46"/>
      <c r="M159" t="b" s="44">
        <v>0</v>
      </c>
      <c r="N159" t="b" s="44">
        <v>0</v>
      </c>
      <c r="O159" t="b" s="44">
        <v>0</v>
      </c>
      <c r="P159" t="b" s="44">
        <v>0</v>
      </c>
      <c r="Q159" s="44">
        <v>2</v>
      </c>
      <c r="R159" s="44">
        <v>0</v>
      </c>
      <c r="S159" s="44">
        <v>50</v>
      </c>
      <c r="T159" t="b" s="47">
        <v>0</v>
      </c>
      <c r="U159" s="48">
        <f>IF(C159=TRUE,MAX(AJ$2:AJ$164)*(G159+30%),IF(G159&gt;20%,AJ159+MAX(AJ$2:AJ$164*(G159-5%)),AJ159))+IF(N159,MAX(AJ$2:AJ$164),0)</f>
        <v>0.0001</v>
      </c>
      <c r="V159" s="49">
        <f>H159*F159</f>
        <v>0</v>
      </c>
      <c r="W159" s="49">
        <f>H159+F159*I159*AM159</f>
        <v>0</v>
      </c>
      <c r="X159" s="50">
        <f>I159*AN159+H159</f>
        <v>0</v>
      </c>
      <c r="Y159" s="50">
        <f>I159*AM159+H159</f>
        <v>0</v>
      </c>
      <c r="Z159" s="51">
        <f>SUM($Q$2:Q159)</f>
        <v>6666.1</v>
      </c>
      <c r="AA159" s="52">
        <f>Q159</f>
        <v>2</v>
      </c>
      <c r="AB159" s="53">
        <f>R159</f>
        <v>0</v>
      </c>
      <c r="AC159" s="52">
        <f>(Q159*1500/10000)+R159</f>
        <v>0.3</v>
      </c>
      <c r="AD159" s="53">
        <f>AA159*AM159+AB159</f>
        <v>0.6</v>
      </c>
      <c r="AE159" s="54">
        <f>ROUND(IF(M159,Y159*10000,(J159*K159*10000)+(W159*100000000))/(AD159*10000),3)</f>
        <v>0</v>
      </c>
      <c r="AF159" s="55">
        <f>1+AE159</f>
        <v>1</v>
      </c>
      <c r="AG159" s="55">
        <f>ROUND((30/(AD159*IF(M159,1,5))),6)</f>
        <v>10</v>
      </c>
      <c r="AH159" s="55">
        <f>ROUND(POWER(AF159,AG159)/10000,6)</f>
        <v>0.0001</v>
      </c>
      <c r="AI159" t="b" s="56">
        <f>IF(AND(AE159&gt;3%,AD159&gt;6),TRUE,FALSE)</f>
        <v>0</v>
      </c>
      <c r="AJ159" s="57">
        <f>IF(OR(AND(AI159,P159=FALSE),T159),ROUND(POWER(AE159+1,25/(AD159/5))/10000,2),AH159)</f>
        <v>0.0001</v>
      </c>
      <c r="AK159" s="58">
        <f>IF(AND(AI159,T159),AD159/5,AD159)</f>
        <v>0.6</v>
      </c>
      <c r="AL159" s="59">
        <f t="shared" si="18"/>
        <v>0.2</v>
      </c>
      <c r="AM159" s="59">
        <f t="shared" si="19"/>
        <v>0.3</v>
      </c>
      <c r="AN159" s="60">
        <f t="shared" si="20"/>
        <v>0.5</v>
      </c>
    </row>
    <row r="160" ht="28.5" customHeight="1">
      <c r="A160" t="s" s="61">
        <v>282</v>
      </c>
      <c r="B160" t="s" s="36">
        <v>283</v>
      </c>
      <c r="C160" t="b" s="37">
        <v>0</v>
      </c>
      <c r="D160" s="38">
        <v>75</v>
      </c>
      <c r="E160" s="39">
        <v>0.5</v>
      </c>
      <c r="F160" s="40">
        <f>D160*E160</f>
        <v>37.5</v>
      </c>
      <c r="G160" s="41"/>
      <c r="H160" s="42"/>
      <c r="I160" s="43"/>
      <c r="J160" s="44"/>
      <c r="K160" s="45"/>
      <c r="L160" s="46"/>
      <c r="M160" t="b" s="44">
        <v>0</v>
      </c>
      <c r="N160" s="46"/>
      <c r="O160" s="46"/>
      <c r="P160" s="46"/>
      <c r="Q160" s="44">
        <v>200</v>
      </c>
      <c r="R160" s="46"/>
      <c r="S160" s="46"/>
      <c r="T160" t="b" s="47">
        <v>0</v>
      </c>
      <c r="U160" s="48">
        <f>IF(C160=TRUE,MAX(AJ$2:AJ$164)*(G160+30%),IF(G160&gt;20%,AJ160+MAX(AJ$2:AJ$164*(G160-5%)),AJ160))+IF(N160,MAX(AJ$2:AJ$164),0)</f>
        <v>0.0001</v>
      </c>
      <c r="V160" s="49">
        <f>H160*F160</f>
        <v>0</v>
      </c>
      <c r="W160" s="49">
        <f>H160+F160*I160*AM160</f>
        <v>0</v>
      </c>
      <c r="X160" s="50">
        <f>I160*AN160+H160</f>
        <v>0</v>
      </c>
      <c r="Y160" s="50">
        <f>I160*AM160+H160</f>
        <v>0</v>
      </c>
      <c r="Z160" s="51">
        <f>SUM($Q$2:Q160)</f>
        <v>6866.1</v>
      </c>
      <c r="AA160" s="52">
        <f>Q160</f>
        <v>200</v>
      </c>
      <c r="AB160" s="53">
        <f>R160</f>
        <v>0</v>
      </c>
      <c r="AC160" s="52">
        <f>(Q160*1500/10000)+R160</f>
        <v>30</v>
      </c>
      <c r="AD160" s="53">
        <f>AA160*AM160+AB160</f>
        <v>60</v>
      </c>
      <c r="AE160" s="54">
        <f>ROUND(IF(M160,Y160*10000,(J160*K160*10000)+(W160*100000000))/(AD160*10000),3)</f>
        <v>0</v>
      </c>
      <c r="AF160" s="55">
        <f>1+AE160</f>
        <v>1</v>
      </c>
      <c r="AG160" s="55">
        <f>ROUND((30/(AD160*IF(M160,1,5))),6)</f>
        <v>0.1</v>
      </c>
      <c r="AH160" s="55">
        <f>ROUND(POWER(AF160,AG160)/10000,6)</f>
        <v>0.0001</v>
      </c>
      <c r="AI160" t="b" s="56">
        <f>IF(AND(AE160&gt;3%,AD160&gt;6),TRUE,FALSE)</f>
        <v>0</v>
      </c>
      <c r="AJ160" s="57">
        <f>IF(OR(AND(AI160,P160=FALSE),T160),ROUND(POWER(AE160+1,25/(AD160/5))/10000,2),AH160)</f>
        <v>0.0001</v>
      </c>
      <c r="AK160" s="58">
        <f>IF(AND(AI160,T160),AD160/5,AD160)</f>
        <v>60</v>
      </c>
      <c r="AL160" s="59">
        <f t="shared" si="18"/>
        <v>0.2</v>
      </c>
      <c r="AM160" s="59">
        <f t="shared" si="19"/>
        <v>0.3</v>
      </c>
      <c r="AN160" s="60">
        <f t="shared" si="20"/>
        <v>0.5</v>
      </c>
    </row>
    <row r="161" ht="28.5" customHeight="1">
      <c r="A161" t="s" s="80">
        <v>284</v>
      </c>
      <c r="B161" t="s" s="36">
        <v>275</v>
      </c>
      <c r="C161" t="b" s="37">
        <v>0</v>
      </c>
      <c r="D161" s="38">
        <v>0.238</v>
      </c>
      <c r="E161" s="39">
        <v>0.25</v>
      </c>
      <c r="F161" s="40">
        <f>D161*E161</f>
        <v>0.0595</v>
      </c>
      <c r="G161" s="41"/>
      <c r="H161" s="42"/>
      <c r="I161" s="43"/>
      <c r="J161" s="44"/>
      <c r="K161" s="45"/>
      <c r="L161" s="46"/>
      <c r="M161" t="b" s="44">
        <v>0</v>
      </c>
      <c r="N161" t="b" s="44">
        <v>0</v>
      </c>
      <c r="O161" t="b" s="44">
        <v>0</v>
      </c>
      <c r="P161" t="b" s="44">
        <v>0</v>
      </c>
      <c r="Q161" s="44">
        <v>8</v>
      </c>
      <c r="R161" s="44">
        <v>0</v>
      </c>
      <c r="S161" s="44">
        <v>0</v>
      </c>
      <c r="T161" s="78"/>
      <c r="U161" s="48">
        <f>IF(C161=TRUE,MAX(AJ$2:AJ$164)*(G161+30%),IF(G161&gt;20%,AJ161+MAX(AJ$2:AJ$164*(G161-5%)),AJ161))+IF(N161,MAX(AJ$2:AJ$164),0)</f>
        <v>0.0001</v>
      </c>
      <c r="V161" s="49">
        <f>H161*F161</f>
        <v>0</v>
      </c>
      <c r="W161" s="49">
        <f>H161+F161*I161*AM161</f>
        <v>0</v>
      </c>
      <c r="X161" s="50">
        <f>I161*AN161+H161</f>
        <v>0</v>
      </c>
      <c r="Y161" s="50">
        <f>I161*AM161+H161</f>
        <v>0</v>
      </c>
      <c r="Z161" s="51">
        <f>SUM($Q$2:Q161)</f>
        <v>6874.1</v>
      </c>
      <c r="AA161" s="52">
        <f>Q161</f>
        <v>8</v>
      </c>
      <c r="AB161" s="53">
        <f>R161</f>
        <v>0</v>
      </c>
      <c r="AC161" s="52">
        <f>(Q161*1500/10000)+R161</f>
        <v>1.2</v>
      </c>
      <c r="AD161" s="53">
        <f>AA161*AM161+AB161</f>
        <v>2.4</v>
      </c>
      <c r="AE161" s="54">
        <f>ROUND(IF(M161,Y161*10000,(J161*K161*10000)+(W161*100000000))/(AD161*10000),3)</f>
        <v>0</v>
      </c>
      <c r="AF161" s="55">
        <f>1+AE161</f>
        <v>1</v>
      </c>
      <c r="AG161" s="55">
        <f>ROUND((30/(AD161*IF(M161,1,5))),6)</f>
        <v>2.5</v>
      </c>
      <c r="AH161" s="55">
        <f>ROUND(POWER(AF161,AG161)/10000,6)</f>
        <v>0.0001</v>
      </c>
      <c r="AI161" t="b" s="56">
        <f>IF(AND(AE161&gt;3%,AD161&gt;6),TRUE,FALSE)</f>
        <v>0</v>
      </c>
      <c r="AJ161" s="57">
        <f>IF(OR(AND(AI161,P161=FALSE),T161),ROUND(POWER(AE161+1,25/(AD161/5))/10000,2),AH161)</f>
        <v>0.0001</v>
      </c>
      <c r="AK161" s="58">
        <f>IF(AND(AI161,T161),AD161/5,AD161)</f>
        <v>2.4</v>
      </c>
      <c r="AL161" s="59">
        <f t="shared" si="18"/>
        <v>0.2</v>
      </c>
      <c r="AM161" s="59">
        <f t="shared" si="19"/>
        <v>0.3</v>
      </c>
      <c r="AN161" s="60">
        <f t="shared" si="20"/>
        <v>0.5</v>
      </c>
    </row>
    <row r="162" ht="28.5" customHeight="1">
      <c r="A162" t="s" s="81">
        <v>285</v>
      </c>
      <c r="B162" t="s" s="36">
        <v>66</v>
      </c>
      <c r="C162" t="b" s="37">
        <v>0</v>
      </c>
      <c r="D162" s="38">
        <v>5.4</v>
      </c>
      <c r="E162" s="39">
        <v>0.35</v>
      </c>
      <c r="F162" s="40">
        <f>D162*E162</f>
        <v>1.89</v>
      </c>
      <c r="G162" s="41">
        <v>1.5</v>
      </c>
      <c r="H162" s="41">
        <v>1.2</v>
      </c>
      <c r="I162" s="42">
        <v>0.4</v>
      </c>
      <c r="J162" s="44">
        <v>32</v>
      </c>
      <c r="K162" s="45">
        <v>0</v>
      </c>
      <c r="L162" s="46"/>
      <c r="M162" t="b" s="44">
        <v>1</v>
      </c>
      <c r="N162" t="b" s="44">
        <v>0</v>
      </c>
      <c r="O162" t="b" s="44">
        <v>0</v>
      </c>
      <c r="P162" t="b" s="44">
        <v>0</v>
      </c>
      <c r="Q162" s="44">
        <v>80</v>
      </c>
      <c r="R162" s="44">
        <v>0</v>
      </c>
      <c r="S162" s="44">
        <v>0</v>
      </c>
      <c r="T162" t="b" s="47">
        <v>0</v>
      </c>
      <c r="U162" s="48">
        <f>IF(C162=TRUE,MAX(AJ$2:AJ$164)*(G162+30%),IF(G162&gt;20%,AJ162+MAX(AJ$2:AJ$164*(G162-5%)),AJ162))+IF(N162,MAX(AJ$2:AJ$164),0)</f>
        <v>0</v>
      </c>
      <c r="V162" s="49">
        <f>H162*F162</f>
        <v>2.268</v>
      </c>
      <c r="W162" s="49">
        <f>H162+F162*I162*AM162</f>
        <v>1.4268</v>
      </c>
      <c r="X162" s="50">
        <f>I162*AN162+H162</f>
        <v>1.4</v>
      </c>
      <c r="Y162" s="50">
        <f>I162*AM162+H162</f>
        <v>1.32</v>
      </c>
      <c r="Z162" s="51">
        <f>SUM($Q$2:Q162)</f>
        <v>6954.1</v>
      </c>
      <c r="AA162" s="52">
        <f>Q162</f>
        <v>80</v>
      </c>
      <c r="AB162" s="53">
        <f>R162</f>
        <v>0</v>
      </c>
      <c r="AC162" s="52">
        <f>(Q162*1500/10000)+R162</f>
        <v>12</v>
      </c>
      <c r="AD162" s="53">
        <f>AA162*AM162+AB162</f>
        <v>24</v>
      </c>
      <c r="AE162" s="54">
        <f>ROUND(IF(M162,Y162*10000,(J162*K162*10000)+(W162*100000000))/(AD162*10000),3)</f>
        <v>0.055</v>
      </c>
      <c r="AF162" s="55">
        <f>1+AE162</f>
        <v>1.055</v>
      </c>
      <c r="AG162" s="55">
        <f>ROUND((30/(AD162*IF(M162,1,5))),6)</f>
        <v>1.25</v>
      </c>
      <c r="AH162" s="55">
        <f>ROUND(POWER(AF162,AG162)/10000,6)</f>
        <v>0.000107</v>
      </c>
      <c r="AI162" t="b" s="56">
        <f>IF(AND(AE162&gt;3%,AD162&gt;6),TRUE,FALSE)</f>
        <v>1</v>
      </c>
      <c r="AJ162" s="57">
        <f>IF(OR(AND(AI162,P162=FALSE),T162),ROUND(POWER(AE162+1,25/(AD162/5))/10000,2),AH162)</f>
        <v>0</v>
      </c>
      <c r="AK162" s="58">
        <f>IF(AND(AI162,T162),AD162/5,AD162)</f>
        <v>24</v>
      </c>
      <c r="AL162" s="59">
        <f t="shared" si="18"/>
        <v>0.2</v>
      </c>
      <c r="AM162" s="59">
        <f t="shared" si="19"/>
        <v>0.3</v>
      </c>
      <c r="AN162" s="60">
        <f t="shared" si="20"/>
        <v>0.5</v>
      </c>
    </row>
    <row r="163" ht="28.5" customHeight="1">
      <c r="A163" t="s" s="35">
        <v>286</v>
      </c>
      <c r="B163" t="s" s="36">
        <v>122</v>
      </c>
      <c r="C163" t="b" s="37">
        <v>0</v>
      </c>
      <c r="D163" s="38">
        <v>1</v>
      </c>
      <c r="E163" s="39">
        <v>0.15</v>
      </c>
      <c r="F163" s="40">
        <f>D163*E163</f>
        <v>0.15</v>
      </c>
      <c r="G163" s="41"/>
      <c r="H163" s="42">
        <v>0.02</v>
      </c>
      <c r="I163" s="43">
        <v>0.015</v>
      </c>
      <c r="J163" s="44">
        <v>0</v>
      </c>
      <c r="K163" s="45">
        <v>0</v>
      </c>
      <c r="L163" s="46"/>
      <c r="M163" t="b" s="44">
        <v>0</v>
      </c>
      <c r="N163" t="b" s="44">
        <v>0</v>
      </c>
      <c r="O163" t="b" s="44">
        <v>0</v>
      </c>
      <c r="P163" t="b" s="44">
        <v>0</v>
      </c>
      <c r="Q163" s="44">
        <v>20</v>
      </c>
      <c r="R163" s="44">
        <v>100</v>
      </c>
      <c r="S163" s="44">
        <v>0</v>
      </c>
      <c r="T163" t="b" s="47">
        <v>0</v>
      </c>
      <c r="U163" s="48">
        <f>IF(C163=TRUE,MAX(AJ$2:AJ$164)*(G163+30%),IF(G163&gt;20%,AJ163+MAX(AJ$2:AJ$164*(G163-5%)),AJ163))+IF(N163,MAX(AJ$2:AJ$164),0)</f>
        <v>0</v>
      </c>
      <c r="V163" s="49">
        <f>H163*F163</f>
        <v>0.003</v>
      </c>
      <c r="W163" s="49">
        <f>H163+F163*I163*AM163</f>
        <v>0.020675</v>
      </c>
      <c r="X163" s="50">
        <f>I163*AN163+H163</f>
        <v>0.0275</v>
      </c>
      <c r="Y163" s="50">
        <f>I163*AM163+H163</f>
        <v>0.0245</v>
      </c>
      <c r="Z163" s="51">
        <f>SUM($Q$2:Q163)</f>
        <v>6974.1</v>
      </c>
      <c r="AA163" s="52">
        <f>Q163</f>
        <v>20</v>
      </c>
      <c r="AB163" s="53">
        <f>R163</f>
        <v>100</v>
      </c>
      <c r="AC163" s="52">
        <f>(Q163*1500/10000)+R163</f>
        <v>103</v>
      </c>
      <c r="AD163" s="53">
        <f>AA163*AM163+AB163</f>
        <v>106</v>
      </c>
      <c r="AE163" s="54">
        <f>ROUND(IF(M163,Y163*10000,(J163*K163*10000)+(W163*100000000))/(AD163*10000),3)</f>
        <v>1.95</v>
      </c>
      <c r="AF163" s="55">
        <f>1+AE163</f>
        <v>2.95</v>
      </c>
      <c r="AG163" s="55">
        <f>ROUND((30/(AD163*IF(M163,1,5))),6)</f>
        <v>0.056604</v>
      </c>
      <c r="AH163" s="55">
        <f>ROUND(POWER(AF163,AG163)/10000,6)</f>
        <v>0.000106</v>
      </c>
      <c r="AI163" t="b" s="56">
        <f>IF(AND(AE163&gt;3%,AD163&gt;6),TRUE,FALSE)</f>
        <v>1</v>
      </c>
      <c r="AJ163" s="57">
        <f>IF(OR(AND(AI163,P163=FALSE),T163),ROUND(POWER(AE163+1,25/(AD163/5))/10000,2),AH163)</f>
        <v>0</v>
      </c>
      <c r="AK163" s="58">
        <f>IF(AND(AI163,T163),AD163/5,AD163)</f>
        <v>106</v>
      </c>
      <c r="AL163" s="59">
        <f t="shared" si="18"/>
        <v>0.2</v>
      </c>
      <c r="AM163" s="59">
        <f t="shared" si="19"/>
        <v>0.3</v>
      </c>
      <c r="AN163" s="60">
        <f t="shared" si="20"/>
        <v>0.5</v>
      </c>
    </row>
    <row r="164" ht="28.5" customHeight="1">
      <c r="A164" t="s" s="35">
        <v>287</v>
      </c>
      <c r="B164" t="s" s="36">
        <v>262</v>
      </c>
      <c r="C164" t="b" s="37">
        <v>0</v>
      </c>
      <c r="D164" s="38">
        <v>2.72</v>
      </c>
      <c r="E164" s="39">
        <v>0.1</v>
      </c>
      <c r="F164" s="40">
        <f>D164*E164</f>
        <v>0.272</v>
      </c>
      <c r="G164" s="41"/>
      <c r="H164" s="42">
        <v>10</v>
      </c>
      <c r="I164" s="43">
        <v>0</v>
      </c>
      <c r="J164" s="45"/>
      <c r="K164" s="45"/>
      <c r="L164" s="46"/>
      <c r="M164" t="b" s="44">
        <v>1</v>
      </c>
      <c r="N164" t="b" s="44">
        <v>0</v>
      </c>
      <c r="O164" t="b" s="44">
        <v>0</v>
      </c>
      <c r="P164" t="b" s="44">
        <v>0</v>
      </c>
      <c r="Q164" s="44">
        <v>60</v>
      </c>
      <c r="R164" s="44">
        <v>10</v>
      </c>
      <c r="S164" s="44"/>
      <c r="T164" t="b" s="47">
        <v>1</v>
      </c>
      <c r="U164" s="48">
        <f>IF(C164=TRUE,MAX(AJ$2:AJ$164)*(G164+30%),IF(G164&gt;20%,AJ164+MAX(AJ$2:AJ$164*(G164-5%)),AJ164))+IF(N164,MAX(AJ$2:AJ$164),0)</f>
        <v>0</v>
      </c>
      <c r="V164" s="49">
        <f>H164*F164</f>
        <v>2.72</v>
      </c>
      <c r="W164" s="49">
        <f>H164+F164*I164*AM164</f>
        <v>10</v>
      </c>
      <c r="X164" s="50">
        <f>I164*AN164+H164</f>
        <v>10</v>
      </c>
      <c r="Y164" s="50">
        <f>I164*AM164+H164</f>
        <v>10</v>
      </c>
      <c r="Z164" s="51">
        <f>SUM($Q$2:Q164)</f>
        <v>7034.1</v>
      </c>
      <c r="AA164" s="52">
        <f>Q164</f>
        <v>60</v>
      </c>
      <c r="AB164" s="53">
        <f>R164</f>
        <v>10</v>
      </c>
      <c r="AC164" s="52">
        <f>(Q164*1500/10000)+R164</f>
        <v>19</v>
      </c>
      <c r="AD164" s="53">
        <f>AA164*AM164+AB164</f>
        <v>28</v>
      </c>
      <c r="AE164" s="54">
        <f>ROUND(IF(M164,Y164*10000,(J164*K164*10000)+(W164*100000000))/(AD164*10000),3)</f>
        <v>0.357</v>
      </c>
      <c r="AF164" s="55">
        <f>1+AE164</f>
        <v>1.357</v>
      </c>
      <c r="AG164" s="55">
        <f>ROUND((30/(AD164*IF(M164,1,5))),6)</f>
        <v>1.071429</v>
      </c>
      <c r="AH164" s="55">
        <f>ROUND(POWER(AF164,AG164)/10000,6)</f>
        <v>0.000139</v>
      </c>
      <c r="AI164" t="b" s="56">
        <f>IF(AND(AE164&gt;3%,AD164&gt;6),TRUE,FALSE)</f>
        <v>1</v>
      </c>
      <c r="AJ164" s="57">
        <f>IF(OR(AND(AI164,P164=FALSE),T164),ROUND(POWER(AE164+1,25/(AD164/5))/10000,2),AH164)</f>
        <v>0</v>
      </c>
      <c r="AK164" s="58">
        <f>IF(AND(AI164,T164),AD164/5,AD164)</f>
        <v>5.6</v>
      </c>
      <c r="AL164" s="59">
        <f t="shared" si="18"/>
        <v>0.2</v>
      </c>
      <c r="AM164" s="59">
        <f t="shared" si="19"/>
        <v>0.3</v>
      </c>
      <c r="AN164" s="60">
        <f t="shared" si="20"/>
        <v>0.5</v>
      </c>
    </row>
    <row r="165" ht="28.5" customHeight="1">
      <c r="A165" t="s" s="61">
        <v>288</v>
      </c>
      <c r="B165" t="s" s="36">
        <v>156</v>
      </c>
      <c r="C165" t="b" s="37">
        <v>0</v>
      </c>
      <c r="D165" s="38">
        <v>5</v>
      </c>
      <c r="E165" s="39">
        <v>0.4</v>
      </c>
      <c r="F165" s="40">
        <f>D165*E165</f>
        <v>2</v>
      </c>
      <c r="G165" s="41">
        <v>0.15</v>
      </c>
      <c r="H165" s="42">
        <v>0.3</v>
      </c>
      <c r="I165" s="43">
        <v>0.3</v>
      </c>
      <c r="J165" s="44">
        <v>100000000</v>
      </c>
      <c r="K165" s="45">
        <v>0.01</v>
      </c>
      <c r="L165" s="46"/>
      <c r="M165" t="b" s="44">
        <v>1</v>
      </c>
      <c r="N165" t="b" s="44">
        <v>0</v>
      </c>
      <c r="O165" t="b" s="44">
        <v>0</v>
      </c>
      <c r="P165" t="b" s="44">
        <v>0</v>
      </c>
      <c r="Q165" s="44">
        <v>60</v>
      </c>
      <c r="R165" s="44"/>
      <c r="S165" s="44">
        <v>50</v>
      </c>
      <c r="T165" t="b" s="47">
        <v>1</v>
      </c>
      <c r="U165" s="48">
        <f>IF(C165=TRUE,MAX(AJ$2:AJ$164)*(G165+30%),IF(G165&gt;20%,AJ165+MAX(AJ$2:AJ$164*(G165-5%)),AJ165))+IF(N165,MAX(AJ$2:AJ$164),0)</f>
        <v>0</v>
      </c>
      <c r="V165" s="49">
        <f>H165*F165</f>
        <v>0.6</v>
      </c>
      <c r="W165" s="49">
        <f>H165+F165*I165*AM165</f>
        <v>0.48</v>
      </c>
      <c r="X165" s="50">
        <f>I165*AN165+H165</f>
        <v>0.45</v>
      </c>
      <c r="Y165" s="50">
        <f>I165*AM165+H165</f>
        <v>0.39</v>
      </c>
      <c r="Z165" s="51">
        <f>SUM($Q$2:Q165)</f>
        <v>7094.1</v>
      </c>
      <c r="AA165" s="52">
        <f>Q165</f>
        <v>60</v>
      </c>
      <c r="AB165" s="53">
        <f>R165</f>
        <v>0</v>
      </c>
      <c r="AC165" s="52">
        <f>(Q165*1500/10000)+R165</f>
        <v>9</v>
      </c>
      <c r="AD165" s="53">
        <f>AA165*AM165+AB165</f>
        <v>18</v>
      </c>
      <c r="AE165" s="54">
        <f>ROUND(IF(M165,Y165*10000,(J165*K165*10000)+(W165*100000000))/(AD165*10000),3)</f>
        <v>0.022</v>
      </c>
      <c r="AF165" s="55">
        <f>1+AE165</f>
        <v>1.022</v>
      </c>
      <c r="AG165" s="55">
        <f>ROUND((30/(AD165*IF(M165,1,5))),6)</f>
        <v>1.666667</v>
      </c>
      <c r="AH165" s="55">
        <f>ROUND(POWER(AF165,AG165)/10000,6)</f>
        <v>0.000104</v>
      </c>
      <c r="AI165" t="b" s="56">
        <f>IF(AND(AE165&gt;3%,AD165&gt;6),TRUE,FALSE)</f>
        <v>0</v>
      </c>
      <c r="AJ165" s="57">
        <f>IF(OR(AND(AI165,P165=FALSE),T165),ROUND(POWER(AE165+1,25/(AD165/5))/10000,2),AH165)</f>
        <v>0</v>
      </c>
      <c r="AK165" s="58">
        <f>IF(AND(AI165,T165),AD165/5,AD165)</f>
        <v>18</v>
      </c>
      <c r="AL165" s="59">
        <f t="shared" si="18"/>
        <v>0.2</v>
      </c>
      <c r="AM165" s="59">
        <f t="shared" si="19"/>
        <v>0.3</v>
      </c>
      <c r="AN165" s="60">
        <f t="shared" si="20"/>
        <v>0.5</v>
      </c>
    </row>
    <row r="166" ht="28.5" customHeight="1">
      <c r="A166" t="s" s="35">
        <v>94</v>
      </c>
      <c r="B166" t="s" s="36">
        <v>289</v>
      </c>
      <c r="C166" t="b" s="37">
        <v>0</v>
      </c>
      <c r="D166" s="38">
        <v>0.29</v>
      </c>
      <c r="E166" s="39">
        <v>0.12</v>
      </c>
      <c r="F166" s="40">
        <f>D166*E166</f>
        <v>0.0348</v>
      </c>
      <c r="G166" s="41"/>
      <c r="H166" s="42">
        <v>0.4</v>
      </c>
      <c r="I166" s="43">
        <v>0.04</v>
      </c>
      <c r="J166" s="44">
        <v>10000</v>
      </c>
      <c r="K166" s="45">
        <v>0.01</v>
      </c>
      <c r="L166" s="46"/>
      <c r="M166" t="b" s="44">
        <v>1</v>
      </c>
      <c r="N166" t="b" s="44">
        <v>0</v>
      </c>
      <c r="O166" t="b" s="44">
        <v>0</v>
      </c>
      <c r="P166" t="b" s="44">
        <v>0</v>
      </c>
      <c r="Q166" s="44">
        <v>16</v>
      </c>
      <c r="R166" s="44">
        <v>0</v>
      </c>
      <c r="S166" s="44">
        <v>0</v>
      </c>
      <c r="T166" t="b" s="47">
        <v>1</v>
      </c>
      <c r="U166" s="48">
        <f>IF(C166=TRUE,MAX(AJ$2:AJ$164)*(G166+30%),IF(G166&gt;20%,AJ166+MAX(AJ$2:AJ$164*(G166-5%)),AJ166))+IF(N166,MAX(AJ$2:AJ$164),0)</f>
        <v>0</v>
      </c>
      <c r="V166" s="49">
        <f>H166*F166</f>
        <v>0.01392</v>
      </c>
      <c r="W166" s="49">
        <f>H166+F166*I166*AM166</f>
        <v>0.4004176</v>
      </c>
      <c r="X166" s="50">
        <f>I166*AN166+H166</f>
        <v>0.42</v>
      </c>
      <c r="Y166" s="50">
        <f>I166*AM166+H166</f>
        <v>0.412</v>
      </c>
      <c r="Z166" s="51">
        <f>SUM($Q$2:Q166)</f>
        <v>7110.1</v>
      </c>
      <c r="AA166" s="52">
        <f>Q166</f>
        <v>16</v>
      </c>
      <c r="AB166" s="53">
        <f>R166</f>
        <v>0</v>
      </c>
      <c r="AC166" s="52">
        <f>(Q166*1500/10000)+R166</f>
        <v>2.4</v>
      </c>
      <c r="AD166" s="53">
        <f>AA166*AM166+AB166</f>
        <v>4.8</v>
      </c>
      <c r="AE166" s="54">
        <f>ROUND(IF(M166,Y166*10000,(J166*K166*10000)+(W166*100000000))/(AD166*10000),3)</f>
        <v>0.08599999999999999</v>
      </c>
      <c r="AF166" s="55">
        <f>1+AE166</f>
        <v>1.086</v>
      </c>
      <c r="AG166" s="55">
        <f>ROUND((30/(AD166*IF(M166,1,5))),6)</f>
        <v>6.25</v>
      </c>
      <c r="AH166" s="55">
        <f>ROUND(POWER(AF166,AG166)/10000,6)</f>
        <v>0.000167</v>
      </c>
      <c r="AI166" t="b" s="56">
        <f>IF(AND(AE166&gt;3%,AD166&gt;6),TRUE,FALSE)</f>
        <v>0</v>
      </c>
      <c r="AJ166" s="57">
        <f>IF(OR(AND(AI166,P166=FALSE),T166),ROUND(POWER(AE166+1,25/(AD166/5))/10000,2),AH166)</f>
        <v>0</v>
      </c>
      <c r="AK166" s="58">
        <f>IF(AND(AI166,T166),AD166/5,AD166)</f>
        <v>4.8</v>
      </c>
      <c r="AL166" s="59">
        <f t="shared" si="18"/>
        <v>0.2</v>
      </c>
      <c r="AM166" s="59">
        <f t="shared" si="19"/>
        <v>0.3</v>
      </c>
      <c r="AN166" s="60">
        <f t="shared" si="20"/>
        <v>0.5</v>
      </c>
    </row>
    <row r="167" ht="28.5" customHeight="1">
      <c r="A167" t="s" s="61">
        <v>290</v>
      </c>
      <c r="B167" t="s" s="36">
        <v>168</v>
      </c>
      <c r="C167" t="b" s="37">
        <v>0</v>
      </c>
      <c r="D167" s="38">
        <v>20</v>
      </c>
      <c r="E167" s="39">
        <v>0.15</v>
      </c>
      <c r="F167" s="40">
        <f>D167*E167</f>
        <v>3</v>
      </c>
      <c r="G167" s="41">
        <v>0.5</v>
      </c>
      <c r="H167" s="42">
        <v>5.6</v>
      </c>
      <c r="I167" s="43">
        <v>0.5</v>
      </c>
      <c r="J167" s="44">
        <v>100000</v>
      </c>
      <c r="K167" s="45">
        <v>0.01</v>
      </c>
      <c r="L167" s="46"/>
      <c r="M167" t="b" s="44">
        <v>1</v>
      </c>
      <c r="N167" t="b" s="44">
        <v>0</v>
      </c>
      <c r="O167" t="b" s="44">
        <v>0</v>
      </c>
      <c r="P167" t="b" s="44">
        <v>0</v>
      </c>
      <c r="Q167" s="44">
        <v>80</v>
      </c>
      <c r="R167" s="44">
        <v>0</v>
      </c>
      <c r="S167" s="44">
        <v>50</v>
      </c>
      <c r="T167" t="b" s="47">
        <v>1</v>
      </c>
      <c r="U167" s="48">
        <f>IF(C167=TRUE,MAX(AJ$2:AJ$164)*(G167+30%),IF(G167&gt;20%,AJ167+MAX(AJ$2:AJ$164*(G167-5%)),AJ167))+IF(N167,MAX(AJ$2:AJ$164),0)</f>
      </c>
      <c r="V167" s="49">
        <f>H167*F167</f>
        <v>16.8</v>
      </c>
      <c r="W167" s="49">
        <f>H167+F167*I167*AM167</f>
        <v>6.05</v>
      </c>
      <c r="X167" s="50">
        <f>I167*AN167+H167</f>
        <v>5.85</v>
      </c>
      <c r="Y167" s="50">
        <f>I167*AM167+H167</f>
        <v>5.75</v>
      </c>
      <c r="Z167" s="51">
        <f>SUM($Q$2:Q167)</f>
        <v>7190.1</v>
      </c>
      <c r="AA167" s="52">
        <f>Q167</f>
        <v>80</v>
      </c>
      <c r="AB167" s="53">
        <f>R167</f>
        <v>0</v>
      </c>
      <c r="AC167" s="52">
        <f>(Q167*1500/10000)+R167</f>
        <v>12</v>
      </c>
      <c r="AD167" s="53">
        <f>AA167*AM167+AB167</f>
        <v>24</v>
      </c>
      <c r="AE167" s="54">
        <f>ROUND(IF(M167,Y167*10000,(J167*K167*10000)+(W167*100000000))/(AD167*10000),3)</f>
        <v>0.24</v>
      </c>
      <c r="AF167" s="55">
        <f>1+AE167</f>
        <v>1.24</v>
      </c>
      <c r="AG167" s="55">
        <f>ROUND((30/(AD167*IF(M167,1,5))),6)</f>
        <v>1.25</v>
      </c>
      <c r="AH167" s="55">
        <f>ROUND(POWER(AF167,AG167)/10000,6)</f>
        <v>0.000131</v>
      </c>
      <c r="AI167" t="b" s="56">
        <f>IF(AND(AE167&gt;3%,AD167&gt;6),TRUE,FALSE)</f>
        <v>1</v>
      </c>
      <c r="AJ167" s="57">
        <f>IF(OR(AND(AI167,P167=FALSE),T167),ROUND(POWER(AE167+1,25/(AD167/5))/10000,2),AH167)</f>
        <v>0</v>
      </c>
      <c r="AK167" s="58">
        <f>IF(AND(AI167,T167),AD167/5,AD167)</f>
        <v>4.8</v>
      </c>
      <c r="AL167" s="59">
        <f t="shared" si="18"/>
        <v>0.2</v>
      </c>
      <c r="AM167" s="59">
        <f t="shared" si="19"/>
        <v>0.3</v>
      </c>
      <c r="AN167" s="60">
        <f t="shared" si="20"/>
        <v>0.5</v>
      </c>
    </row>
    <row r="168" ht="28.5" customHeight="1">
      <c r="A168" t="s" s="61">
        <v>291</v>
      </c>
      <c r="B168" t="s" s="36">
        <v>168</v>
      </c>
      <c r="C168" t="b" s="37">
        <v>0</v>
      </c>
      <c r="D168" s="38">
        <v>20</v>
      </c>
      <c r="E168" s="39">
        <v>0.15</v>
      </c>
      <c r="F168" s="40">
        <f>D168*E168</f>
        <v>3</v>
      </c>
      <c r="G168" s="41"/>
      <c r="H168" s="42">
        <v>5</v>
      </c>
      <c r="I168" s="43">
        <v>0</v>
      </c>
      <c r="J168" s="45"/>
      <c r="K168" s="45"/>
      <c r="L168" s="46"/>
      <c r="M168" t="b" s="44">
        <v>1</v>
      </c>
      <c r="N168" t="b" s="44">
        <v>0</v>
      </c>
      <c r="O168" t="b" s="44">
        <v>0</v>
      </c>
      <c r="P168" t="b" s="44">
        <v>0</v>
      </c>
      <c r="Q168" s="44">
        <v>120</v>
      </c>
      <c r="R168" s="44"/>
      <c r="S168" s="44">
        <v>30</v>
      </c>
      <c r="T168" t="b" s="47">
        <v>1</v>
      </c>
      <c r="U168" s="48">
        <f>IF(C168=TRUE,MAX(AJ$2:AJ$164)*(G168+30%),IF(G168&gt;20%,AJ168+MAX(AJ$2:AJ$164*(G168-5%)),AJ168))+IF(N168,MAX(AJ$2:AJ$164),0)</f>
        <v>0</v>
      </c>
      <c r="V168" s="49">
        <f>H168*F168</f>
        <v>15</v>
      </c>
      <c r="W168" s="49">
        <f>H168+F168*I168*AM168</f>
        <v>5</v>
      </c>
      <c r="X168" s="50">
        <f>I168*AN168+H168</f>
        <v>5</v>
      </c>
      <c r="Y168" s="50">
        <f>I168*AM168+H168</f>
        <v>5</v>
      </c>
      <c r="Z168" s="51">
        <f>SUM($Q$2:Q168)</f>
        <v>7310.1</v>
      </c>
      <c r="AA168" s="52">
        <f>Q168</f>
        <v>120</v>
      </c>
      <c r="AB168" s="53">
        <f>R168</f>
        <v>0</v>
      </c>
      <c r="AC168" s="52">
        <f>(Q168*1500/10000)+R168</f>
        <v>18</v>
      </c>
      <c r="AD168" s="53">
        <f>AA168*AM168+AB168</f>
        <v>36</v>
      </c>
      <c r="AE168" s="54">
        <f>ROUND(IF(M168,Y168*10000,(J168*K168*10000)+(W168*100000000))/(AD168*10000),3)</f>
        <v>0.139</v>
      </c>
      <c r="AF168" s="55">
        <f>1+AE168</f>
        <v>1.139</v>
      </c>
      <c r="AG168" s="55">
        <f>ROUND((30/(AD168*IF(M168,1,5))),6)</f>
        <v>0.833333</v>
      </c>
      <c r="AH168" s="55">
        <f>ROUND(POWER(AF168,AG168)/10000,6)</f>
        <v>0.000111</v>
      </c>
      <c r="AI168" t="b" s="56">
        <f>IF(AND(AE168&gt;3%,AD168&gt;6),TRUE,FALSE)</f>
        <v>1</v>
      </c>
      <c r="AJ168" s="57">
        <f>IF(OR(AND(AI168,P168=FALSE),T168),ROUND(POWER(AE168+1,25/(AD168/5))/10000,2),AH168)</f>
        <v>0</v>
      </c>
      <c r="AK168" s="58">
        <f>IF(AND(AI168,T168),AD168/5,AD168)</f>
        <v>7.2</v>
      </c>
      <c r="AL168" s="59">
        <f t="shared" si="18"/>
        <v>0.2</v>
      </c>
      <c r="AM168" s="59">
        <f t="shared" si="19"/>
        <v>0.3</v>
      </c>
      <c r="AN168" s="60">
        <f t="shared" si="20"/>
        <v>0.5</v>
      </c>
    </row>
    <row r="169" ht="28.5" customHeight="1">
      <c r="A169" t="s" s="61">
        <v>292</v>
      </c>
      <c r="B169" t="s" s="36">
        <v>205</v>
      </c>
      <c r="C169" t="b" s="37">
        <v>0</v>
      </c>
      <c r="D169" s="38">
        <v>10000</v>
      </c>
      <c r="E169" s="39">
        <v>0.01</v>
      </c>
      <c r="F169" s="40">
        <f>D169*E169</f>
        <v>100</v>
      </c>
      <c r="G169" s="41"/>
      <c r="H169" s="42">
        <v>100000</v>
      </c>
      <c r="I169" s="43"/>
      <c r="J169" s="45"/>
      <c r="K169" s="45"/>
      <c r="L169" s="46"/>
      <c r="M169" t="b" s="44">
        <v>1</v>
      </c>
      <c r="N169" t="b" s="44">
        <v>0</v>
      </c>
      <c r="O169" t="b" s="44">
        <v>0</v>
      </c>
      <c r="P169" t="b" s="44">
        <v>0</v>
      </c>
      <c r="Q169" s="44">
        <v>800</v>
      </c>
      <c r="R169" s="44">
        <v>50</v>
      </c>
      <c r="S169" s="44">
        <v>60</v>
      </c>
      <c r="T169" t="b" s="47">
        <v>1</v>
      </c>
      <c r="U169" s="48">
        <f>IF(C169=TRUE,MAX(AJ$2:AJ$164)*(G169+30%),IF(G169&gt;20%,AJ169+MAX(AJ$2:AJ$164*(G169-5%)),AJ169))+IF(N169,MAX(AJ$2:AJ$164),0)</f>
        <v>0</v>
      </c>
      <c r="V169" s="49">
        <f>H169*F169</f>
        <v>10000000</v>
      </c>
      <c r="W169" s="49">
        <f>H169+F169*I169*AM169</f>
        <v>100000</v>
      </c>
      <c r="X169" s="50">
        <f>I169*AN169+H169</f>
        <v>100000</v>
      </c>
      <c r="Y169" s="50">
        <f>I169*AM169+H169</f>
        <v>100000</v>
      </c>
      <c r="Z169" s="51">
        <f>SUM($Q$2:Q169)</f>
        <v>8110.1</v>
      </c>
      <c r="AA169" s="52">
        <f>Q169</f>
        <v>800</v>
      </c>
      <c r="AB169" s="53">
        <f>R169</f>
        <v>50</v>
      </c>
      <c r="AC169" s="52">
        <f>(Q169*1500/10000)+R169</f>
        <v>170</v>
      </c>
      <c r="AD169" s="53">
        <f>AA169*AM169+AB169</f>
        <v>290</v>
      </c>
      <c r="AE169" s="54">
        <f>ROUND(IF(M169,Y169*10000,(J169*K169*10000)+(W169*100000000))/(AD169*10000),3)</f>
        <v>344.828</v>
      </c>
      <c r="AF169" s="55">
        <f>1+AE169</f>
        <v>345.828</v>
      </c>
      <c r="AG169" s="55">
        <f>ROUND((30/(AD169*IF(M169,1,5))),6)</f>
        <v>0.103448</v>
      </c>
      <c r="AH169" s="55">
        <f>ROUND(POWER(AF169,AG169)/10000,6)</f>
        <v>0.000183</v>
      </c>
      <c r="AI169" t="b" s="56">
        <f>IF(AND(AE169&gt;3%,AD169&gt;6),TRUE,FALSE)</f>
        <v>1</v>
      </c>
      <c r="AJ169" s="57">
        <f>IF(OR(AND(AI169,P169=FALSE),T169),ROUND(POWER(AE169+1,25/(AD169/5))/10000,2),AH169)</f>
        <v>0</v>
      </c>
      <c r="AK169" s="58">
        <f>IF(AND(AI169,T169),AD169/5,AD169)</f>
        <v>58</v>
      </c>
      <c r="AL169" s="59">
        <f t="shared" si="18"/>
        <v>0.2</v>
      </c>
      <c r="AM169" s="59">
        <f t="shared" si="19"/>
        <v>0.3</v>
      </c>
      <c r="AN169" s="60">
        <f t="shared" si="20"/>
        <v>0.5</v>
      </c>
    </row>
    <row r="170" ht="28.5" customHeight="1">
      <c r="A170" t="s" s="35">
        <v>293</v>
      </c>
      <c r="B170" t="s" s="36">
        <v>294</v>
      </c>
      <c r="C170" t="b" s="37">
        <v>0</v>
      </c>
      <c r="D170" s="38">
        <v>10000</v>
      </c>
      <c r="E170" s="39">
        <v>0.05</v>
      </c>
      <c r="F170" s="40">
        <f>D170*E170</f>
        <v>500</v>
      </c>
      <c r="G170" s="41"/>
      <c r="H170" s="42">
        <v>50</v>
      </c>
      <c r="I170" s="43">
        <v>3</v>
      </c>
      <c r="J170" s="45"/>
      <c r="K170" s="45"/>
      <c r="L170" s="46"/>
      <c r="M170" t="b" s="44">
        <v>1</v>
      </c>
      <c r="N170" t="b" s="44">
        <v>0</v>
      </c>
      <c r="O170" t="b" s="44">
        <v>0</v>
      </c>
      <c r="P170" t="b" s="44">
        <v>0</v>
      </c>
      <c r="Q170" s="44">
        <v>250</v>
      </c>
      <c r="R170" s="44">
        <v>20</v>
      </c>
      <c r="S170" s="44">
        <v>1</v>
      </c>
      <c r="T170" t="b" s="47">
        <v>1</v>
      </c>
      <c r="U170" s="48">
        <f>IF(C170=TRUE,MAX(AJ$2:AJ$164)*(G170+30%),IF(G170&gt;20%,AJ170+MAX(AJ$2:AJ$164*(G170-5%)),AJ170))+IF(N170,MAX(AJ$2:AJ$164),0)</f>
        <v>0</v>
      </c>
      <c r="V170" s="49">
        <f>H170*F170</f>
        <v>25000</v>
      </c>
      <c r="W170" s="49">
        <f>H170+F170*I170*AM170</f>
        <v>500</v>
      </c>
      <c r="X170" s="50">
        <f>I170*AN170+H170</f>
        <v>51.5</v>
      </c>
      <c r="Y170" s="50">
        <f>I170*AM170+H170</f>
        <v>50.9</v>
      </c>
      <c r="Z170" s="51">
        <f>SUM($Q$2:Q170)</f>
        <v>8360.1</v>
      </c>
      <c r="AA170" s="52">
        <f>Q170</f>
        <v>250</v>
      </c>
      <c r="AB170" s="53">
        <f>R170</f>
        <v>20</v>
      </c>
      <c r="AC170" s="52">
        <f>(Q170*1500/10000)+R170</f>
        <v>57.5</v>
      </c>
      <c r="AD170" s="53">
        <f>AA170*AM170+AB170</f>
        <v>95</v>
      </c>
      <c r="AE170" s="54">
        <f>ROUND(IF(M170,Y170*10000,(J170*K170*10000)+(W170*100000000))/(AD170*10000),3)</f>
        <v>0.536</v>
      </c>
      <c r="AF170" s="55">
        <f>1+AE170</f>
        <v>1.536</v>
      </c>
      <c r="AG170" s="55">
        <f>ROUND((30/(AD170*IF(M170,1,5))),6)</f>
        <v>0.315789</v>
      </c>
      <c r="AH170" s="55">
        <f>ROUND(POWER(AF170,AG170)/10000,6)</f>
        <v>0.000115</v>
      </c>
      <c r="AI170" t="b" s="56">
        <f>IF(AND(AE170&gt;3%,AD170&gt;6),TRUE,FALSE)</f>
        <v>1</v>
      </c>
      <c r="AJ170" s="57">
        <f>IF(OR(AND(AI170,P170=FALSE),T170),ROUND(POWER(AE170+1,25/(AD170/5))/10000,2),AH170)</f>
        <v>0</v>
      </c>
      <c r="AK170" s="58">
        <f>IF(AND(AI170,T170),AD170/5,AD170)</f>
        <v>19</v>
      </c>
      <c r="AL170" s="59">
        <f t="shared" si="18"/>
        <v>0.2</v>
      </c>
      <c r="AM170" s="59">
        <f t="shared" si="19"/>
        <v>0.3</v>
      </c>
      <c r="AN170" s="60">
        <f t="shared" si="20"/>
        <v>0.5</v>
      </c>
    </row>
    <row r="171" ht="28.5" customHeight="1">
      <c r="A171" t="s" s="61">
        <v>295</v>
      </c>
      <c r="B171" t="s" s="36">
        <v>205</v>
      </c>
      <c r="C171" t="b" s="37">
        <v>0</v>
      </c>
      <c r="D171" s="38">
        <v>10000</v>
      </c>
      <c r="E171" s="39">
        <v>0.02</v>
      </c>
      <c r="F171" s="40">
        <f>D171*E171</f>
        <v>200</v>
      </c>
      <c r="G171" s="41"/>
      <c r="H171" s="42">
        <v>100000</v>
      </c>
      <c r="I171" s="43">
        <v>0</v>
      </c>
      <c r="J171" s="45"/>
      <c r="K171" s="45"/>
      <c r="L171" s="46"/>
      <c r="M171" t="b" s="44">
        <v>1</v>
      </c>
      <c r="N171" t="b" s="44">
        <v>0</v>
      </c>
      <c r="O171" t="b" s="44">
        <v>0</v>
      </c>
      <c r="P171" t="b" s="44">
        <v>0</v>
      </c>
      <c r="Q171" s="44">
        <v>800</v>
      </c>
      <c r="R171" s="44">
        <v>50</v>
      </c>
      <c r="S171" s="44">
        <v>90</v>
      </c>
      <c r="T171" t="b" s="47">
        <v>1</v>
      </c>
      <c r="U171" s="48">
        <f>IF(C171=TRUE,MAX(AJ$2:AJ$164)*(G171+30%),IF(G171&gt;20%,AJ171+MAX(AJ$2:AJ$164*(G171-5%)),AJ171))+IF(N171,MAX(AJ$2:AJ$164),0)</f>
        <v>0</v>
      </c>
      <c r="V171" s="49">
        <f>H171*F171</f>
        <v>20000000</v>
      </c>
      <c r="W171" s="49">
        <f>H171+F171*I171*AM171</f>
        <v>100000</v>
      </c>
      <c r="X171" s="50">
        <f>I171*AN171+H171</f>
        <v>100000</v>
      </c>
      <c r="Y171" s="50">
        <f>I171*AM171+H171</f>
        <v>100000</v>
      </c>
      <c r="Z171" s="51">
        <f>SUM($Q$2:Q171)</f>
        <v>9160.1</v>
      </c>
      <c r="AA171" s="52">
        <f>Q171</f>
        <v>800</v>
      </c>
      <c r="AB171" s="53">
        <f>R171</f>
        <v>50</v>
      </c>
      <c r="AC171" s="52">
        <f>(Q171*1500/10000)+R171</f>
        <v>170</v>
      </c>
      <c r="AD171" s="53">
        <f>AA171*AM171+AB171</f>
        <v>290</v>
      </c>
      <c r="AE171" s="54">
        <f>ROUND(IF(M171,Y171*10000,(J171*K171*10000)+(W171*100000000))/(AD171*10000),3)</f>
        <v>344.828</v>
      </c>
      <c r="AF171" s="55">
        <f>1+AE171</f>
        <v>345.828</v>
      </c>
      <c r="AG171" s="55">
        <f>ROUND((30/(AD171*IF(M171,1,5))),6)</f>
        <v>0.103448</v>
      </c>
      <c r="AH171" s="55">
        <f>ROUND(POWER(AF171,AG171)/10000,6)</f>
        <v>0.000183</v>
      </c>
      <c r="AI171" t="b" s="56">
        <f>IF(AND(AE171&gt;3%,AD171&gt;6),TRUE,FALSE)</f>
        <v>1</v>
      </c>
      <c r="AJ171" s="57">
        <f>IF(OR(AND(AI171,P171=FALSE),T171),ROUND(POWER(AE171+1,25/(AD171/5))/10000,2),AH171)</f>
        <v>0</v>
      </c>
      <c r="AK171" s="58">
        <f>IF(AND(AI171,T171),AD171/5,AD171)</f>
        <v>58</v>
      </c>
      <c r="AL171" s="59">
        <f t="shared" si="18"/>
        <v>0.2</v>
      </c>
      <c r="AM171" s="59">
        <f t="shared" si="19"/>
        <v>0.3</v>
      </c>
      <c r="AN171" s="60">
        <f t="shared" si="20"/>
        <v>0.5</v>
      </c>
    </row>
    <row r="172" ht="28.5" customHeight="1">
      <c r="A172" t="s" s="35">
        <v>296</v>
      </c>
      <c r="B172" t="s" s="36">
        <v>65</v>
      </c>
      <c r="C172" t="b" s="37">
        <v>0</v>
      </c>
      <c r="D172" s="38">
        <v>3.24</v>
      </c>
      <c r="E172" s="39">
        <v>0.2</v>
      </c>
      <c r="F172" s="40">
        <f>D172*E172</f>
        <v>0.6480000000000001</v>
      </c>
      <c r="G172" s="41"/>
      <c r="H172" s="42"/>
      <c r="I172" s="43"/>
      <c r="J172" s="45"/>
      <c r="K172" s="45"/>
      <c r="L172" s="46"/>
      <c r="M172" t="b" s="44">
        <v>0</v>
      </c>
      <c r="N172" t="b" s="44">
        <v>0</v>
      </c>
      <c r="O172" t="b" s="44">
        <v>0</v>
      </c>
      <c r="P172" t="b" s="44">
        <v>0</v>
      </c>
      <c r="Q172" s="46"/>
      <c r="R172" s="46"/>
      <c r="S172" s="46"/>
      <c r="T172" s="78"/>
      <c r="U172" s="48">
        <f>IF(C172=TRUE,MAX(AJ$2:AJ$164)*(G172+30%),IF(G172&gt;20%,AJ172+MAX(AJ$2:AJ$164*(G172-5%)),AJ172))+IF(N172,MAX(AJ$2:AJ$164),0)</f>
      </c>
      <c r="V172" s="49">
        <f>H172*F172</f>
        <v>0</v>
      </c>
      <c r="W172" s="49">
        <f>H172+F172*I172*AM172</f>
        <v>0</v>
      </c>
      <c r="X172" s="50">
        <f>I172*AN172+H172</f>
        <v>0</v>
      </c>
      <c r="Y172" s="50">
        <f>I172*AM172+H172</f>
        <v>0</v>
      </c>
      <c r="Z172" s="51">
        <f>SUM($Q$2:Q172)</f>
        <v>9160.1</v>
      </c>
      <c r="AA172" s="52">
        <f>Q172</f>
        <v>0</v>
      </c>
      <c r="AB172" s="53">
        <f>R172</f>
        <v>0</v>
      </c>
      <c r="AC172" s="52">
        <f>(Q172*1500/10000)+R172</f>
        <v>0</v>
      </c>
      <c r="AD172" s="53">
        <f>AA172*AM172+AB172</f>
        <v>0</v>
      </c>
      <c r="AE172" s="54">
        <f>ROUND(IF(M172,Y172*10000,(J172*K172*10000)+(W172*100000000))/(AD172*10000),3)</f>
      </c>
      <c r="AF172" s="55">
        <f>1+AE172</f>
      </c>
      <c r="AG172" s="55">
        <f>ROUND((30/(AD172*IF(M172,1,5))),6)</f>
      </c>
      <c r="AH172" s="55">
        <f>ROUND(POWER(AF172,AG172)/10000,6)</f>
      </c>
      <c r="AI172" s="56">
        <f>IF(AND(AE172&gt;3%,AD172&gt;6),TRUE,FALSE)</f>
      </c>
      <c r="AJ172" s="57">
        <f>IF(OR(AND(AI172,P172=FALSE),T172),ROUND(POWER(AE172+1,25/(AD172/5))/10000,2),AH172)</f>
      </c>
      <c r="AK172" s="58">
        <f>IF(AND(AI172,T172),AD172/5,AD172)</f>
      </c>
      <c r="AL172" s="59">
        <f t="shared" si="18"/>
        <v>0.2</v>
      </c>
      <c r="AM172" s="59">
        <f t="shared" si="19"/>
        <v>0.3</v>
      </c>
      <c r="AN172" s="60">
        <f t="shared" si="20"/>
        <v>0.5</v>
      </c>
    </row>
    <row r="173" ht="28.5" customHeight="1">
      <c r="A173" t="s" s="61">
        <v>297</v>
      </c>
      <c r="B173" t="s" s="36">
        <v>100</v>
      </c>
      <c r="C173" t="b" s="37">
        <v>0</v>
      </c>
      <c r="D173" s="38">
        <v>0.875</v>
      </c>
      <c r="E173" s="39">
        <v>0.15</v>
      </c>
      <c r="F173" s="40">
        <f>D173*E173</f>
        <v>0.13125</v>
      </c>
      <c r="G173" s="41"/>
      <c r="H173" s="42"/>
      <c r="I173" s="43"/>
      <c r="J173" s="44"/>
      <c r="K173" s="45"/>
      <c r="L173" s="46"/>
      <c r="M173" t="b" s="44">
        <v>0</v>
      </c>
      <c r="N173" t="b" s="44">
        <v>0</v>
      </c>
      <c r="O173" t="b" s="44">
        <v>0</v>
      </c>
      <c r="P173" t="b" s="44">
        <v>0</v>
      </c>
      <c r="Q173" s="46"/>
      <c r="R173" s="46"/>
      <c r="S173" s="46"/>
      <c r="T173" t="b" s="47">
        <v>0</v>
      </c>
      <c r="U173" s="48">
        <f>IF(C173=TRUE,MAX(AJ$2:AJ$164)*(G173+30%),IF(G173&gt;20%,AJ173+MAX(AJ$2:AJ$164*(G173-5%)),AJ173))+IF(N173,MAX(AJ$2:AJ$164),0)</f>
      </c>
      <c r="V173" s="49">
        <f>H173*F173</f>
        <v>0</v>
      </c>
      <c r="W173" s="49">
        <f>H173+F173*I173*AM173</f>
        <v>0</v>
      </c>
      <c r="X173" s="50">
        <f>I173*AN173+H173</f>
        <v>0</v>
      </c>
      <c r="Y173" s="50">
        <f>I173*AM173+H173</f>
        <v>0</v>
      </c>
      <c r="Z173" s="51">
        <f>SUM($Q$2:Q173)</f>
        <v>9160.1</v>
      </c>
      <c r="AA173" s="52">
        <f>Q173</f>
        <v>0</v>
      </c>
      <c r="AB173" s="53">
        <f>R173</f>
        <v>0</v>
      </c>
      <c r="AC173" s="52">
        <f>(Q173*1500/10000)+R173</f>
        <v>0</v>
      </c>
      <c r="AD173" s="53">
        <f>AA173*AM173+AB173</f>
        <v>0</v>
      </c>
      <c r="AE173" s="54">
        <f>ROUND(IF(M173,Y173*10000,(J173*K173*10000)+(W173*100000000))/(AD173*10000),3)</f>
      </c>
      <c r="AF173" s="55">
        <f>1+AE173</f>
      </c>
      <c r="AG173" s="55">
        <f>ROUND((30/(AD173*IF(M173,1,5))),6)</f>
      </c>
      <c r="AH173" s="55">
        <f>ROUND(POWER(AF173,AG173)/10000,6)</f>
      </c>
      <c r="AI173" s="56">
        <f>IF(AND(AE173&gt;3%,AD173&gt;6),TRUE,FALSE)</f>
      </c>
      <c r="AJ173" s="57">
        <f>IF(OR(AND(AI173,P173=FALSE),T173),ROUND(POWER(AE173+1,25/(AD173/5))/10000,2),AH173)</f>
      </c>
      <c r="AK173" s="58">
        <f>IF(AND(AI173,T173),AD173/5,AD173)</f>
      </c>
      <c r="AL173" s="59">
        <f t="shared" si="18"/>
        <v>0.2</v>
      </c>
      <c r="AM173" s="59">
        <f t="shared" si="19"/>
        <v>0.3</v>
      </c>
      <c r="AN173" s="60">
        <f t="shared" si="20"/>
        <v>0.5</v>
      </c>
    </row>
    <row r="174" ht="28.5" customHeight="1">
      <c r="A174" t="s" s="35">
        <v>298</v>
      </c>
      <c r="B174" t="s" s="36">
        <v>44</v>
      </c>
      <c r="C174" t="b" s="37">
        <v>0</v>
      </c>
      <c r="D174" s="38">
        <v>2</v>
      </c>
      <c r="E174" s="39">
        <v>0.05</v>
      </c>
      <c r="F174" s="40">
        <f>D174*E174</f>
        <v>0.1</v>
      </c>
      <c r="G174" s="41">
        <v>0</v>
      </c>
      <c r="H174" s="42">
        <v>0.05</v>
      </c>
      <c r="I174" s="43">
        <v>0.1</v>
      </c>
      <c r="J174" s="44">
        <v>0</v>
      </c>
      <c r="K174" s="45">
        <v>0</v>
      </c>
      <c r="L174" s="46"/>
      <c r="M174" t="b" s="44">
        <v>0</v>
      </c>
      <c r="N174" t="b" s="44">
        <v>0</v>
      </c>
      <c r="O174" t="b" s="44">
        <v>0</v>
      </c>
      <c r="P174" t="b" s="44">
        <v>0</v>
      </c>
      <c r="Q174" s="44">
        <v>3</v>
      </c>
      <c r="R174" s="44">
        <v>0.2</v>
      </c>
      <c r="S174" s="44"/>
      <c r="T174" t="b" s="47">
        <v>1</v>
      </c>
      <c r="U174" s="48">
        <f>IF(C174=TRUE,MAX(AJ$2:AJ$164)*(G174+30%),IF(G174&gt;20%,AJ174+MAX(AJ$2:AJ$164*(G174-5%)),AJ174))+IF(N174,MAX(AJ$2:AJ$164),0)</f>
        <v>9.449141532399124e+300</v>
      </c>
      <c r="V174" s="49">
        <f>H174*F174</f>
        <v>0.005000000000000001</v>
      </c>
      <c r="W174" s="49">
        <f>H174+F174*I174*AM174</f>
        <v>0.05300000000000001</v>
      </c>
      <c r="X174" s="50">
        <f>I174*AN174+H174</f>
        <v>0.1</v>
      </c>
      <c r="Y174" s="50">
        <f>I174*AM174+H174</f>
        <v>0.08</v>
      </c>
      <c r="Z174" s="51">
        <f>SUM($Q$2:Q174)</f>
        <v>9163.1</v>
      </c>
      <c r="AA174" s="52">
        <f>Q174</f>
        <v>3</v>
      </c>
      <c r="AB174" s="53">
        <f>R174</f>
        <v>0.2</v>
      </c>
      <c r="AC174" s="52">
        <f>(Q174*1500/10000)+R174</f>
        <v>0.65</v>
      </c>
      <c r="AD174" s="53">
        <f>AA174*AM174+AB174</f>
        <v>1.1</v>
      </c>
      <c r="AE174" s="54">
        <f>ROUND(IF(M174,Y174*10000,(J174*K174*10000)+(W174*100000000))/(AD174*10000),3)</f>
        <v>481.818</v>
      </c>
      <c r="AF174" s="55">
        <f>1+AE174</f>
        <v>482.818</v>
      </c>
      <c r="AG174" s="55">
        <f>ROUND((30/(AD174*IF(M174,1,5))),6)</f>
        <v>5.454545</v>
      </c>
      <c r="AH174" s="55">
        <f>ROUND(POWER(AF174,AG174)/10000,6)</f>
        <v>43532901392.03892</v>
      </c>
      <c r="AI174" t="b" s="56">
        <f>IF(AND(AE174&gt;3%,AD174&gt;6),TRUE,FALSE)</f>
        <v>0</v>
      </c>
      <c r="AJ174" s="57">
        <f>IF(OR(AND(AI174,P174=FALSE),T174),ROUND(POWER(AE174+1,25/(AD174/5))/10000,2),AH174)</f>
        <v>9.449141532399124e+300</v>
      </c>
      <c r="AK174" s="58">
        <f>IF(AND(AI174,T174),AD174/5,AD174)</f>
        <v>1.1</v>
      </c>
      <c r="AL174" s="59">
        <f t="shared" si="18"/>
        <v>0.2</v>
      </c>
      <c r="AM174" s="59">
        <f t="shared" si="19"/>
        <v>0.3</v>
      </c>
      <c r="AN174" s="60">
        <f t="shared" si="20"/>
        <v>0.5</v>
      </c>
    </row>
    <row r="175" ht="28.5" customHeight="1">
      <c r="A175" t="s" s="35">
        <v>299</v>
      </c>
      <c r="B175" t="s" s="36">
        <v>300</v>
      </c>
      <c r="C175" t="b" s="37">
        <v>0</v>
      </c>
      <c r="D175" s="38">
        <v>7</v>
      </c>
      <c r="E175" s="39">
        <v>0.15</v>
      </c>
      <c r="F175" s="40">
        <f>D175*E175</f>
        <v>1.05</v>
      </c>
      <c r="G175" s="41"/>
      <c r="H175" s="42"/>
      <c r="I175" s="43"/>
      <c r="J175" s="44"/>
      <c r="K175" s="45"/>
      <c r="L175" s="46"/>
      <c r="M175" t="b" s="44">
        <v>0</v>
      </c>
      <c r="N175" t="b" s="44">
        <v>0</v>
      </c>
      <c r="O175" t="b" s="44">
        <v>0</v>
      </c>
      <c r="P175" t="b" s="44">
        <v>0</v>
      </c>
      <c r="Q175" s="46"/>
      <c r="R175" s="46"/>
      <c r="S175" s="46"/>
      <c r="T175" t="b" s="47">
        <v>0</v>
      </c>
      <c r="U175" s="48">
        <f>IF(C175=TRUE,MAX(AJ$2:AJ$164)*(G175+30%),IF(G175&gt;20%,AJ175+MAX(AJ$2:AJ$164*(G175-5%)),AJ175))+IF(N175,MAX(AJ$2:AJ$164),0)</f>
      </c>
      <c r="V175" s="49">
        <f>H175*F175</f>
        <v>0</v>
      </c>
      <c r="W175" s="49">
        <f>H175+F175*I175*AM175</f>
        <v>0</v>
      </c>
      <c r="X175" s="50">
        <f>I175*AN175+H175</f>
        <v>0</v>
      </c>
      <c r="Y175" s="50">
        <f>I175*AM175+H175</f>
        <v>0</v>
      </c>
      <c r="Z175" s="51">
        <f>SUM($Q$2:Q175)</f>
        <v>9163.1</v>
      </c>
      <c r="AA175" s="52">
        <f>Q175</f>
        <v>0</v>
      </c>
      <c r="AB175" s="53">
        <f>R175</f>
        <v>0</v>
      </c>
      <c r="AC175" s="52">
        <f>(Q175*1500/10000)+R175</f>
        <v>0</v>
      </c>
      <c r="AD175" s="53">
        <f>AA175*AM175+AB175</f>
        <v>0</v>
      </c>
      <c r="AE175" s="54">
        <f>ROUND(IF(M175,Y175*10000,(J175*K175*10000)+(W175*100000000))/(AD175*10000),3)</f>
      </c>
      <c r="AF175" s="55">
        <f>1+AE175</f>
      </c>
      <c r="AG175" s="55">
        <f>ROUND((30/(AD175*IF(M175,1,5))),6)</f>
      </c>
      <c r="AH175" s="55">
        <f>ROUND(POWER(AF175,AG175)/10000,6)</f>
      </c>
      <c r="AI175" s="56">
        <f>IF(AND(AE175&gt;3%,AD175&gt;6),TRUE,FALSE)</f>
      </c>
      <c r="AJ175" s="57">
        <f>IF(OR(AND(AI175,P175=FALSE),T175),ROUND(POWER(AE175+1,25/(AD175/5))/10000,2),AH175)</f>
      </c>
      <c r="AK175" s="58">
        <f>IF(AND(AI175,T175),AD175/5,AD175)</f>
      </c>
      <c r="AL175" s="59">
        <f t="shared" si="18"/>
        <v>0.2</v>
      </c>
      <c r="AM175" s="59">
        <f t="shared" si="19"/>
        <v>0.3</v>
      </c>
      <c r="AN175" s="60">
        <f t="shared" si="20"/>
        <v>0.5</v>
      </c>
    </row>
    <row r="176" ht="28.5" customHeight="1">
      <c r="A176" t="s" s="35">
        <v>301</v>
      </c>
      <c r="B176" t="s" s="36">
        <v>107</v>
      </c>
      <c r="C176" t="b" s="37">
        <v>0</v>
      </c>
      <c r="D176" s="38">
        <v>12</v>
      </c>
      <c r="E176" s="39">
        <v>0.02</v>
      </c>
      <c r="F176" s="40">
        <f>D176*E176</f>
        <v>0.24</v>
      </c>
      <c r="G176" s="41">
        <v>0</v>
      </c>
      <c r="H176" s="42">
        <v>0</v>
      </c>
      <c r="I176" s="43">
        <v>0.05</v>
      </c>
      <c r="J176" s="44">
        <v>1000000</v>
      </c>
      <c r="K176" s="45">
        <v>0.05</v>
      </c>
      <c r="L176" s="46"/>
      <c r="M176" t="b" s="44">
        <v>0</v>
      </c>
      <c r="N176" t="b" s="44">
        <v>0</v>
      </c>
      <c r="O176" t="b" s="44">
        <v>0</v>
      </c>
      <c r="P176" t="b" s="44">
        <v>0</v>
      </c>
      <c r="Q176" s="44">
        <v>2</v>
      </c>
      <c r="R176" s="44">
        <v>0</v>
      </c>
      <c r="S176" s="44">
        <v>0</v>
      </c>
      <c r="T176" t="b" s="47">
        <v>1</v>
      </c>
      <c r="U176" s="48">
        <f>IF(C176=TRUE,MAX(AJ$2:AJ$164)*(G176+30%),IF(G176&gt;20%,AJ176+MAX(AJ$2:AJ$164*(G176-5%)),AJ176))+IF(N176,MAX(AJ$2:AJ$164),0)</f>
      </c>
      <c r="V176" s="49">
        <f>H176*F176</f>
        <v>0</v>
      </c>
      <c r="W176" s="49">
        <f>H176+F176*I176*AM176</f>
        <v>0.0036</v>
      </c>
      <c r="X176" s="50">
        <f>I176*AN176+H176</f>
        <v>0.025</v>
      </c>
      <c r="Y176" s="50">
        <f>I176*AM176+H176</f>
        <v>0.015</v>
      </c>
      <c r="Z176" s="51">
        <f>SUM($Q$2:Q176)</f>
        <v>9165.1</v>
      </c>
      <c r="AA176" s="52">
        <f>Q176</f>
        <v>2</v>
      </c>
      <c r="AB176" s="53">
        <f>R176</f>
        <v>0</v>
      </c>
      <c r="AC176" s="52">
        <f>(Q176*1500/10000)+R176</f>
        <v>0.3</v>
      </c>
      <c r="AD176" s="53">
        <f>AA176*AM176+AB176</f>
        <v>0.6</v>
      </c>
      <c r="AE176" s="54">
        <f>ROUND(IF(M176,Y176*10000,(J176*K176*10000)+(W176*100000000))/(AD176*10000),3)</f>
        <v>83393.333</v>
      </c>
      <c r="AF176" s="55">
        <f>1+AE176</f>
        <v>83394.333</v>
      </c>
      <c r="AG176" s="55">
        <f>ROUND((30/(AD176*IF(M176,1,5))),6)</f>
        <v>10</v>
      </c>
      <c r="AH176" s="55">
        <f>ROUND(POWER(AF176,AG176)/10000,6)</f>
        <v>1.626916991005204e+45</v>
      </c>
      <c r="AI176" t="b" s="56">
        <f>IF(AND(AE176&gt;3%,AD176&gt;6),TRUE,FALSE)</f>
        <v>0</v>
      </c>
      <c r="AJ176" s="57">
        <f>IF(OR(AND(AI176,P176=FALSE),T176),ROUND(POWER(AE176+1,25/(AD176/5))/10000,2),AH176)</f>
      </c>
      <c r="AK176" s="58">
        <f>IF(AND(AI176,T176),AD176/5,AD176)</f>
        <v>0.6</v>
      </c>
      <c r="AL176" s="59">
        <f t="shared" si="18"/>
        <v>0.2</v>
      </c>
      <c r="AM176" s="59">
        <f t="shared" si="19"/>
        <v>0.3</v>
      </c>
      <c r="AN176" s="60">
        <f t="shared" si="20"/>
        <v>0.5</v>
      </c>
    </row>
    <row r="177" ht="28.5" customHeight="1">
      <c r="A177" t="s" s="35">
        <v>302</v>
      </c>
      <c r="B177" t="s" s="36">
        <v>183</v>
      </c>
      <c r="C177" t="b" s="37">
        <v>0</v>
      </c>
      <c r="D177" s="38">
        <v>1.8</v>
      </c>
      <c r="E177" s="39">
        <v>0.2</v>
      </c>
      <c r="F177" s="40">
        <f>D177*E177</f>
        <v>0.36</v>
      </c>
      <c r="G177" s="41">
        <v>0</v>
      </c>
      <c r="H177" s="42">
        <v>0.95</v>
      </c>
      <c r="I177" s="43">
        <v>0.05</v>
      </c>
      <c r="J177" s="45"/>
      <c r="K177" s="45"/>
      <c r="L177" s="46"/>
      <c r="M177" t="b" s="44">
        <v>0</v>
      </c>
      <c r="N177" t="b" s="44">
        <v>0</v>
      </c>
      <c r="O177" t="b" s="44">
        <v>0</v>
      </c>
      <c r="P177" t="b" s="44">
        <v>0</v>
      </c>
      <c r="Q177" s="46"/>
      <c r="R177" s="46"/>
      <c r="S177" s="46"/>
      <c r="T177" t="b" s="47">
        <v>0</v>
      </c>
      <c r="U177" s="48">
        <f>IF(C177=TRUE,MAX(AJ$2:AJ$164)*(G177+30%),IF(G177&gt;20%,AJ177+MAX(AJ$2:AJ$164*(G177-5%)),AJ177))+IF(N177,MAX(AJ$2:AJ$164),0)</f>
      </c>
      <c r="V177" s="49">
        <f>H177*F177</f>
        <v>0.342</v>
      </c>
      <c r="W177" s="49">
        <f>H177+F177*I177*AM177</f>
        <v>0.9553999999999999</v>
      </c>
      <c r="X177" s="50">
        <f>I177*AN177+H177</f>
        <v>0.975</v>
      </c>
      <c r="Y177" s="50">
        <f>I177*AM177+H177</f>
        <v>0.965</v>
      </c>
      <c r="Z177" s="51">
        <f>SUM($Q$2:Q177)</f>
        <v>9165.1</v>
      </c>
      <c r="AA177" s="52">
        <f>Q177</f>
        <v>0</v>
      </c>
      <c r="AB177" s="53">
        <f>R177</f>
        <v>0</v>
      </c>
      <c r="AC177" s="52">
        <f>(Q177*1500/10000)+R177</f>
        <v>0</v>
      </c>
      <c r="AD177" s="53">
        <f>AA177*AM177+AB177</f>
        <v>0</v>
      </c>
      <c r="AE177" s="54">
        <f>ROUND(IF(M177,Y177*10000,(J177*K177*10000)+(W177*100000000))/(AD177*10000),3)</f>
      </c>
      <c r="AF177" s="82">
        <f>1+AE177</f>
      </c>
      <c r="AG177" s="82">
        <f>ROUND((30/(AD177*IF(M177,1,5))),6)</f>
      </c>
      <c r="AH177" s="82">
        <f>ROUND(POWER(AF177,AG177)/10000,6)</f>
      </c>
      <c r="AI177" s="56">
        <f>IF(AND(AE177&gt;3%,AD177&gt;6),TRUE,FALSE)</f>
      </c>
      <c r="AJ177" s="57">
        <f>IF(OR(AND(AI177,P177=FALSE),T177),ROUND(POWER(AE177+1,25/(AD177/5))/10000,2),AH177)</f>
      </c>
      <c r="AK177" s="58">
        <f>IF(AND(AI177,T177),AD177/5,AD177)</f>
      </c>
      <c r="AL177" s="59">
        <f t="shared" si="18"/>
        <v>0.2</v>
      </c>
      <c r="AM177" s="59">
        <f t="shared" si="19"/>
        <v>0.3</v>
      </c>
      <c r="AN177" s="60">
        <f t="shared" si="20"/>
        <v>0.5</v>
      </c>
    </row>
    <row r="178" ht="28.5" customHeight="1">
      <c r="A178" t="s" s="35">
        <v>303</v>
      </c>
      <c r="B178" t="s" s="36">
        <v>183</v>
      </c>
      <c r="C178" t="b" s="37">
        <v>0</v>
      </c>
      <c r="D178" s="38">
        <v>1.8</v>
      </c>
      <c r="E178" s="39">
        <v>0.15</v>
      </c>
      <c r="F178" s="40">
        <f>D178*E178</f>
        <v>0.27</v>
      </c>
      <c r="G178" s="41"/>
      <c r="H178" s="42"/>
      <c r="I178" s="43"/>
      <c r="J178" s="45"/>
      <c r="K178" s="45"/>
      <c r="L178" s="46"/>
      <c r="M178" t="b" s="44">
        <v>0</v>
      </c>
      <c r="N178" t="b" s="44">
        <v>0</v>
      </c>
      <c r="O178" t="b" s="44">
        <v>0</v>
      </c>
      <c r="P178" t="b" s="44">
        <v>0</v>
      </c>
      <c r="Q178" s="46"/>
      <c r="R178" s="46"/>
      <c r="S178" s="46"/>
      <c r="T178" t="b" s="47">
        <v>0</v>
      </c>
      <c r="U178" s="48">
        <f>IF(C178=TRUE,MAX(AJ$2:AJ$164)*(G178+30%),IF(G178&gt;20%,AJ178+MAX(AJ$2:AJ$164*(G178-5%)),AJ178))+IF(N178,MAX(AJ$2:AJ$164),0)</f>
      </c>
      <c r="V178" s="49">
        <f>H178*F178</f>
        <v>0</v>
      </c>
      <c r="W178" s="49">
        <f>H178+F178*I178*AM178</f>
        <v>0</v>
      </c>
      <c r="X178" s="50">
        <f>I178*AN178+H178</f>
        <v>0</v>
      </c>
      <c r="Y178" s="50">
        <f>I178*AM178+H178</f>
        <v>0</v>
      </c>
      <c r="Z178" s="51">
        <f>SUM($Q$2:Q178)</f>
        <v>9165.1</v>
      </c>
      <c r="AA178" s="52">
        <f>Q178</f>
        <v>0</v>
      </c>
      <c r="AB178" s="53">
        <f>R178</f>
        <v>0</v>
      </c>
      <c r="AC178" s="52">
        <f>(Q178*1500/10000)+R178</f>
        <v>0</v>
      </c>
      <c r="AD178" s="53">
        <f>AA178*AM178+AB178</f>
        <v>0</v>
      </c>
      <c r="AE178" s="54">
        <f>ROUND(IF(M178,Y178*10000,(J178*K178*10000)+(W178*100000000))/(AD178*10000),3)</f>
      </c>
      <c r="AF178" s="82">
        <f>1+AE178</f>
      </c>
      <c r="AG178" s="82">
        <f>ROUND((30/(AD178*IF(M178,1,5))),6)</f>
      </c>
      <c r="AH178" s="82">
        <f>ROUND(POWER(AF178,AG178)/10000,6)</f>
      </c>
      <c r="AI178" s="56">
        <f>IF(AND(AE178&gt;3%,AD178&gt;6),TRUE,FALSE)</f>
      </c>
      <c r="AJ178" s="57">
        <f>IF(OR(AND(AI178,P178=FALSE),T178),ROUND(POWER(AE178+1,25/(AD178/5))/10000,2),AH178)</f>
      </c>
      <c r="AK178" s="58">
        <f>IF(AND(AI178,T178),AD178/5,AD178)</f>
      </c>
      <c r="AL178" s="59">
        <f t="shared" si="18"/>
        <v>0.2</v>
      </c>
      <c r="AM178" s="59">
        <f t="shared" si="19"/>
        <v>0.3</v>
      </c>
      <c r="AN178" s="60">
        <f t="shared" si="20"/>
        <v>0.5</v>
      </c>
    </row>
    <row r="179" ht="28.5" customHeight="1">
      <c r="A179" t="s" s="35">
        <v>186</v>
      </c>
      <c r="B179" t="s" s="36">
        <v>54</v>
      </c>
      <c r="C179" t="b" s="37">
        <v>0</v>
      </c>
      <c r="D179" s="38">
        <v>1.4</v>
      </c>
      <c r="E179" s="39">
        <v>0.12</v>
      </c>
      <c r="F179" s="40">
        <f>D179*E179</f>
        <v>0.168</v>
      </c>
      <c r="G179" s="41"/>
      <c r="H179" s="42"/>
      <c r="I179" s="43"/>
      <c r="J179" s="45"/>
      <c r="K179" s="45"/>
      <c r="L179" s="46"/>
      <c r="M179" t="b" s="44">
        <v>0</v>
      </c>
      <c r="N179" t="b" s="44">
        <v>0</v>
      </c>
      <c r="O179" t="b" s="44">
        <v>0</v>
      </c>
      <c r="P179" t="b" s="44">
        <v>0</v>
      </c>
      <c r="Q179" s="46"/>
      <c r="R179" s="46"/>
      <c r="S179" s="46"/>
      <c r="T179" t="b" s="47">
        <v>0</v>
      </c>
      <c r="U179" s="48">
        <f>IF(C179=TRUE,MAX(AJ$2:AJ$164)*(G179+30%),IF(G179&gt;20%,AJ179+MAX(AJ$2:AJ$164*(G179-5%)),AJ179))+IF(N179,MAX(AJ$2:AJ$164),0)</f>
      </c>
      <c r="V179" s="49">
        <f>H179*F179</f>
        <v>0</v>
      </c>
      <c r="W179" s="49">
        <f>H179+F179*I179*AM179</f>
        <v>0</v>
      </c>
      <c r="X179" s="50">
        <f>I179*AN179+H179</f>
        <v>0</v>
      </c>
      <c r="Y179" s="50">
        <f>I179*AM179+H179</f>
        <v>0</v>
      </c>
      <c r="Z179" s="51">
        <f>SUM($Q$2:Q179)</f>
        <v>9165.1</v>
      </c>
      <c r="AA179" s="52">
        <f>Q179</f>
        <v>0</v>
      </c>
      <c r="AB179" s="53">
        <f>R179</f>
        <v>0</v>
      </c>
      <c r="AC179" s="52">
        <f>(Q179*1500/10000)+R179</f>
        <v>0</v>
      </c>
      <c r="AD179" s="53">
        <f>AA179*AM179+AB179</f>
        <v>0</v>
      </c>
      <c r="AE179" s="54">
        <f>ROUND(IF(M179,Y179*10000,(J179*K179*10000)+(W179*100000000))/(AD179*10000),3)</f>
      </c>
      <c r="AF179" s="82">
        <f>1+AE179</f>
      </c>
      <c r="AG179" s="82">
        <f>ROUND((30/(AD179*IF(M179,1,5))),6)</f>
      </c>
      <c r="AH179" s="82">
        <f>ROUND(POWER(AF179,AG179)/10000,6)</f>
      </c>
      <c r="AI179" s="56">
        <f>IF(AND(AE179&gt;3%,AD179&gt;6),TRUE,FALSE)</f>
      </c>
      <c r="AJ179" s="57">
        <f>IF(OR(AND(AI179,P179=FALSE),T179),ROUND(POWER(AE179+1,25/(AD179/5))/10000,2),AH179)</f>
      </c>
      <c r="AK179" s="58">
        <f>IF(AND(AI179,T179),AD179/5,AD179)</f>
      </c>
      <c r="AL179" s="59">
        <f t="shared" si="18"/>
        <v>0.2</v>
      </c>
      <c r="AM179" s="59">
        <f t="shared" si="19"/>
        <v>0.3</v>
      </c>
      <c r="AN179" s="60">
        <f t="shared" si="20"/>
        <v>0.5</v>
      </c>
    </row>
    <row r="180" ht="28.5" customHeight="1">
      <c r="A180" t="s" s="35">
        <v>304</v>
      </c>
      <c r="B180" t="s" s="36">
        <v>129</v>
      </c>
      <c r="C180" t="b" s="37">
        <v>0</v>
      </c>
      <c r="D180" s="38">
        <v>10</v>
      </c>
      <c r="E180" s="39">
        <v>0.02</v>
      </c>
      <c r="F180" s="40">
        <f>D180*E180</f>
        <v>0.2</v>
      </c>
      <c r="G180" s="41"/>
      <c r="H180" s="42"/>
      <c r="I180" s="43"/>
      <c r="J180" s="45"/>
      <c r="K180" s="45"/>
      <c r="L180" s="46"/>
      <c r="M180" t="b" s="44">
        <v>0</v>
      </c>
      <c r="N180" t="b" s="44">
        <v>0</v>
      </c>
      <c r="O180" t="b" s="44">
        <v>0</v>
      </c>
      <c r="P180" t="b" s="44">
        <v>0</v>
      </c>
      <c r="Q180" s="46"/>
      <c r="R180" s="46"/>
      <c r="S180" s="46"/>
      <c r="T180" t="b" s="47">
        <v>0</v>
      </c>
      <c r="U180" s="48">
        <f>IF(C180=TRUE,MAX(AJ$2:AJ$164)*(G180+30%),IF(G180&gt;20%,AJ180+MAX(AJ$2:AJ$164*(G180-5%)),AJ180))+IF(N180,MAX(AJ$2:AJ$164),0)</f>
      </c>
      <c r="V180" s="49">
        <f>H180*F180</f>
        <v>0</v>
      </c>
      <c r="W180" s="49">
        <f>H180+F180*I180*AM180</f>
        <v>0</v>
      </c>
      <c r="X180" s="50">
        <f>I180*AN180+H180</f>
        <v>0</v>
      </c>
      <c r="Y180" s="50">
        <f>I180*AM180+H180</f>
        <v>0</v>
      </c>
      <c r="Z180" s="51">
        <f>SUM($Q$2:Q180)</f>
        <v>9165.1</v>
      </c>
      <c r="AA180" s="52">
        <f>Q180</f>
        <v>0</v>
      </c>
      <c r="AB180" s="53">
        <f>R180</f>
        <v>0</v>
      </c>
      <c r="AC180" s="52">
        <f>(Q180*1500/10000)+R180</f>
        <v>0</v>
      </c>
      <c r="AD180" s="53">
        <f>AA180*AM180+AB180</f>
        <v>0</v>
      </c>
      <c r="AE180" s="54">
        <f>ROUND(IF(M180,Y180*10000,(J180*K180*10000)+(W180*100000000))/(AD180*10000),3)</f>
      </c>
      <c r="AF180" s="82">
        <f>1+AE180</f>
      </c>
      <c r="AG180" s="82">
        <f>ROUND((30/(AD180*IF(M180,1,5))),6)</f>
      </c>
      <c r="AH180" s="82">
        <f>ROUND(POWER(AF180,AG180)/10000,6)</f>
      </c>
      <c r="AI180" s="56">
        <f>IF(AND(AE180&gt;3%,AD180&gt;6),TRUE,FALSE)</f>
      </c>
      <c r="AJ180" s="57">
        <f>IF(OR(AND(AI180,P180=FALSE),T180),ROUND(POWER(AE180+1,25/(AD180/5))/10000,2),AH180)</f>
      </c>
      <c r="AK180" s="58">
        <f>IF(AND(AI180,T180),AD180/5,AD180)</f>
      </c>
      <c r="AL180" s="59">
        <f t="shared" si="18"/>
        <v>0.2</v>
      </c>
      <c r="AM180" s="59">
        <f t="shared" si="19"/>
        <v>0.3</v>
      </c>
      <c r="AN180" s="60">
        <f t="shared" si="20"/>
        <v>0.5</v>
      </c>
    </row>
    <row r="181" ht="28.5" customHeight="1">
      <c r="A181" t="s" s="35">
        <v>305</v>
      </c>
      <c r="B181" t="s" s="36">
        <v>64</v>
      </c>
      <c r="C181" t="b" s="37">
        <v>0</v>
      </c>
      <c r="D181" s="38">
        <v>1.75</v>
      </c>
      <c r="E181" s="39">
        <v>0.08</v>
      </c>
      <c r="F181" s="40">
        <f>D181*E181</f>
        <v>0.14</v>
      </c>
      <c r="G181" s="41"/>
      <c r="H181" s="42"/>
      <c r="I181" s="43"/>
      <c r="J181" s="45"/>
      <c r="K181" s="45"/>
      <c r="L181" s="46"/>
      <c r="M181" t="b" s="44">
        <v>0</v>
      </c>
      <c r="N181" t="b" s="44">
        <v>0</v>
      </c>
      <c r="O181" t="b" s="44">
        <v>0</v>
      </c>
      <c r="P181" t="b" s="44">
        <v>0</v>
      </c>
      <c r="Q181" s="46"/>
      <c r="R181" s="46"/>
      <c r="S181" s="46"/>
      <c r="T181" t="b" s="47">
        <v>1</v>
      </c>
      <c r="U181" s="48">
        <f>IF(C181=TRUE,MAX(AJ$2:AJ$164)*(G181+30%),IF(G181&gt;20%,AJ181+MAX(AJ$2:AJ$164*(G181-5%)),AJ181))+IF(N181,MAX(AJ$2:AJ$164),0)</f>
      </c>
      <c r="V181" s="49">
        <f>H181*F181</f>
        <v>0</v>
      </c>
      <c r="W181" s="49">
        <f>H181+F181*I181*AM181</f>
        <v>0</v>
      </c>
      <c r="X181" s="50">
        <f>I181*AN181+H181</f>
        <v>0</v>
      </c>
      <c r="Y181" s="50">
        <f>I181*AM181+H181</f>
        <v>0</v>
      </c>
      <c r="Z181" s="51">
        <f>SUM($Q$2:Q181)</f>
        <v>9165.1</v>
      </c>
      <c r="AA181" s="52">
        <f>Q181</f>
        <v>0</v>
      </c>
      <c r="AB181" s="53">
        <f>R181</f>
        <v>0</v>
      </c>
      <c r="AC181" s="52">
        <f>(Q181*1500/10000)+R181</f>
        <v>0</v>
      </c>
      <c r="AD181" s="53">
        <f>AA181*AM181+AB181</f>
        <v>0</v>
      </c>
      <c r="AE181" s="54">
        <f>ROUND(IF(M181,Y181*10000,(J181*K181*10000)+(W181*100000000))/(AD181*10000),3)</f>
      </c>
      <c r="AF181" s="82">
        <f>1+AE181</f>
      </c>
      <c r="AG181" s="82">
        <f>ROUND((30/(AD181*IF(M181,1,5))),6)</f>
      </c>
      <c r="AH181" s="82">
        <f>ROUND(POWER(AF181,AG181)/10000,6)</f>
      </c>
      <c r="AI181" s="56">
        <f>IF(AND(AE181&gt;3%,AD181&gt;6),TRUE,FALSE)</f>
      </c>
      <c r="AJ181" s="57">
        <f>IF(OR(AND(AI181,P181=FALSE),T181),ROUND(POWER(AE181+1,25/(AD181/5))/10000,2),AH181)</f>
      </c>
      <c r="AK181" s="58">
        <f>IF(AND(AI181,T181),AD181/5,AD181)</f>
      </c>
      <c r="AL181" s="59">
        <f t="shared" si="18"/>
        <v>0.2</v>
      </c>
      <c r="AM181" s="59">
        <f t="shared" si="19"/>
        <v>0.3</v>
      </c>
      <c r="AN181" s="60">
        <f t="shared" si="20"/>
        <v>0.5</v>
      </c>
    </row>
    <row r="182" ht="28.5" customHeight="1">
      <c r="A182" t="s" s="35">
        <v>306</v>
      </c>
      <c r="B182" t="s" s="36">
        <v>64</v>
      </c>
      <c r="C182" t="b" s="37">
        <v>0</v>
      </c>
      <c r="D182" s="38">
        <v>1.75</v>
      </c>
      <c r="E182" s="39">
        <v>0.04</v>
      </c>
      <c r="F182" s="40">
        <f>D182*E182</f>
        <v>0.07000000000000001</v>
      </c>
      <c r="G182" s="41"/>
      <c r="H182" s="42"/>
      <c r="I182" s="43"/>
      <c r="J182" s="45"/>
      <c r="K182" s="45"/>
      <c r="L182" s="46"/>
      <c r="M182" t="b" s="44">
        <v>0</v>
      </c>
      <c r="N182" t="b" s="44">
        <v>0</v>
      </c>
      <c r="O182" t="b" s="44">
        <v>0</v>
      </c>
      <c r="P182" t="b" s="44">
        <v>0</v>
      </c>
      <c r="Q182" s="46"/>
      <c r="R182" s="46"/>
      <c r="S182" s="46"/>
      <c r="T182" t="b" s="47">
        <v>1</v>
      </c>
      <c r="U182" s="48">
        <f>IF(C182=TRUE,MAX(AJ$2:AJ$164)*(G182+30%),IF(G182&gt;20%,AJ182+MAX(AJ$2:AJ$164*(G182-5%)),AJ182))+IF(N182,MAX(AJ$2:AJ$164),0)</f>
      </c>
      <c r="V182" s="49">
        <f>H182*F182</f>
        <v>0</v>
      </c>
      <c r="W182" s="49">
        <f>H182+F182*I182*AM182</f>
        <v>0</v>
      </c>
      <c r="X182" s="50">
        <f>I182*AN182+H182</f>
        <v>0</v>
      </c>
      <c r="Y182" s="50">
        <f>I182*AM182+H182</f>
        <v>0</v>
      </c>
      <c r="Z182" s="51">
        <f>SUM($Q$2:Q182)</f>
        <v>9165.1</v>
      </c>
      <c r="AA182" s="52">
        <f>Q182</f>
        <v>0</v>
      </c>
      <c r="AB182" s="53">
        <f>R182</f>
        <v>0</v>
      </c>
      <c r="AC182" s="52">
        <f>(Q182*1500/10000)+R182</f>
        <v>0</v>
      </c>
      <c r="AD182" s="53">
        <f>AA182*AM182+AB182</f>
        <v>0</v>
      </c>
      <c r="AE182" s="54">
        <f>ROUND(IF(M182,Y182*10000,(J182*K182*10000)+(W182*100000000))/(AD182*10000),3)</f>
      </c>
      <c r="AF182" s="82">
        <f>1+AE182</f>
      </c>
      <c r="AG182" s="82">
        <f>ROUND((30/(AD182*IF(M182,1,5))),6)</f>
      </c>
      <c r="AH182" s="82">
        <f>ROUND(POWER(AF182,AG182)/10000,6)</f>
      </c>
      <c r="AI182" s="56">
        <f>IF(AND(AE182&gt;3%,AD182&gt;6),TRUE,FALSE)</f>
      </c>
      <c r="AJ182" s="57">
        <f>IF(OR(AND(AI182,P182=FALSE),T182),ROUND(POWER(AE182+1,25/(AD182/5))/10000,2),AH182)</f>
      </c>
      <c r="AK182" s="58">
        <f>IF(AND(AI182,T182),AD182/5,AD182)</f>
      </c>
      <c r="AL182" s="59">
        <f t="shared" si="18"/>
        <v>0.2</v>
      </c>
      <c r="AM182" s="59">
        <f t="shared" si="19"/>
        <v>0.3</v>
      </c>
      <c r="AN182" s="60">
        <f t="shared" si="20"/>
        <v>0.5</v>
      </c>
    </row>
    <row r="183" ht="28.5" customHeight="1">
      <c r="A183" t="s" s="35">
        <v>64</v>
      </c>
      <c r="B183" t="s" s="36">
        <v>40</v>
      </c>
      <c r="C183" t="b" s="37">
        <v>0</v>
      </c>
      <c r="D183" s="38">
        <v>2.5</v>
      </c>
      <c r="E183" s="39">
        <v>0.5</v>
      </c>
      <c r="F183" s="40">
        <f>D183*E183</f>
        <v>1.25</v>
      </c>
      <c r="G183" s="41"/>
      <c r="H183" s="42"/>
      <c r="I183" s="43"/>
      <c r="J183" s="44"/>
      <c r="K183" s="45"/>
      <c r="L183" s="46"/>
      <c r="M183" t="b" s="44">
        <v>0</v>
      </c>
      <c r="N183" t="b" s="44">
        <v>0</v>
      </c>
      <c r="O183" t="b" s="44">
        <v>0</v>
      </c>
      <c r="P183" t="b" s="44">
        <v>0</v>
      </c>
      <c r="Q183" s="46"/>
      <c r="R183" s="46"/>
      <c r="S183" s="46"/>
      <c r="T183" t="b" s="47">
        <v>0</v>
      </c>
      <c r="U183" s="48">
        <f>IF(C183=TRUE,MAX(AJ$2:AJ$164)*(G183+30%),IF(G183&gt;20%,AJ183+MAX(AJ$2:AJ$164*(G183-5%)),AJ183))+IF(N183,MAX(AJ$2:AJ$164),0)</f>
      </c>
      <c r="V183" s="49">
        <f>H183*F183</f>
        <v>0</v>
      </c>
      <c r="W183" s="49">
        <f>H183+F183*I183*AM183</f>
        <v>0</v>
      </c>
      <c r="X183" s="50">
        <f>I183*AN183+H183</f>
        <v>0</v>
      </c>
      <c r="Y183" s="50">
        <f>I183*AM183+H183</f>
        <v>0</v>
      </c>
      <c r="Z183" s="51">
        <f>SUM($Q$2:Q183)</f>
        <v>9165.1</v>
      </c>
      <c r="AA183" s="52">
        <f>Q183</f>
        <v>0</v>
      </c>
      <c r="AB183" s="53">
        <f>R183</f>
        <v>0</v>
      </c>
      <c r="AC183" s="52">
        <f>(Q183*1500/10000)+R183</f>
        <v>0</v>
      </c>
      <c r="AD183" s="53">
        <f>AA183*AM183+AB183</f>
        <v>0</v>
      </c>
      <c r="AE183" s="54">
        <f>ROUND(IF(M183,Y183*10000,(J183*K183*10000)+(W183*100000000))/(AD183*10000),3)</f>
      </c>
      <c r="AF183" s="82">
        <f>1+AE183</f>
      </c>
      <c r="AG183" s="82">
        <f>ROUND((30/(AD183*IF(M183,1,5))),6)</f>
      </c>
      <c r="AH183" s="82">
        <f>ROUND(POWER(AF183,AG183)/10000,6)</f>
      </c>
      <c r="AI183" s="56">
        <f>IF(AND(AE183&gt;3%,AD183&gt;6),TRUE,FALSE)</f>
      </c>
      <c r="AJ183" s="57">
        <f>IF(OR(AND(AI183,P183=FALSE),T183),ROUND(POWER(AE183+1,25/(AD183/5))/10000,2),AH183)</f>
      </c>
      <c r="AK183" s="58">
        <f>IF(AND(AI183,T183),AD183/5,AD183)</f>
      </c>
      <c r="AL183" s="59">
        <f t="shared" si="18"/>
        <v>0.2</v>
      </c>
      <c r="AM183" s="59">
        <f t="shared" si="19"/>
        <v>0.3</v>
      </c>
      <c r="AN183" s="60">
        <f t="shared" si="20"/>
        <v>0.5</v>
      </c>
    </row>
    <row r="184" ht="28.5" customHeight="1">
      <c r="A184" t="s" s="35">
        <v>107</v>
      </c>
      <c r="B184" t="s" s="36">
        <v>307</v>
      </c>
      <c r="C184" t="b" s="37">
        <v>0</v>
      </c>
      <c r="D184" s="38">
        <v>200</v>
      </c>
      <c r="E184" s="39">
        <v>0.08</v>
      </c>
      <c r="F184" s="40">
        <f>D184*E184</f>
        <v>16</v>
      </c>
      <c r="G184" s="67"/>
      <c r="H184" s="42"/>
      <c r="I184" s="83"/>
      <c r="J184" s="44"/>
      <c r="K184" s="45"/>
      <c r="L184" s="46"/>
      <c r="M184" t="b" s="44">
        <v>0</v>
      </c>
      <c r="N184" t="b" s="44">
        <v>0</v>
      </c>
      <c r="O184" t="b" s="44">
        <v>0</v>
      </c>
      <c r="P184" t="b" s="44">
        <v>0</v>
      </c>
      <c r="Q184" s="46"/>
      <c r="R184" s="46"/>
      <c r="S184" s="46"/>
      <c r="T184" t="b" s="47">
        <v>0</v>
      </c>
      <c r="U184" s="48">
        <f>IF(C184=TRUE,MAX(AJ$2:AJ$164)*(G184+30%),IF(G184&gt;20%,AJ184+MAX(AJ$2:AJ$164*(G184-5%)),AJ184))+IF(N184,MAX(AJ$2:AJ$164),0)</f>
      </c>
      <c r="V184" s="49">
        <f>H184*F184</f>
        <v>0</v>
      </c>
      <c r="W184" s="49">
        <f>H184+F184*I184*AM184</f>
        <v>0</v>
      </c>
      <c r="X184" s="50">
        <f>I184*AN184+H184</f>
        <v>0</v>
      </c>
      <c r="Y184" s="50">
        <f>I184*AM184+H184</f>
        <v>0</v>
      </c>
      <c r="Z184" s="51">
        <f>SUM($Q$2:Q184)</f>
        <v>9165.1</v>
      </c>
      <c r="AA184" s="52">
        <f>Q184</f>
        <v>0</v>
      </c>
      <c r="AB184" s="53">
        <f>R184</f>
        <v>0</v>
      </c>
      <c r="AC184" s="52">
        <f>(Q184*1500/10000)+R184</f>
        <v>0</v>
      </c>
      <c r="AD184" s="53">
        <f>AA184*AM184+AB184</f>
        <v>0</v>
      </c>
      <c r="AE184" s="54">
        <f>ROUND(IF(M184,Y184*10000,(J184*K184*10000)+(W184*100000000))/(AD184*10000),3)</f>
      </c>
      <c r="AF184" s="82">
        <f>1+AE184</f>
      </c>
      <c r="AG184" s="82">
        <f>ROUND((30/(AD184*IF(M184,1,5))),6)</f>
      </c>
      <c r="AH184" s="82">
        <f>ROUND(POWER(AF184,AG184)/10000,6)</f>
      </c>
      <c r="AI184" s="56">
        <f>IF(AND(AE184&gt;3%,AD184&gt;6),TRUE,FALSE)</f>
      </c>
      <c r="AJ184" s="57">
        <f>IF(OR(AND(AI184,P184=FALSE),T184),ROUND(POWER(AE184+1,25/(AD184/5))/10000,2),AH184)</f>
      </c>
      <c r="AK184" s="58">
        <f>IF(AND(AI184,T184),AD184/5,AD184)</f>
      </c>
      <c r="AL184" s="59">
        <f t="shared" si="18"/>
        <v>0.2</v>
      </c>
      <c r="AM184" s="59">
        <f t="shared" si="19"/>
        <v>0.3</v>
      </c>
      <c r="AN184" s="60">
        <f t="shared" si="20"/>
        <v>0.5</v>
      </c>
    </row>
    <row r="185" ht="56.5" customHeight="1">
      <c r="A185" t="s" s="35">
        <v>308</v>
      </c>
      <c r="B185" t="s" s="36">
        <v>309</v>
      </c>
      <c r="C185" t="b" s="37">
        <v>0</v>
      </c>
      <c r="D185" s="38">
        <v>6</v>
      </c>
      <c r="E185" s="39">
        <v>0.4</v>
      </c>
      <c r="F185" s="40">
        <f>D185*E185</f>
        <v>2.4</v>
      </c>
      <c r="G185" s="41"/>
      <c r="H185" s="42"/>
      <c r="I185" s="43"/>
      <c r="J185" s="44"/>
      <c r="K185" s="45"/>
      <c r="L185" s="46"/>
      <c r="M185" t="b" s="44">
        <v>0</v>
      </c>
      <c r="N185" t="b" s="44">
        <v>0</v>
      </c>
      <c r="O185" t="b" s="44">
        <v>0</v>
      </c>
      <c r="P185" t="b" s="44">
        <v>0</v>
      </c>
      <c r="Q185" s="46"/>
      <c r="R185" s="46"/>
      <c r="S185" s="46"/>
      <c r="T185" t="b" s="47">
        <v>0</v>
      </c>
      <c r="U185" s="48">
        <f>IF(C185=TRUE,MAX(AJ$2:AJ$164)*(G185+30%),IF(G185&gt;20%,AJ185+MAX(AJ$2:AJ$164*(G185-5%)),AJ185))+IF(N185,MAX(AJ$2:AJ$164),0)</f>
      </c>
      <c r="V185" s="49">
        <f>H185*F185</f>
        <v>0</v>
      </c>
      <c r="W185" s="49">
        <f>H185+F185*I185*AM185</f>
        <v>0</v>
      </c>
      <c r="X185" s="50">
        <f>I185*AN185+H185</f>
        <v>0</v>
      </c>
      <c r="Y185" s="50">
        <f>I185*AM185+H185</f>
        <v>0</v>
      </c>
      <c r="Z185" s="51">
        <f>SUM($Q$2:Q185)</f>
        <v>9165.1</v>
      </c>
      <c r="AA185" s="52">
        <f>Q185</f>
        <v>0</v>
      </c>
      <c r="AB185" s="53">
        <f>R185</f>
        <v>0</v>
      </c>
      <c r="AC185" s="52">
        <f>(Q185*1500/10000)+R185</f>
        <v>0</v>
      </c>
      <c r="AD185" s="53">
        <f>AA185*AM185+AB185</f>
        <v>0</v>
      </c>
      <c r="AE185" s="54">
        <f>ROUND(IF(M185,Y185*10000,(J185*K185*10000)+(W185*100000000))/(AD185*10000),3)</f>
      </c>
      <c r="AF185" s="82">
        <f>1+AE185</f>
      </c>
      <c r="AG185" s="82">
        <f>ROUND((30/(AD185*IF(M185,1,5))),6)</f>
      </c>
      <c r="AH185" s="82">
        <f>ROUND(POWER(AF185,AG185)/10000,6)</f>
      </c>
      <c r="AI185" s="56">
        <f>IF(AND(AE185&gt;3%,AD185&gt;6),TRUE,FALSE)</f>
      </c>
      <c r="AJ185" s="57">
        <f>IF(OR(AND(AI185,P185=FALSE),T185),ROUND(POWER(AE185+1,25/(AD185/5))/10000,2),AH185)</f>
      </c>
      <c r="AK185" s="58">
        <f>IF(AND(AI185,T185),AD185/5,AD185)</f>
      </c>
      <c r="AL185" s="59">
        <f t="shared" si="18"/>
        <v>0.2</v>
      </c>
      <c r="AM185" s="59">
        <f t="shared" si="19"/>
        <v>0.3</v>
      </c>
      <c r="AN185" s="60">
        <f t="shared" si="20"/>
        <v>0.5</v>
      </c>
    </row>
    <row r="186" ht="28.5" customHeight="1">
      <c r="A186" t="s" s="35">
        <v>310</v>
      </c>
      <c r="B186" t="s" s="36">
        <v>311</v>
      </c>
      <c r="C186" t="b" s="37">
        <v>0</v>
      </c>
      <c r="D186" s="38">
        <v>8</v>
      </c>
      <c r="E186" s="39">
        <v>-0.02</v>
      </c>
      <c r="F186" s="40">
        <f>D186*E186</f>
        <v>-0.16</v>
      </c>
      <c r="G186" s="41">
        <v>0</v>
      </c>
      <c r="H186" s="42"/>
      <c r="I186" s="43"/>
      <c r="J186" s="45"/>
      <c r="K186" s="45"/>
      <c r="L186" s="46"/>
      <c r="M186" t="b" s="44">
        <v>0</v>
      </c>
      <c r="N186" t="b" s="44">
        <v>0</v>
      </c>
      <c r="O186" t="b" s="44">
        <v>1</v>
      </c>
      <c r="P186" t="b" s="44">
        <v>0</v>
      </c>
      <c r="Q186" s="46"/>
      <c r="R186" s="46"/>
      <c r="S186" s="46"/>
      <c r="T186" t="b" s="47">
        <v>1</v>
      </c>
      <c r="U186" s="48">
        <f>IF(C186=TRUE,MAX(AJ$2:AJ$164)*(G186+30%),IF(G186&gt;20%,AJ186+MAX(AJ$2:AJ$164*(G186-5%)),AJ186))+IF(N186,MAX(AJ$2:AJ$164),0)</f>
      </c>
      <c r="V186" s="49">
        <f>H186*F186</f>
        <v>0</v>
      </c>
      <c r="W186" s="49">
        <f>H186+F186*I186*AM186</f>
        <v>0</v>
      </c>
      <c r="X186" s="50">
        <f>I186*AN186+H186</f>
        <v>0</v>
      </c>
      <c r="Y186" s="50">
        <f>I186*AM186+H186</f>
        <v>0</v>
      </c>
      <c r="Z186" s="51">
        <f>SUM($Q$2:Q186)</f>
        <v>9165.1</v>
      </c>
      <c r="AA186" s="52">
        <f>Q186</f>
        <v>0</v>
      </c>
      <c r="AB186" s="53">
        <f>R186</f>
        <v>0</v>
      </c>
      <c r="AC186" s="52">
        <f>(Q186*1500/10000)+R186</f>
        <v>0</v>
      </c>
      <c r="AD186" s="53">
        <f>AA186*AM186+AB186</f>
        <v>0</v>
      </c>
      <c r="AE186" s="54">
        <f>ROUND(IF(M186,Y186*10000,(J186*K186*10000)+(W186*100000000))/(AD186*10000),3)</f>
      </c>
      <c r="AF186" s="82">
        <f>1+AE186</f>
      </c>
      <c r="AG186" s="82">
        <f>ROUND((30/(AD186*IF(M186,1,5))),6)</f>
      </c>
      <c r="AH186" s="82">
        <f>ROUND(POWER(AF186,AG186)/10000,6)</f>
      </c>
      <c r="AI186" s="56">
        <f>IF(AND(AE186&gt;3%,AD186&gt;6),TRUE,FALSE)</f>
      </c>
      <c r="AJ186" s="57">
        <f>IF(OR(AND(AI186,P186=FALSE),T186),ROUND(POWER(AE186+1,25/(AD186/5))/10000,2),AH186)</f>
      </c>
      <c r="AK186" s="58">
        <f>IF(AND(AI186,T186),AD186/5,AD186)</f>
      </c>
      <c r="AL186" s="59">
        <f t="shared" si="18"/>
        <v>0.2</v>
      </c>
      <c r="AM186" s="59">
        <f t="shared" si="19"/>
        <v>0.3</v>
      </c>
      <c r="AN186" s="60">
        <f t="shared" si="20"/>
        <v>0.5</v>
      </c>
    </row>
    <row r="187" ht="28.5" customHeight="1">
      <c r="A187" t="s" s="61">
        <v>225</v>
      </c>
      <c r="B187" t="s" s="36">
        <v>74</v>
      </c>
      <c r="C187" t="b" s="37">
        <v>0</v>
      </c>
      <c r="D187" s="38">
        <v>2.38</v>
      </c>
      <c r="E187" s="39">
        <v>0.08</v>
      </c>
      <c r="F187" s="40">
        <f>D187*E187</f>
        <v>0.1904</v>
      </c>
      <c r="G187" s="41"/>
      <c r="H187" s="42"/>
      <c r="I187" s="43"/>
      <c r="J187" s="44"/>
      <c r="K187" s="45"/>
      <c r="L187" s="46"/>
      <c r="M187" t="b" s="44">
        <v>0</v>
      </c>
      <c r="N187" t="b" s="44">
        <v>0</v>
      </c>
      <c r="O187" t="b" s="44">
        <v>0</v>
      </c>
      <c r="P187" t="b" s="44">
        <v>0</v>
      </c>
      <c r="Q187" s="46"/>
      <c r="R187" s="46"/>
      <c r="S187" s="46"/>
      <c r="T187" t="b" s="47">
        <v>0</v>
      </c>
      <c r="U187" s="48">
        <f>IF(C187=TRUE,MAX(AJ$2:AJ$164)*(G187+30%),IF(G187&gt;20%,AJ187+MAX(AJ$2:AJ$164*(G187-5%)),AJ187))+IF(N187,MAX(AJ$2:AJ$164),0)</f>
      </c>
      <c r="V187" s="49">
        <f>H187*F187</f>
        <v>0</v>
      </c>
      <c r="W187" s="49">
        <f>H187+F187*I187*AM187</f>
        <v>0</v>
      </c>
      <c r="X187" s="50">
        <f>I187*AN187+H187</f>
        <v>0</v>
      </c>
      <c r="Y187" s="50">
        <f>I187*AM187+H187</f>
        <v>0</v>
      </c>
      <c r="Z187" s="51">
        <f>SUM($Q$2:Q187)</f>
        <v>9165.1</v>
      </c>
      <c r="AA187" s="52">
        <f>Q187</f>
        <v>0</v>
      </c>
      <c r="AB187" s="53">
        <f>R187</f>
        <v>0</v>
      </c>
      <c r="AC187" s="52">
        <f>(Q187*1500/10000)+R187</f>
        <v>0</v>
      </c>
      <c r="AD187" s="53">
        <f>AA187*AM187+AB187</f>
        <v>0</v>
      </c>
      <c r="AE187" s="54">
        <f>ROUND(IF(M187,Y187*10000,(J187*K187*10000)+(W187*100000000))/(AD187*10000),3)</f>
      </c>
      <c r="AF187" s="82">
        <f>1+AE187</f>
      </c>
      <c r="AG187" s="82">
        <f>ROUND((30/(AD187*IF(M187,1,5))),6)</f>
      </c>
      <c r="AH187" s="82">
        <f>ROUND(POWER(AF187,AG187)/10000,6)</f>
      </c>
      <c r="AI187" s="56">
        <f>IF(AND(AE187&gt;3%,AD187&gt;6),TRUE,FALSE)</f>
      </c>
      <c r="AJ187" s="57">
        <f>IF(OR(AND(AI187,P187=FALSE),T187),ROUND(POWER(AE187+1,25/(AD187/5))/10000,2),AH187)</f>
      </c>
      <c r="AK187" s="58">
        <f>IF(AND(AI187,T187),AD187/5,AD187)</f>
      </c>
      <c r="AL187" s="59">
        <f t="shared" si="18"/>
        <v>0.2</v>
      </c>
      <c r="AM187" s="59">
        <f t="shared" si="19"/>
        <v>0.3</v>
      </c>
      <c r="AN187" s="60">
        <f t="shared" si="20"/>
        <v>0.5</v>
      </c>
    </row>
    <row r="188" ht="28.5" customHeight="1">
      <c r="A188" t="s" s="61">
        <v>193</v>
      </c>
      <c r="B188" t="s" s="36">
        <v>74</v>
      </c>
      <c r="C188" t="b" s="37">
        <v>0</v>
      </c>
      <c r="D188" s="38">
        <v>2.38</v>
      </c>
      <c r="E188" s="39">
        <v>0.05</v>
      </c>
      <c r="F188" s="40">
        <f>D188*E188</f>
        <v>0.119</v>
      </c>
      <c r="G188" s="41"/>
      <c r="H188" s="42"/>
      <c r="I188" s="43"/>
      <c r="J188" s="44"/>
      <c r="K188" s="45"/>
      <c r="L188" s="46"/>
      <c r="M188" t="b" s="44">
        <v>0</v>
      </c>
      <c r="N188" t="b" s="44">
        <v>0</v>
      </c>
      <c r="O188" t="b" s="44">
        <v>0</v>
      </c>
      <c r="P188" t="b" s="44">
        <v>0</v>
      </c>
      <c r="Q188" s="46"/>
      <c r="R188" s="46"/>
      <c r="S188" s="46"/>
      <c r="T188" t="b" s="47">
        <v>0</v>
      </c>
      <c r="U188" s="48">
        <f>IF(C188=TRUE,MAX(AJ$2:AJ$164)*(G188+30%),IF(G188&gt;20%,AJ188+MAX(AJ$2:AJ$164*(G188-5%)),AJ188))+IF(N188,MAX(AJ$2:AJ$164),0)</f>
      </c>
      <c r="V188" s="49">
        <f>H188*F188</f>
        <v>0</v>
      </c>
      <c r="W188" s="49">
        <f>H188+F188*I188*AM188</f>
        <v>0</v>
      </c>
      <c r="X188" s="50">
        <f>I188*AN188+H188</f>
        <v>0</v>
      </c>
      <c r="Y188" s="50">
        <f>I188*AM188+H188</f>
        <v>0</v>
      </c>
      <c r="Z188" s="51">
        <f>SUM($Q$2:Q188)</f>
        <v>9165.1</v>
      </c>
      <c r="AA188" s="52">
        <f>Q188</f>
        <v>0</v>
      </c>
      <c r="AB188" s="53">
        <f>R188</f>
        <v>0</v>
      </c>
      <c r="AC188" s="52">
        <f>(Q188*1500/10000)+R188</f>
        <v>0</v>
      </c>
      <c r="AD188" s="53">
        <f>AA188*AM188+AB188</f>
        <v>0</v>
      </c>
      <c r="AE188" s="54">
        <f>ROUND(IF(M188,Y188*10000,(J188*K188*10000)+(W188*100000000))/(AD188*10000),3)</f>
      </c>
      <c r="AF188" s="82">
        <f>1+AE188</f>
      </c>
      <c r="AG188" s="82">
        <f>ROUND((30/(AD188*IF(M188,1,5))),6)</f>
      </c>
      <c r="AH188" s="82">
        <f>ROUND(POWER(AF188,AG188)/10000,6)</f>
      </c>
      <c r="AI188" s="56">
        <f>IF(AND(AE188&gt;3%,AD188&gt;6),TRUE,FALSE)</f>
      </c>
      <c r="AJ188" s="57">
        <f>IF(OR(AND(AI188,P188=FALSE),T188),ROUND(POWER(AE188+1,25/(AD188/5))/10000,2),AH188)</f>
      </c>
      <c r="AK188" s="58">
        <f>IF(AND(AI188,T188),AD188/5,AD188)</f>
      </c>
      <c r="AL188" s="59">
        <f t="shared" si="18"/>
        <v>0.2</v>
      </c>
      <c r="AM188" s="59">
        <f t="shared" si="19"/>
        <v>0.3</v>
      </c>
      <c r="AN188" s="60">
        <f t="shared" si="20"/>
        <v>0.5</v>
      </c>
    </row>
    <row r="189" ht="28.5" customHeight="1">
      <c r="A189" t="s" s="61">
        <v>275</v>
      </c>
      <c r="B189" t="s" s="36">
        <v>74</v>
      </c>
      <c r="C189" t="b" s="37">
        <v>0</v>
      </c>
      <c r="D189" s="38">
        <v>2.38</v>
      </c>
      <c r="E189" s="39">
        <v>0.05</v>
      </c>
      <c r="F189" s="40">
        <f>D189*E189</f>
        <v>0.119</v>
      </c>
      <c r="G189" s="41"/>
      <c r="H189" s="42"/>
      <c r="I189" s="43"/>
      <c r="J189" s="44"/>
      <c r="K189" s="45"/>
      <c r="L189" s="46"/>
      <c r="M189" t="b" s="44">
        <v>0</v>
      </c>
      <c r="N189" t="b" s="44">
        <v>0</v>
      </c>
      <c r="O189" t="b" s="44">
        <v>0</v>
      </c>
      <c r="P189" t="b" s="44">
        <v>0</v>
      </c>
      <c r="Q189" s="46"/>
      <c r="R189" s="46"/>
      <c r="S189" s="46"/>
      <c r="T189" t="b" s="47">
        <v>0</v>
      </c>
      <c r="U189" s="48">
        <f>IF(C189=TRUE,MAX(AJ$2:AJ$164)*(G189+30%),IF(G189&gt;20%,AJ189+MAX(AJ$2:AJ$164*(G189-5%)),AJ189))+IF(N189,MAX(AJ$2:AJ$164),0)</f>
      </c>
      <c r="V189" s="49">
        <f>H189*F189</f>
        <v>0</v>
      </c>
      <c r="W189" s="49">
        <f>H189+F189*I189*AM189</f>
        <v>0</v>
      </c>
      <c r="X189" s="50">
        <f>I189*AN189+H189</f>
        <v>0</v>
      </c>
      <c r="Y189" s="50">
        <f>I189*AM189+H189</f>
        <v>0</v>
      </c>
      <c r="Z189" s="51">
        <f>SUM($Q$2:Q189)</f>
        <v>9165.1</v>
      </c>
      <c r="AA189" s="52">
        <f>Q189</f>
        <v>0</v>
      </c>
      <c r="AB189" s="53">
        <f>R189</f>
        <v>0</v>
      </c>
      <c r="AC189" s="52">
        <f>(Q189*1500/10000)+R189</f>
        <v>0</v>
      </c>
      <c r="AD189" s="53">
        <f>AA189*AM189+AB189</f>
        <v>0</v>
      </c>
      <c r="AE189" s="54">
        <f>ROUND(IF(M189,Y189*10000,(J189*K189*10000)+(W189*100000000))/(AD189*10000),3)</f>
      </c>
      <c r="AF189" s="82">
        <f>1+AE189</f>
      </c>
      <c r="AG189" s="82">
        <f>ROUND((30/(AD189*IF(M189,1,5))),6)</f>
      </c>
      <c r="AH189" s="82">
        <f>ROUND(POWER(AF189,AG189)/10000,6)</f>
      </c>
      <c r="AI189" s="56">
        <f>IF(AND(AE189&gt;3%,AD189&gt;6),TRUE,FALSE)</f>
      </c>
      <c r="AJ189" s="57">
        <f>IF(OR(AND(AI189,P189=FALSE),T189),ROUND(POWER(AE189+1,25/(AD189/5))/10000,2),AH189)</f>
      </c>
      <c r="AK189" s="58">
        <f>IF(AND(AI189,T189),AD189/5,AD189)</f>
      </c>
      <c r="AL189" s="59">
        <f t="shared" si="18"/>
        <v>0.2</v>
      </c>
      <c r="AM189" s="59">
        <f t="shared" si="19"/>
        <v>0.3</v>
      </c>
      <c r="AN189" s="60">
        <f t="shared" si="20"/>
        <v>0.5</v>
      </c>
    </row>
    <row r="190" ht="28.5" customHeight="1">
      <c r="A190" t="s" s="35">
        <v>312</v>
      </c>
      <c r="B190" t="s" s="36">
        <v>74</v>
      </c>
      <c r="C190" t="b" s="37">
        <v>0</v>
      </c>
      <c r="D190" s="38">
        <v>2</v>
      </c>
      <c r="E190" s="39">
        <v>0.015</v>
      </c>
      <c r="F190" s="40">
        <f>D190*E190</f>
        <v>0.03</v>
      </c>
      <c r="G190" s="41"/>
      <c r="H190" s="42"/>
      <c r="I190" s="43"/>
      <c r="J190" s="45"/>
      <c r="K190" s="45"/>
      <c r="L190" s="46"/>
      <c r="M190" t="b" s="44">
        <v>0</v>
      </c>
      <c r="N190" t="b" s="44">
        <v>0</v>
      </c>
      <c r="O190" t="b" s="44">
        <v>0</v>
      </c>
      <c r="P190" t="b" s="44">
        <v>0</v>
      </c>
      <c r="Q190" s="46"/>
      <c r="R190" s="46"/>
      <c r="S190" s="46"/>
      <c r="T190" s="78"/>
      <c r="U190" s="48">
        <f>IF(C190=TRUE,MAX(AJ$2:AJ$164)*(G190+30%),IF(G190&gt;20%,AJ190+MAX(AJ$2:AJ$164*(G190-5%)),AJ190))+IF(N190,MAX(AJ$2:AJ$164),0)</f>
      </c>
      <c r="V190" s="49">
        <f>H190*F190</f>
        <v>0</v>
      </c>
      <c r="W190" s="49">
        <f>H190+F190*I190*AM190</f>
        <v>0</v>
      </c>
      <c r="X190" s="50">
        <f>I190*AN190+H190</f>
        <v>0</v>
      </c>
      <c r="Y190" s="50">
        <f>I190*AM190+H190</f>
        <v>0</v>
      </c>
      <c r="Z190" s="51">
        <f>SUM($Q$2:Q190)</f>
        <v>9165.1</v>
      </c>
      <c r="AA190" s="52">
        <f>Q190</f>
        <v>0</v>
      </c>
      <c r="AB190" s="53">
        <f>R190</f>
        <v>0</v>
      </c>
      <c r="AC190" s="52">
        <f>(Q190*1500/10000)+R190</f>
        <v>0</v>
      </c>
      <c r="AD190" s="53">
        <f>AA190*AM190+AB190</f>
        <v>0</v>
      </c>
      <c r="AE190" s="54">
        <f>ROUND(IF(M190,Y190*10000,(J190*K190*10000)+(W190*100000000))/(AD190*10000),3)</f>
      </c>
      <c r="AF190" s="82">
        <f>1+AE190</f>
      </c>
      <c r="AG190" s="82">
        <f>ROUND((30/(AD190*IF(M190,1,5))),6)</f>
      </c>
      <c r="AH190" s="82">
        <f>ROUND(POWER(AF190,AG190)/10000,6)</f>
      </c>
      <c r="AI190" s="56">
        <f>IF(AND(AE190&gt;3%,AD190&gt;6),TRUE,FALSE)</f>
      </c>
      <c r="AJ190" s="57">
        <f>IF(OR(AND(AI190,P190=FALSE),T190),ROUND(POWER(AE190+1,25/(AD190/5))/10000,2),AH190)</f>
      </c>
      <c r="AK190" s="58">
        <f>IF(AND(AI190,T190),AD190/5,AD190)</f>
      </c>
      <c r="AL190" s="59">
        <f t="shared" si="18"/>
        <v>0.2</v>
      </c>
      <c r="AM190" s="59">
        <f t="shared" si="19"/>
        <v>0.3</v>
      </c>
      <c r="AN190" s="60">
        <f t="shared" si="20"/>
        <v>0.5</v>
      </c>
    </row>
    <row r="191" ht="28.5" customHeight="1">
      <c r="A191" t="s" s="35">
        <v>313</v>
      </c>
      <c r="B191" t="s" s="36">
        <v>168</v>
      </c>
      <c r="C191" t="b" s="37">
        <v>0</v>
      </c>
      <c r="D191" s="38">
        <v>20</v>
      </c>
      <c r="E191" s="39">
        <v>0.15</v>
      </c>
      <c r="F191" s="40">
        <f>D191*E191</f>
        <v>3</v>
      </c>
      <c r="G191" s="41"/>
      <c r="H191" s="42"/>
      <c r="I191" s="43"/>
      <c r="J191" s="45"/>
      <c r="K191" s="45"/>
      <c r="L191" s="46"/>
      <c r="M191" t="b" s="44">
        <v>0</v>
      </c>
      <c r="N191" t="b" s="44">
        <v>0</v>
      </c>
      <c r="O191" t="b" s="44">
        <v>0</v>
      </c>
      <c r="P191" t="b" s="44">
        <v>0</v>
      </c>
      <c r="Q191" s="46"/>
      <c r="R191" s="46"/>
      <c r="S191" s="46"/>
      <c r="T191" t="b" s="47">
        <v>1</v>
      </c>
      <c r="U191" s="48">
        <f>IF(C191=TRUE,MAX(AJ$2:AJ$164)*(G191+30%),IF(G191&gt;20%,AJ191+MAX(AJ$2:AJ$164*(G191-5%)),AJ191))+IF(N191,MAX(AJ$2:AJ$164),0)</f>
      </c>
      <c r="V191" s="49">
        <f>H191*F191</f>
        <v>0</v>
      </c>
      <c r="W191" s="49">
        <f>H191+F191*I191*AM191</f>
        <v>0</v>
      </c>
      <c r="X191" s="50">
        <f>I191*AN191+H191</f>
        <v>0</v>
      </c>
      <c r="Y191" s="50">
        <f>I191*AM191+H191</f>
        <v>0</v>
      </c>
      <c r="Z191" s="51">
        <f>SUM($Q$2:Q191)</f>
        <v>9165.1</v>
      </c>
      <c r="AA191" s="52">
        <f>Q191</f>
        <v>0</v>
      </c>
      <c r="AB191" s="53">
        <f>R191</f>
        <v>0</v>
      </c>
      <c r="AC191" s="52">
        <f>(Q191*1500/10000)+R191</f>
        <v>0</v>
      </c>
      <c r="AD191" s="53">
        <f>AA191*AM191+AB191</f>
        <v>0</v>
      </c>
      <c r="AE191" s="54">
        <f>ROUND(IF(M191,Y191*10000,(J191*K191*10000)+(W191*100000000))/(AD191*10000),3)</f>
      </c>
      <c r="AF191" s="82">
        <f>1+AE191</f>
      </c>
      <c r="AG191" s="82">
        <f>ROUND((30/(AD191*IF(M191,1,5))),6)</f>
      </c>
      <c r="AH191" s="82">
        <f>ROUND(POWER(AF191,AG191)/10000,6)</f>
      </c>
      <c r="AI191" s="56">
        <f>IF(AND(AE191&gt;3%,AD191&gt;6),TRUE,FALSE)</f>
      </c>
      <c r="AJ191" s="57">
        <f>IF(OR(AND(AI191,P191=FALSE),T191),ROUND(POWER(AE191+1,25/(AD191/5))/10000,2),AH191)</f>
      </c>
      <c r="AK191" s="58">
        <f>IF(AND(AI191,T191),AD191/5,AD191)</f>
      </c>
      <c r="AL191" s="59">
        <f t="shared" si="18"/>
        <v>0.2</v>
      </c>
      <c r="AM191" s="59">
        <f t="shared" si="19"/>
        <v>0.3</v>
      </c>
      <c r="AN191" s="60">
        <f t="shared" si="20"/>
        <v>0.5</v>
      </c>
    </row>
    <row r="192" ht="28.5" customHeight="1">
      <c r="A192" t="s" s="35">
        <v>314</v>
      </c>
      <c r="B192" t="s" s="36">
        <v>315</v>
      </c>
      <c r="C192" t="b" s="37">
        <v>0</v>
      </c>
      <c r="D192" s="38">
        <v>20</v>
      </c>
      <c r="E192" s="39">
        <v>0.2</v>
      </c>
      <c r="F192" s="40">
        <f>D192*E192</f>
        <v>4</v>
      </c>
      <c r="G192" s="41"/>
      <c r="H192" s="42"/>
      <c r="I192" s="43"/>
      <c r="J192" s="45"/>
      <c r="K192" s="45"/>
      <c r="L192" s="46"/>
      <c r="M192" t="b" s="44">
        <v>0</v>
      </c>
      <c r="N192" t="b" s="44">
        <v>0</v>
      </c>
      <c r="O192" t="b" s="44">
        <v>0</v>
      </c>
      <c r="P192" t="b" s="44">
        <v>0</v>
      </c>
      <c r="Q192" s="46"/>
      <c r="R192" s="46"/>
      <c r="S192" s="46"/>
      <c r="T192" t="b" s="47">
        <v>1</v>
      </c>
      <c r="U192" s="48">
        <f>IF(C192=TRUE,MAX(AJ$2:AJ$164)*(G192+30%),IF(G192&gt;20%,AJ192+MAX(AJ$2:AJ$164*(G192-5%)),AJ192))+IF(N192,MAX(AJ$2:AJ$164),0)</f>
      </c>
      <c r="V192" s="49">
        <f>H192*F192</f>
        <v>0</v>
      </c>
      <c r="W192" s="49">
        <f>H192+F192*I192*AM192</f>
        <v>0</v>
      </c>
      <c r="X192" s="50">
        <f>I192*AN192+H192</f>
        <v>0</v>
      </c>
      <c r="Y192" s="50">
        <f>I192*AM192+H192</f>
        <v>0</v>
      </c>
      <c r="Z192" s="51">
        <f>SUM($Q$2:Q192)</f>
        <v>9165.1</v>
      </c>
      <c r="AA192" s="52">
        <f>Q192</f>
        <v>0</v>
      </c>
      <c r="AB192" s="53">
        <f>R192</f>
        <v>0</v>
      </c>
      <c r="AC192" s="52">
        <f>(Q192*1500/10000)+R192</f>
        <v>0</v>
      </c>
      <c r="AD192" s="53">
        <f>AA192*AM192+AB192</f>
        <v>0</v>
      </c>
      <c r="AE192" s="54">
        <f>ROUND(IF(M192,Y192*10000,(J192*K192*10000)+(W192*100000000))/(AD192*10000),3)</f>
      </c>
      <c r="AF192" s="82">
        <f>1+AE192</f>
      </c>
      <c r="AG192" s="82">
        <f>ROUND((30/(AD192*IF(M192,1,5))),6)</f>
      </c>
      <c r="AH192" s="82">
        <f>ROUND(POWER(AF192,AG192)/10000,6)</f>
      </c>
      <c r="AI192" s="56">
        <f>IF(AND(AE192&gt;3%,AD192&gt;6),TRUE,FALSE)</f>
      </c>
      <c r="AJ192" s="57">
        <f>IF(OR(AND(AI192,P192=FALSE),T192),ROUND(POWER(AE192+1,25/(AD192/5))/10000,2),AH192)</f>
      </c>
      <c r="AK192" s="58">
        <f>IF(AND(AI192,T192),AD192/5,AD192)</f>
      </c>
      <c r="AL192" s="59">
        <f t="shared" si="18"/>
        <v>0.2</v>
      </c>
      <c r="AM192" s="59">
        <f t="shared" si="19"/>
        <v>0.3</v>
      </c>
      <c r="AN192" s="60">
        <f t="shared" si="20"/>
        <v>0.5</v>
      </c>
    </row>
    <row r="193" ht="28.5" customHeight="1">
      <c r="A193" t="s" s="35">
        <v>316</v>
      </c>
      <c r="B193" t="s" s="36">
        <v>315</v>
      </c>
      <c r="C193" t="b" s="37">
        <v>0</v>
      </c>
      <c r="D193" s="38">
        <v>20</v>
      </c>
      <c r="E193" s="39">
        <v>0.2</v>
      </c>
      <c r="F193" s="40">
        <f>D193*E193</f>
        <v>4</v>
      </c>
      <c r="G193" s="41"/>
      <c r="H193" s="42"/>
      <c r="I193" s="43"/>
      <c r="J193" s="45"/>
      <c r="K193" s="45"/>
      <c r="L193" s="46"/>
      <c r="M193" t="b" s="44">
        <v>0</v>
      </c>
      <c r="N193" t="b" s="44">
        <v>0</v>
      </c>
      <c r="O193" t="b" s="44">
        <v>0</v>
      </c>
      <c r="P193" t="b" s="44">
        <v>0</v>
      </c>
      <c r="Q193" s="46"/>
      <c r="R193" s="46"/>
      <c r="S193" s="46"/>
      <c r="T193" t="b" s="47">
        <v>1</v>
      </c>
      <c r="U193" s="48">
        <f>IF(C193=TRUE,MAX(AJ$2:AJ$164)*(G193+30%),IF(G193&gt;20%,AJ193+MAX(AJ$2:AJ$164*(G193-5%)),AJ193))+IF(N193,MAX(AJ$2:AJ$164),0)</f>
      </c>
      <c r="V193" s="49">
        <f>H193*F193</f>
        <v>0</v>
      </c>
      <c r="W193" s="49">
        <f>H193+F193*I193*AM193</f>
        <v>0</v>
      </c>
      <c r="X193" s="50">
        <f>I193*AN193+H193</f>
        <v>0</v>
      </c>
      <c r="Y193" s="50">
        <f>I193*AM193+H193</f>
        <v>0</v>
      </c>
      <c r="Z193" s="51">
        <f>SUM($Q$2:Q193)</f>
        <v>9165.1</v>
      </c>
      <c r="AA193" s="52">
        <f>Q193</f>
        <v>0</v>
      </c>
      <c r="AB193" s="53">
        <f>R193</f>
        <v>0</v>
      </c>
      <c r="AC193" s="52">
        <f>(Q193*1500/10000)+R193</f>
        <v>0</v>
      </c>
      <c r="AD193" s="53">
        <f>AA193*AM193+AB193</f>
        <v>0</v>
      </c>
      <c r="AE193" s="54">
        <f>ROUND(IF(M193,Y193*10000,(J193*K193*10000)+(W193*100000000))/(AD193*10000),3)</f>
      </c>
      <c r="AF193" s="82">
        <f>1+AE193</f>
      </c>
      <c r="AG193" s="82">
        <f>ROUND((30/(AD193*IF(M193,1,5))),6)</f>
      </c>
      <c r="AH193" s="82">
        <f>ROUND(POWER(AF193,AG193)/10000,6)</f>
      </c>
      <c r="AI193" s="56">
        <f>IF(AND(AE193&gt;3%,AD193&gt;6),TRUE,FALSE)</f>
      </c>
      <c r="AJ193" s="57">
        <f>IF(OR(AND(AI193,P193=FALSE),T193),ROUND(POWER(AE193+1,25/(AD193/5))/10000,2),AH193)</f>
      </c>
      <c r="AK193" s="58">
        <f>IF(AND(AI193,T193),AD193/5,AD193)</f>
      </c>
      <c r="AL193" s="59">
        <f t="shared" si="18"/>
        <v>0.2</v>
      </c>
      <c r="AM193" s="59">
        <f t="shared" si="19"/>
        <v>0.3</v>
      </c>
      <c r="AN193" s="60">
        <f t="shared" si="20"/>
        <v>0.5</v>
      </c>
    </row>
    <row r="194" ht="28.5" customHeight="1">
      <c r="A194" t="s" s="35">
        <v>44</v>
      </c>
      <c r="B194" t="s" s="36">
        <v>317</v>
      </c>
      <c r="C194" t="b" s="37">
        <v>0</v>
      </c>
      <c r="D194" s="38">
        <v>8</v>
      </c>
      <c r="E194" s="39">
        <v>0.3</v>
      </c>
      <c r="F194" s="40">
        <f>D194*E194</f>
        <v>2.4</v>
      </c>
      <c r="G194" s="41"/>
      <c r="H194" s="42"/>
      <c r="I194" s="43"/>
      <c r="J194" s="45"/>
      <c r="K194" s="45"/>
      <c r="L194" s="46"/>
      <c r="M194" t="b" s="44">
        <v>0</v>
      </c>
      <c r="N194" t="b" s="44">
        <v>0</v>
      </c>
      <c r="O194" t="b" s="44">
        <v>0</v>
      </c>
      <c r="P194" t="b" s="44">
        <v>0</v>
      </c>
      <c r="Q194" s="46"/>
      <c r="R194" s="46"/>
      <c r="S194" s="46"/>
      <c r="T194" t="b" s="47">
        <v>1</v>
      </c>
      <c r="U194" s="48">
        <f>IF(C194=TRUE,MAX(AJ$2:AJ$164)*(G194+30%),IF(G194&gt;20%,AJ194+MAX(AJ$2:AJ$164*(G194-5%)),AJ194))+IF(N194,MAX(AJ$2:AJ$164),0)</f>
      </c>
      <c r="V194" s="49">
        <f>H194*F194</f>
        <v>0</v>
      </c>
      <c r="W194" s="49">
        <f>H194+F194*I194*AM194</f>
        <v>0</v>
      </c>
      <c r="X194" s="50">
        <f>I194*AN194+H194</f>
        <v>0</v>
      </c>
      <c r="Y194" s="50">
        <f>I194*AM194+H194</f>
        <v>0</v>
      </c>
      <c r="Z194" s="51">
        <f>SUM($Q$2:Q194)</f>
        <v>9165.1</v>
      </c>
      <c r="AA194" s="52">
        <f>Q194</f>
        <v>0</v>
      </c>
      <c r="AB194" s="53">
        <f>R194</f>
        <v>0</v>
      </c>
      <c r="AC194" s="52">
        <f>(Q194*1500/10000)+R194</f>
        <v>0</v>
      </c>
      <c r="AD194" s="53">
        <f>AA194*AM194+AB194</f>
        <v>0</v>
      </c>
      <c r="AE194" s="54">
        <f>ROUND(IF(M194,Y194*10000,(J194*K194*10000)+(W194*100000000))/(AD194*10000),3)</f>
      </c>
      <c r="AF194" s="82">
        <f>1+AE194</f>
      </c>
      <c r="AG194" s="82">
        <f>ROUND((30/(AD194*IF(M194,1,5))),6)</f>
      </c>
      <c r="AH194" s="82">
        <f>ROUND(POWER(AF194,AG194)/10000,6)</f>
      </c>
      <c r="AI194" s="56">
        <f>IF(AND(AE194&gt;3%,AD194&gt;6),TRUE,FALSE)</f>
      </c>
      <c r="AJ194" s="57">
        <f>IF(OR(AND(AI194,P194=FALSE),T194),ROUND(POWER(AE194+1,25/(AD194/5))/10000,2),AH194)</f>
      </c>
      <c r="AK194" s="58">
        <f>IF(AND(AI194,T194),AD194/5,AD194)</f>
      </c>
      <c r="AL194" s="59">
        <f t="shared" si="18"/>
        <v>0.2</v>
      </c>
      <c r="AM194" s="59">
        <f t="shared" si="19"/>
        <v>0.3</v>
      </c>
      <c r="AN194" s="60">
        <f t="shared" si="20"/>
        <v>0.5</v>
      </c>
    </row>
    <row r="195" ht="28.5" customHeight="1">
      <c r="A195" t="s" s="35">
        <v>318</v>
      </c>
      <c r="B195" t="s" s="36">
        <v>42</v>
      </c>
      <c r="C195" t="b" s="37">
        <v>0</v>
      </c>
      <c r="D195" s="38">
        <v>10</v>
      </c>
      <c r="E195" s="39">
        <v>0.15</v>
      </c>
      <c r="F195" s="40">
        <f>D195*E195</f>
        <v>1.5</v>
      </c>
      <c r="G195" s="41"/>
      <c r="H195" s="42"/>
      <c r="I195" s="43"/>
      <c r="J195" s="45"/>
      <c r="K195" s="45"/>
      <c r="L195" s="46"/>
      <c r="M195" t="b" s="44">
        <v>0</v>
      </c>
      <c r="N195" t="b" s="44">
        <v>0</v>
      </c>
      <c r="O195" t="b" s="44">
        <v>0</v>
      </c>
      <c r="P195" t="b" s="44">
        <v>0</v>
      </c>
      <c r="Q195" s="46"/>
      <c r="R195" s="46"/>
      <c r="S195" s="46"/>
      <c r="T195" t="b" s="47">
        <v>1</v>
      </c>
      <c r="U195" s="48">
        <f>IF(C195=TRUE,MAX(AJ$2:AJ$164)*(G195+30%),IF(G195&gt;20%,AJ195+MAX(AJ$2:AJ$164*(G195-5%)),AJ195))+IF(N195,MAX(AJ$2:AJ$164),0)</f>
      </c>
      <c r="V195" s="49">
        <f>H195*F195</f>
        <v>0</v>
      </c>
      <c r="W195" s="49">
        <f>H195+F195*I195*AM195</f>
        <v>0</v>
      </c>
      <c r="X195" s="50">
        <f>I195*AN195+H195</f>
        <v>0</v>
      </c>
      <c r="Y195" s="50">
        <f>I195*AM195+H195</f>
        <v>0</v>
      </c>
      <c r="Z195" s="51">
        <f>SUM($Q$2:Q195)</f>
        <v>9165.1</v>
      </c>
      <c r="AA195" s="52">
        <f>Q195</f>
        <v>0</v>
      </c>
      <c r="AB195" s="53">
        <f>R195</f>
        <v>0</v>
      </c>
      <c r="AC195" s="52">
        <f>(Q195*1500/10000)+R195</f>
        <v>0</v>
      </c>
      <c r="AD195" s="53">
        <f>AA195*AM195+AB195</f>
        <v>0</v>
      </c>
      <c r="AE195" s="54">
        <f>ROUND(IF(M195,Y195*10000,(J195*K195*10000)+(W195*100000000))/(AD195*10000),3)</f>
      </c>
      <c r="AF195" s="82">
        <f>1+AE195</f>
      </c>
      <c r="AG195" s="82">
        <f>ROUND((30/(AD195*IF(M195,1,5))),6)</f>
      </c>
      <c r="AH195" s="82">
        <f>ROUND(POWER(AF195,AG195)/10000,6)</f>
      </c>
      <c r="AI195" s="56">
        <f>IF(AND(AE195&gt;3%,AD195&gt;6),TRUE,FALSE)</f>
      </c>
      <c r="AJ195" s="57">
        <f>IF(OR(AND(AI195,P195=FALSE),T195),ROUND(POWER(AE195+1,25/(AD195/5))/10000,2),AH195)</f>
      </c>
      <c r="AK195" s="58">
        <f>IF(AND(AI195,T195),AD195/5,AD195)</f>
      </c>
      <c r="AL195" s="59">
        <f t="shared" si="18"/>
        <v>0.2</v>
      </c>
      <c r="AM195" s="59">
        <f t="shared" si="19"/>
        <v>0.3</v>
      </c>
      <c r="AN195" s="60">
        <f t="shared" si="20"/>
        <v>0.5</v>
      </c>
    </row>
    <row r="196" ht="28.5" customHeight="1">
      <c r="A196" t="s" s="35">
        <v>319</v>
      </c>
      <c r="B196" t="s" s="36">
        <v>320</v>
      </c>
      <c r="C196" t="b" s="37">
        <v>0</v>
      </c>
      <c r="D196" s="38">
        <v>10</v>
      </c>
      <c r="E196" s="39">
        <v>0.05</v>
      </c>
      <c r="F196" s="40">
        <f>D196*E196</f>
        <v>0.5</v>
      </c>
      <c r="G196" s="41"/>
      <c r="H196" s="42"/>
      <c r="I196" s="43"/>
      <c r="J196" s="45"/>
      <c r="K196" s="45"/>
      <c r="L196" s="46"/>
      <c r="M196" t="b" s="44">
        <v>0</v>
      </c>
      <c r="N196" t="b" s="44">
        <v>0</v>
      </c>
      <c r="O196" t="b" s="44">
        <v>0</v>
      </c>
      <c r="P196" t="b" s="44">
        <v>0</v>
      </c>
      <c r="Q196" s="46"/>
      <c r="R196" s="46"/>
      <c r="S196" s="46"/>
      <c r="T196" t="b" s="47">
        <v>1</v>
      </c>
      <c r="U196" s="48">
        <f>IF(C196=TRUE,MAX(AJ$2:AJ$164)*(G196+30%),IF(G196&gt;20%,AJ196+MAX(AJ$2:AJ$164*(G196-5%)),AJ196))+IF(N196,MAX(AJ$2:AJ$164),0)</f>
      </c>
      <c r="V196" s="49">
        <f>H196*F196</f>
        <v>0</v>
      </c>
      <c r="W196" s="49">
        <f>H196+F196*I196*AM196</f>
        <v>0</v>
      </c>
      <c r="X196" s="50">
        <f>I196*AN196+H196</f>
        <v>0</v>
      </c>
      <c r="Y196" s="50">
        <f>I196*AM196+H196</f>
        <v>0</v>
      </c>
      <c r="Z196" s="51">
        <f>SUM($Q$2:Q196)</f>
        <v>9165.1</v>
      </c>
      <c r="AA196" s="52">
        <f>Q196</f>
        <v>0</v>
      </c>
      <c r="AB196" s="53">
        <f>R196</f>
        <v>0</v>
      </c>
      <c r="AC196" s="52">
        <f>(Q196*1500/10000)+R196</f>
        <v>0</v>
      </c>
      <c r="AD196" s="53">
        <f>AA196*AM196+AB196</f>
        <v>0</v>
      </c>
      <c r="AE196" s="54">
        <f>ROUND(IF(M196,Y196*10000,(J196*K196*10000)+(W196*100000000))/(AD196*10000),3)</f>
      </c>
      <c r="AF196" s="82">
        <f>1+AE196</f>
      </c>
      <c r="AG196" s="82">
        <f>ROUND((30/(AD196*IF(M196,1,5))),6)</f>
      </c>
      <c r="AH196" s="82">
        <f>ROUND(POWER(AF196,AG196)/10000,6)</f>
      </c>
      <c r="AI196" s="56">
        <f>IF(AND(AE196&gt;3%,AD196&gt;6),TRUE,FALSE)</f>
      </c>
      <c r="AJ196" s="57">
        <f>IF(OR(AND(AI196,P196=FALSE),T196),ROUND(POWER(AE196+1,25/(AD196/5))/10000,2),AH196)</f>
      </c>
      <c r="AK196" s="58">
        <f>IF(AND(AI196,T196),AD196/5,AD196)</f>
      </c>
      <c r="AL196" s="59">
        <f t="shared" si="18"/>
        <v>0.2</v>
      </c>
      <c r="AM196" s="59">
        <f t="shared" si="19"/>
        <v>0.3</v>
      </c>
      <c r="AN196" s="60">
        <f t="shared" si="20"/>
        <v>0.5</v>
      </c>
    </row>
    <row r="197" ht="28.5" customHeight="1">
      <c r="A197" t="s" s="35">
        <v>321</v>
      </c>
      <c r="B197" t="s" s="36">
        <v>322</v>
      </c>
      <c r="C197" t="b" s="37">
        <v>0</v>
      </c>
      <c r="D197" s="38">
        <v>84</v>
      </c>
      <c r="E197" s="39">
        <v>0.008</v>
      </c>
      <c r="F197" s="40">
        <f>D197*E197</f>
        <v>0.672</v>
      </c>
      <c r="G197" s="41"/>
      <c r="H197" s="42"/>
      <c r="I197" s="43"/>
      <c r="J197" s="45"/>
      <c r="K197" s="45"/>
      <c r="L197" s="46"/>
      <c r="M197" t="b" s="44">
        <v>0</v>
      </c>
      <c r="N197" t="b" s="44">
        <v>0</v>
      </c>
      <c r="O197" t="b" s="44">
        <v>0</v>
      </c>
      <c r="P197" t="b" s="44">
        <v>0</v>
      </c>
      <c r="Q197" s="46"/>
      <c r="R197" s="46"/>
      <c r="S197" s="46"/>
      <c r="T197" t="b" s="47">
        <v>1</v>
      </c>
      <c r="U197" s="48">
        <f>IF(C197=TRUE,MAX(AJ$2:AJ$164)*(G197+30%),IF(G197&gt;20%,AJ197+MAX(AJ$2:AJ$164*(G197-5%)),AJ197))+IF(N197,MAX(AJ$2:AJ$164),0)</f>
      </c>
      <c r="V197" s="49">
        <f>H197*F197</f>
        <v>0</v>
      </c>
      <c r="W197" s="49">
        <f>H197+F197*I197*AM197</f>
        <v>0</v>
      </c>
      <c r="X197" s="50">
        <f>I197*AN197+H197</f>
        <v>0</v>
      </c>
      <c r="Y197" s="50">
        <f>I197*AM197+H197</f>
        <v>0</v>
      </c>
      <c r="Z197" s="51">
        <f>SUM($Q$2:Q197)</f>
        <v>9165.1</v>
      </c>
      <c r="AA197" s="52">
        <f>Q197</f>
        <v>0</v>
      </c>
      <c r="AB197" s="53">
        <f>R197</f>
        <v>0</v>
      </c>
      <c r="AC197" s="52">
        <f>(Q197*1500/10000)+R197</f>
        <v>0</v>
      </c>
      <c r="AD197" s="53">
        <f>AA197*AM197+AB197</f>
        <v>0</v>
      </c>
      <c r="AE197" s="54">
        <f>ROUND(IF(M197,Y197*10000,(J197*K197*10000)+(W197*100000000))/(AD197*10000),3)</f>
      </c>
      <c r="AF197" s="82">
        <f>1+AE197</f>
      </c>
      <c r="AG197" s="82">
        <f>ROUND((30/(AD197*IF(M197,1,5))),6)</f>
      </c>
      <c r="AH197" s="82">
        <f>ROUND(POWER(AF197,AG197)/10000,6)</f>
      </c>
      <c r="AI197" s="56">
        <f>IF(AND(AE197&gt;3%,AD197&gt;6),TRUE,FALSE)</f>
      </c>
      <c r="AJ197" s="57">
        <f>IF(OR(AND(AI197,P197=FALSE),T197),ROUND(POWER(AE197+1,25/(AD197/5))/10000,2),AH197)</f>
      </c>
      <c r="AK197" s="58">
        <f>IF(AND(AI197,T197),AD197/5,AD197)</f>
      </c>
      <c r="AL197" s="59">
        <f t="shared" si="18"/>
        <v>0.2</v>
      </c>
      <c r="AM197" s="59">
        <f t="shared" si="19"/>
        <v>0.3</v>
      </c>
      <c r="AN197" s="60">
        <f t="shared" si="20"/>
        <v>0.5</v>
      </c>
    </row>
    <row r="198" ht="28.5" customHeight="1">
      <c r="A198" t="s" s="35">
        <v>323</v>
      </c>
      <c r="B198" t="s" s="36">
        <v>178</v>
      </c>
      <c r="C198" t="b" s="37">
        <v>0</v>
      </c>
      <c r="D198" s="38">
        <v>95</v>
      </c>
      <c r="E198" s="39">
        <v>0.02</v>
      </c>
      <c r="F198" s="40">
        <f>D198*E198</f>
        <v>1.9</v>
      </c>
      <c r="G198" s="41"/>
      <c r="H198" s="42"/>
      <c r="I198" s="43"/>
      <c r="J198" s="45"/>
      <c r="K198" s="45"/>
      <c r="L198" s="46"/>
      <c r="M198" t="b" s="44">
        <v>0</v>
      </c>
      <c r="N198" t="b" s="44">
        <v>0</v>
      </c>
      <c r="O198" t="b" s="44">
        <v>0</v>
      </c>
      <c r="P198" t="b" s="44">
        <v>0</v>
      </c>
      <c r="Q198" s="46"/>
      <c r="R198" s="46"/>
      <c r="S198" s="46"/>
      <c r="T198" t="b" s="47">
        <v>1</v>
      </c>
      <c r="U198" s="48">
        <f>IF(C198=TRUE,MAX(AJ$2:AJ$164)*(G198+30%),IF(G198&gt;20%,AJ198+MAX(AJ$2:AJ$164*(G198-5%)),AJ198))+IF(N198,MAX(AJ$2:AJ$164),0)</f>
      </c>
      <c r="V198" s="49">
        <f>H198*F198</f>
        <v>0</v>
      </c>
      <c r="W198" s="49">
        <f>H198+F198*I198*AM198</f>
        <v>0</v>
      </c>
      <c r="X198" s="50">
        <f>I198*AN198+H198</f>
        <v>0</v>
      </c>
      <c r="Y198" s="50">
        <f>I198*AM198+H198</f>
        <v>0</v>
      </c>
      <c r="Z198" s="51">
        <f>SUM($Q$2:Q198)</f>
        <v>9165.1</v>
      </c>
      <c r="AA198" s="52">
        <f>Q198</f>
        <v>0</v>
      </c>
      <c r="AB198" s="53">
        <f>R198</f>
        <v>0</v>
      </c>
      <c r="AC198" s="52">
        <f>(Q198*1500/10000)+R198</f>
        <v>0</v>
      </c>
      <c r="AD198" s="53">
        <f>AA198*AM198+AB198</f>
        <v>0</v>
      </c>
      <c r="AE198" s="54">
        <f>ROUND(IF(M198,Y198*10000,(J198*K198*10000)+(W198*100000000))/(AD198*10000),3)</f>
      </c>
      <c r="AF198" s="82">
        <f>1+AE198</f>
      </c>
      <c r="AG198" s="82">
        <f>ROUND((30/(AD198*IF(M198,1,5))),6)</f>
      </c>
      <c r="AH198" s="82">
        <f>ROUND(POWER(AF198,AG198)/10000,6)</f>
      </c>
      <c r="AI198" s="56">
        <f>IF(AND(AE198&gt;3%,AD198&gt;6),TRUE,FALSE)</f>
      </c>
      <c r="AJ198" s="57">
        <f>IF(OR(AND(AI198,P198=FALSE),T198),ROUND(POWER(AE198+1,25/(AD198/5))/10000,2),AH198)</f>
      </c>
      <c r="AK198" s="58">
        <f>IF(AND(AI198,T198),AD198/5,AD198)</f>
      </c>
      <c r="AL198" s="59">
        <f t="shared" si="18"/>
        <v>0.2</v>
      </c>
      <c r="AM198" s="59">
        <f t="shared" si="19"/>
        <v>0.3</v>
      </c>
      <c r="AN198" s="60">
        <f t="shared" si="20"/>
        <v>0.5</v>
      </c>
    </row>
    <row r="199" ht="28.5" customHeight="1">
      <c r="A199" t="s" s="35">
        <v>324</v>
      </c>
      <c r="B199" t="s" s="36">
        <v>325</v>
      </c>
      <c r="C199" t="b" s="37">
        <v>0</v>
      </c>
      <c r="D199" s="38">
        <v>84</v>
      </c>
      <c r="E199" s="39">
        <v>0.03</v>
      </c>
      <c r="F199" s="40">
        <f>D199*E199</f>
        <v>2.52</v>
      </c>
      <c r="G199" s="41"/>
      <c r="H199" s="42"/>
      <c r="I199" s="43"/>
      <c r="J199" s="45"/>
      <c r="K199" s="45"/>
      <c r="L199" s="46"/>
      <c r="M199" t="b" s="44">
        <v>0</v>
      </c>
      <c r="N199" t="b" s="44">
        <v>0</v>
      </c>
      <c r="O199" t="b" s="44">
        <v>0</v>
      </c>
      <c r="P199" t="b" s="44">
        <v>0</v>
      </c>
      <c r="Q199" s="46"/>
      <c r="R199" s="46"/>
      <c r="S199" s="46"/>
      <c r="T199" t="b" s="47">
        <v>1</v>
      </c>
      <c r="U199" s="48">
        <f>IF(C199=TRUE,MAX(AJ$2:AJ$164)*(G199+30%),IF(G199&gt;20%,AJ199+MAX(AJ$2:AJ$164*(G199-5%)),AJ199))+IF(N199,MAX(AJ$2:AJ$164),0)</f>
      </c>
      <c r="V199" s="49">
        <f>H199*F199</f>
        <v>0</v>
      </c>
      <c r="W199" s="49">
        <f>H199+F199*I199*AM199</f>
        <v>0</v>
      </c>
      <c r="X199" s="50">
        <f>I199*AN199+H199</f>
        <v>0</v>
      </c>
      <c r="Y199" s="50">
        <f>I199*AM199+H199</f>
        <v>0</v>
      </c>
      <c r="Z199" s="51">
        <f>SUM($Q$2:Q199)</f>
        <v>9165.1</v>
      </c>
      <c r="AA199" s="52">
        <f>Q199</f>
        <v>0</v>
      </c>
      <c r="AB199" s="53">
        <f>R199</f>
        <v>0</v>
      </c>
      <c r="AC199" s="52">
        <f>(Q199*1500/10000)+R199</f>
        <v>0</v>
      </c>
      <c r="AD199" s="53">
        <f>AA199*AM199+AB199</f>
        <v>0</v>
      </c>
      <c r="AE199" s="54">
        <f>ROUND(IF(M199,Y199*10000,(J199*K199*10000)+(W199*100000000))/(AD199*10000),3)</f>
      </c>
      <c r="AF199" s="82">
        <f>1+AE199</f>
      </c>
      <c r="AG199" s="82">
        <f>ROUND((30/(AD199*IF(M199,1,5))),6)</f>
      </c>
      <c r="AH199" s="82">
        <f>ROUND(POWER(AF199,AG199)/10000,6)</f>
      </c>
      <c r="AI199" s="56">
        <f>IF(AND(AE199&gt;3%,AD199&gt;6),TRUE,FALSE)</f>
      </c>
      <c r="AJ199" s="57">
        <f>IF(OR(AND(AI199,P199=FALSE),T199),ROUND(POWER(AE199+1,25/(AD199/5))/10000,2),AH199)</f>
      </c>
      <c r="AK199" s="58">
        <f>IF(AND(AI199,T199),AD199/5,AD199)</f>
      </c>
      <c r="AL199" s="59">
        <f t="shared" si="18"/>
        <v>0.2</v>
      </c>
      <c r="AM199" s="59">
        <f t="shared" si="19"/>
        <v>0.3</v>
      </c>
      <c r="AN199" s="60">
        <f t="shared" si="20"/>
        <v>0.5</v>
      </c>
    </row>
    <row r="200" ht="28.5" customHeight="1">
      <c r="A200" t="s" s="35">
        <v>326</v>
      </c>
      <c r="B200" t="s" s="36">
        <v>53</v>
      </c>
      <c r="C200" t="b" s="37">
        <v>0</v>
      </c>
      <c r="D200" s="38">
        <v>0.34</v>
      </c>
      <c r="E200" s="39">
        <v>0.5</v>
      </c>
      <c r="F200" s="40">
        <f>D200*E200</f>
        <v>0.17</v>
      </c>
      <c r="G200" s="41"/>
      <c r="H200" s="42"/>
      <c r="I200" s="43"/>
      <c r="J200" s="45"/>
      <c r="K200" s="45"/>
      <c r="L200" s="46"/>
      <c r="M200" t="b" s="44">
        <v>0</v>
      </c>
      <c r="N200" t="b" s="44">
        <v>0</v>
      </c>
      <c r="O200" t="b" s="44">
        <v>0</v>
      </c>
      <c r="P200" t="b" s="44">
        <v>0</v>
      </c>
      <c r="Q200" s="46"/>
      <c r="R200" s="46"/>
      <c r="S200" s="46"/>
      <c r="T200" t="b" s="47">
        <v>1</v>
      </c>
      <c r="U200" s="48">
        <f>IF(C200=TRUE,MAX(AJ$2:AJ$164)*(G200+30%),IF(G200&gt;20%,AJ200+MAX(AJ$2:AJ$164*(G200-5%)),AJ200))+IF(N200,MAX(AJ$2:AJ$164),0)</f>
      </c>
      <c r="V200" s="49">
        <f>H200*F200</f>
        <v>0</v>
      </c>
      <c r="W200" s="49">
        <f>H200+F200*I200*AM200</f>
        <v>0</v>
      </c>
      <c r="X200" s="50">
        <f>I200*AN200+H200</f>
        <v>0</v>
      </c>
      <c r="Y200" s="50">
        <f>I200*AM200+H200</f>
        <v>0</v>
      </c>
      <c r="Z200" s="51">
        <f>SUM($Q$2:Q200)</f>
        <v>9165.1</v>
      </c>
      <c r="AA200" s="52">
        <f>Q200</f>
        <v>0</v>
      </c>
      <c r="AB200" s="53">
        <f>R200</f>
        <v>0</v>
      </c>
      <c r="AC200" s="52">
        <f>(Q200*1500/10000)+R200</f>
        <v>0</v>
      </c>
      <c r="AD200" s="53">
        <f>AA200*AM200+AB200</f>
        <v>0</v>
      </c>
      <c r="AE200" s="54">
        <f>ROUND(IF(M200,Y200*10000,(J200*K200*10000)+(W200*100000000))/(AD200*10000),3)</f>
      </c>
      <c r="AF200" s="82">
        <f>1+AE200</f>
      </c>
      <c r="AG200" s="82">
        <f>ROUND((30/(AD200*IF(M200,1,5))),6)</f>
      </c>
      <c r="AH200" s="82">
        <f>ROUND(POWER(AF200,AG200)/10000,6)</f>
      </c>
      <c r="AI200" s="56">
        <f>IF(AND(AE200&gt;3%,AD200&gt;6),TRUE,FALSE)</f>
      </c>
      <c r="AJ200" s="57">
        <f>IF(OR(AND(AI200,P200=FALSE),T200),ROUND(POWER(AE200+1,25/(AD200/5))/10000,2),AH200)</f>
      </c>
      <c r="AK200" s="58">
        <f>IF(AND(AI200,T200),AD200/5,AD200)</f>
      </c>
      <c r="AL200" s="59">
        <f t="shared" si="18"/>
        <v>0.2</v>
      </c>
      <c r="AM200" s="59">
        <f t="shared" si="19"/>
        <v>0.3</v>
      </c>
      <c r="AN200" s="60">
        <f t="shared" si="20"/>
        <v>0.5</v>
      </c>
    </row>
    <row r="201" ht="28.5" customHeight="1">
      <c r="A201" t="s" s="35">
        <v>327</v>
      </c>
      <c r="B201" t="s" s="36">
        <v>328</v>
      </c>
      <c r="C201" t="b" s="37">
        <v>0</v>
      </c>
      <c r="D201" s="38">
        <v>5</v>
      </c>
      <c r="E201" s="39">
        <v>0.25</v>
      </c>
      <c r="F201" s="40">
        <f>D201*E201</f>
        <v>1.25</v>
      </c>
      <c r="G201" s="41"/>
      <c r="H201" s="42"/>
      <c r="I201" s="43"/>
      <c r="J201" s="44"/>
      <c r="K201" s="45"/>
      <c r="L201" s="46"/>
      <c r="M201" t="b" s="44">
        <v>0</v>
      </c>
      <c r="N201" t="b" s="44">
        <v>0</v>
      </c>
      <c r="O201" t="b" s="44">
        <v>0</v>
      </c>
      <c r="P201" t="b" s="44">
        <v>0</v>
      </c>
      <c r="Q201" s="46"/>
      <c r="R201" s="46"/>
      <c r="S201" s="46"/>
      <c r="T201" t="b" s="47">
        <v>0</v>
      </c>
      <c r="U201" s="48">
        <f>IF(C201=TRUE,MAX(AJ$2:AJ$164)*(G201+30%),IF(G201&gt;20%,AJ201+MAX(AJ$2:AJ$164*(G201-5%)),AJ201))+IF(N201,MAX(AJ$2:AJ$164),0)</f>
      </c>
      <c r="V201" s="49">
        <f>H201*F201</f>
        <v>0</v>
      </c>
      <c r="W201" s="49">
        <f>H201+F201*I201*AM201</f>
        <v>0</v>
      </c>
      <c r="X201" s="50">
        <f>I201*AN201+H201</f>
        <v>0</v>
      </c>
      <c r="Y201" s="50">
        <f>I201*AM201+H201</f>
        <v>0</v>
      </c>
      <c r="Z201" s="51">
        <f>SUM($Q$2:Q201)</f>
        <v>9165.1</v>
      </c>
      <c r="AA201" s="52">
        <f>Q201</f>
        <v>0</v>
      </c>
      <c r="AB201" s="53">
        <f>R201</f>
        <v>0</v>
      </c>
      <c r="AC201" s="52">
        <f>(Q201*1500/10000)+R201</f>
        <v>0</v>
      </c>
      <c r="AD201" s="53">
        <f>AA201*AM201+AB201</f>
        <v>0</v>
      </c>
      <c r="AE201" s="54">
        <f>ROUND(IF(M201,Y201*10000,(J201*K201*10000)+(W201*100000000))/(AD201*10000),3)</f>
      </c>
      <c r="AF201" s="82">
        <f>1+AE201</f>
      </c>
      <c r="AG201" s="82">
        <f>ROUND((30/(AD201*IF(M201,1,5))),6)</f>
      </c>
      <c r="AH201" s="82">
        <f>ROUND(POWER(AF201,AG201)/10000,6)</f>
      </c>
      <c r="AI201" s="56">
        <f>IF(AND(AE201&gt;3%,AD201&gt;6),TRUE,FALSE)</f>
      </c>
      <c r="AJ201" s="57">
        <f>IF(OR(AND(AI201,P201=FALSE),T201),ROUND(POWER(AE201+1,25/(AD201/5))/10000,2),AH201)</f>
      </c>
      <c r="AK201" s="58">
        <f>IF(AND(AI201,T201),AD201/5,AD201)</f>
      </c>
      <c r="AL201" s="59">
        <f t="shared" si="18"/>
        <v>0.2</v>
      </c>
      <c r="AM201" s="59">
        <f t="shared" si="19"/>
        <v>0.3</v>
      </c>
      <c r="AN201" s="60">
        <f t="shared" si="20"/>
        <v>0.5</v>
      </c>
    </row>
    <row r="202" ht="28.5" customHeight="1">
      <c r="A202" t="s" s="35">
        <v>93</v>
      </c>
      <c r="B202" t="s" s="36">
        <v>329</v>
      </c>
      <c r="C202" t="b" s="37">
        <v>0</v>
      </c>
      <c r="D202" s="38">
        <v>50</v>
      </c>
      <c r="E202" s="39">
        <v>0.25</v>
      </c>
      <c r="F202" s="40">
        <f>D202*E202</f>
        <v>12.5</v>
      </c>
      <c r="G202" s="41"/>
      <c r="H202" s="42"/>
      <c r="I202" s="43"/>
      <c r="J202" s="45"/>
      <c r="K202" s="45"/>
      <c r="L202" s="46"/>
      <c r="M202" t="b" s="44">
        <v>0</v>
      </c>
      <c r="N202" t="b" s="44">
        <v>0</v>
      </c>
      <c r="O202" t="b" s="44">
        <v>0</v>
      </c>
      <c r="P202" t="b" s="44">
        <v>0</v>
      </c>
      <c r="Q202" s="46"/>
      <c r="R202" s="46"/>
      <c r="S202" s="46"/>
      <c r="T202" t="b" s="47">
        <v>0</v>
      </c>
      <c r="U202" s="48">
        <f>IF(C202=TRUE,MAX(AJ$2:AJ$164)*(G202+30%),IF(G202&gt;20%,AJ202+MAX(AJ$2:AJ$164*(G202-5%)),AJ202))+IF(N202,MAX(AJ$2:AJ$164),0)</f>
      </c>
      <c r="V202" s="49">
        <f>H202*F202</f>
        <v>0</v>
      </c>
      <c r="W202" s="49">
        <f>H202+F202*I202*AM202</f>
        <v>0</v>
      </c>
      <c r="X202" s="50">
        <f>I202*AN202+H202</f>
        <v>0</v>
      </c>
      <c r="Y202" s="50">
        <f>I202*AM202+H202</f>
        <v>0</v>
      </c>
      <c r="Z202" s="51">
        <f>SUM($Q$2:Q202)</f>
        <v>9165.1</v>
      </c>
      <c r="AA202" s="52">
        <f>Q202</f>
        <v>0</v>
      </c>
      <c r="AB202" s="53">
        <f>R202</f>
        <v>0</v>
      </c>
      <c r="AC202" s="52">
        <f>(Q202*1500/10000)+R202</f>
        <v>0</v>
      </c>
      <c r="AD202" s="53">
        <f>AA202*AM202+AB202</f>
        <v>0</v>
      </c>
      <c r="AE202" s="54">
        <f>ROUND(IF(M202,Y202*10000,(J202*K202*10000)+(W202*100000000))/(AD202*10000),3)</f>
      </c>
      <c r="AF202" s="82">
        <f>1+AE202</f>
      </c>
      <c r="AG202" s="82">
        <f>ROUND((30/(AD202*IF(M202,1,5))),6)</f>
      </c>
      <c r="AH202" s="82">
        <f>ROUND(POWER(AF202,AG202)/10000,6)</f>
      </c>
      <c r="AI202" s="56">
        <f>IF(AND(AE202&gt;3%,AD202&gt;6),TRUE,FALSE)</f>
      </c>
      <c r="AJ202" s="57">
        <f>IF(OR(AND(AI202,P202=FALSE),T202),ROUND(POWER(AE202+1,25/(AD202/5))/10000,2),AH202)</f>
      </c>
      <c r="AK202" s="58">
        <f>IF(AND(AI202,T202),AD202/5,AD202)</f>
      </c>
      <c r="AL202" s="59">
        <f t="shared" si="18"/>
        <v>0.2</v>
      </c>
      <c r="AM202" s="59">
        <f t="shared" si="19"/>
        <v>0.3</v>
      </c>
      <c r="AN202" s="60">
        <f t="shared" si="20"/>
        <v>0.5</v>
      </c>
    </row>
    <row r="203" ht="28.5" customHeight="1">
      <c r="A203" t="s" s="61">
        <v>90</v>
      </c>
      <c r="B203" t="s" s="36">
        <v>205</v>
      </c>
      <c r="C203" t="b" s="37">
        <v>0</v>
      </c>
      <c r="D203" s="38">
        <v>10000</v>
      </c>
      <c r="E203" s="39">
        <v>0.01</v>
      </c>
      <c r="F203" s="40">
        <f>D203*E203</f>
        <v>100</v>
      </c>
      <c r="G203" s="41"/>
      <c r="H203" s="42"/>
      <c r="I203" s="43"/>
      <c r="J203" s="44"/>
      <c r="K203" s="45"/>
      <c r="L203" s="46"/>
      <c r="M203" t="b" s="44">
        <v>0</v>
      </c>
      <c r="N203" t="b" s="44">
        <v>0</v>
      </c>
      <c r="O203" t="b" s="44">
        <v>0</v>
      </c>
      <c r="P203" t="b" s="44">
        <v>0</v>
      </c>
      <c r="Q203" s="46"/>
      <c r="R203" s="46"/>
      <c r="S203" s="46"/>
      <c r="T203" t="b" s="47">
        <v>0</v>
      </c>
      <c r="U203" s="48">
        <f>IF(C203=TRUE,MAX(AJ$2:AJ$164)*(G203+30%),IF(G203&gt;20%,AJ203+MAX(AJ$2:AJ$164*(G203-5%)),AJ203))+IF(N203,MAX(AJ$2:AJ$164),0)</f>
      </c>
      <c r="V203" s="49">
        <f>H203*F203</f>
        <v>0</v>
      </c>
      <c r="W203" s="49">
        <f>H203+F203*I203*AM203</f>
        <v>0</v>
      </c>
      <c r="X203" s="50">
        <f>I203*AN203+H203</f>
        <v>0</v>
      </c>
      <c r="Y203" s="50">
        <f>I203*AM203+H203</f>
        <v>0</v>
      </c>
      <c r="Z203" s="51">
        <f>SUM($Q$2:Q203)</f>
        <v>9165.1</v>
      </c>
      <c r="AA203" s="52">
        <f>Q203</f>
        <v>0</v>
      </c>
      <c r="AB203" s="53">
        <f>R203</f>
        <v>0</v>
      </c>
      <c r="AC203" s="52">
        <f>(Q203*1500/10000)+R203</f>
        <v>0</v>
      </c>
      <c r="AD203" s="53">
        <f>AA203*AM203+AB203</f>
        <v>0</v>
      </c>
      <c r="AE203" s="54">
        <f>ROUND(IF(M203,Y203*10000,(J203*K203*10000)+(W203*100000000))/(AD203*10000),3)</f>
      </c>
      <c r="AF203" s="82">
        <f>1+AE203</f>
      </c>
      <c r="AG203" s="82">
        <f>ROUND((30/(AD203*IF(M203,1,5))),6)</f>
      </c>
      <c r="AH203" s="82">
        <f>ROUND(POWER(AF203,AG203)/10000,6)</f>
      </c>
      <c r="AI203" s="56">
        <f>IF(AND(AE203&gt;3%,AD203&gt;6),TRUE,FALSE)</f>
      </c>
      <c r="AJ203" s="57">
        <f>IF(OR(AND(AI203,P203=FALSE),T203),ROUND(POWER(AE203+1,25/(AD203/5))/10000,2),AH203)</f>
      </c>
      <c r="AK203" s="58">
        <f>IF(AND(AI203,T203),AD203/5,AD203)</f>
      </c>
      <c r="AL203" s="59">
        <f t="shared" si="18"/>
        <v>0.2</v>
      </c>
      <c r="AM203" s="59">
        <f t="shared" si="19"/>
        <v>0.3</v>
      </c>
      <c r="AN203" s="60">
        <f t="shared" si="20"/>
        <v>0.5</v>
      </c>
    </row>
    <row r="204" ht="28.5" customHeight="1">
      <c r="A204" t="s" s="35">
        <v>330</v>
      </c>
      <c r="B204" t="s" s="36">
        <v>205</v>
      </c>
      <c r="C204" t="b" s="37">
        <v>0</v>
      </c>
      <c r="D204" s="38">
        <v>10000</v>
      </c>
      <c r="E204" s="39">
        <v>0.0001</v>
      </c>
      <c r="F204" s="40">
        <f>D204*E204</f>
        <v>1</v>
      </c>
      <c r="G204" s="41"/>
      <c r="H204" s="42"/>
      <c r="I204" s="43"/>
      <c r="J204" s="45"/>
      <c r="K204" s="45"/>
      <c r="L204" s="46"/>
      <c r="M204" t="b" s="44">
        <v>0</v>
      </c>
      <c r="N204" t="b" s="44">
        <v>0</v>
      </c>
      <c r="O204" t="b" s="44">
        <v>0</v>
      </c>
      <c r="P204" t="b" s="44">
        <v>0</v>
      </c>
      <c r="Q204" s="46"/>
      <c r="R204" s="46"/>
      <c r="S204" s="46"/>
      <c r="T204" t="b" s="47">
        <v>1</v>
      </c>
      <c r="U204" s="48">
        <f>IF(C204=TRUE,MAX(AJ$2:AJ$164)*(G204+30%),IF(G204&gt;20%,AJ204+MAX(AJ$2:AJ$164*(G204-5%)),AJ204))+IF(N204,MAX(AJ$2:AJ$164),0)</f>
      </c>
      <c r="V204" s="49">
        <f>H204*F204</f>
        <v>0</v>
      </c>
      <c r="W204" s="49">
        <f>H204+F204*I204*AM204</f>
        <v>0</v>
      </c>
      <c r="X204" s="50">
        <f>I204*AN204+H204</f>
        <v>0</v>
      </c>
      <c r="Y204" s="50">
        <f>I204*AM204+H204</f>
        <v>0</v>
      </c>
      <c r="Z204" s="51">
        <f>SUM($Q$2:Q204)</f>
        <v>9165.1</v>
      </c>
      <c r="AA204" s="52">
        <f>Q204</f>
        <v>0</v>
      </c>
      <c r="AB204" s="53">
        <f>R204</f>
        <v>0</v>
      </c>
      <c r="AC204" s="52">
        <f>(Q204*1500/10000)+R204</f>
        <v>0</v>
      </c>
      <c r="AD204" s="53">
        <f>AA204*AM204+AB204</f>
        <v>0</v>
      </c>
      <c r="AE204" s="54">
        <f>ROUND(IF(M204,Y204*10000,(J204*K204*10000)+(W204*100000000))/(AD204*10000),3)</f>
      </c>
      <c r="AF204" s="82">
        <f>1+AE204</f>
      </c>
      <c r="AG204" s="82">
        <f>ROUND((30/(AD204*IF(M204,1,5))),6)</f>
      </c>
      <c r="AH204" s="82">
        <f>ROUND(POWER(AF204,AG204)/10000,6)</f>
      </c>
      <c r="AI204" s="56">
        <f>IF(AND(AE204&gt;3%,AD204&gt;6),TRUE,FALSE)</f>
      </c>
      <c r="AJ204" s="57">
        <f>IF(OR(AND(AI204,P204=FALSE),T204),ROUND(POWER(AE204+1,25/(AD204/5))/10000,2),AH204)</f>
      </c>
      <c r="AK204" s="58">
        <f>IF(AND(AI204,T204),AD204/5,AD204)</f>
      </c>
      <c r="AL204" s="59">
        <f t="shared" si="18"/>
        <v>0.2</v>
      </c>
      <c r="AM204" s="59">
        <f t="shared" si="19"/>
        <v>0.3</v>
      </c>
      <c r="AN204" s="60">
        <f t="shared" si="20"/>
        <v>0.5</v>
      </c>
    </row>
    <row r="205" ht="28.5" customHeight="1">
      <c r="A205" t="s" s="61">
        <v>331</v>
      </c>
      <c r="B205" t="s" s="36">
        <v>332</v>
      </c>
      <c r="C205" t="b" s="37">
        <v>0</v>
      </c>
      <c r="D205" s="38">
        <v>20</v>
      </c>
      <c r="E205" s="39">
        <v>0.12</v>
      </c>
      <c r="F205" s="40">
        <f>D205*E205</f>
        <v>2.4</v>
      </c>
      <c r="G205" s="41"/>
      <c r="H205" s="42"/>
      <c r="I205" s="43"/>
      <c r="J205" s="44"/>
      <c r="K205" s="45"/>
      <c r="L205" s="46"/>
      <c r="M205" t="b" s="44">
        <v>0</v>
      </c>
      <c r="N205" s="46"/>
      <c r="O205" s="46"/>
      <c r="P205" s="46"/>
      <c r="Q205" s="46"/>
      <c r="R205" s="46"/>
      <c r="S205" s="46"/>
      <c r="T205" t="b" s="47">
        <v>0</v>
      </c>
      <c r="U205" s="48">
        <f>IF(C205=TRUE,MAX(AJ$2:AJ$164)*(G205+30%),IF(G205&gt;20%,AJ205+MAX(AJ$2:AJ$164*(G205-5%)),AJ205))+IF(N205,MAX(AJ$2:AJ$164),0)</f>
      </c>
      <c r="V205" s="49">
        <f>H205*F205</f>
        <v>0</v>
      </c>
      <c r="W205" s="49">
        <f>H205+F205*I205*AM205</f>
        <v>0</v>
      </c>
      <c r="X205" s="50">
        <f>I205*AN205+H205</f>
        <v>0</v>
      </c>
      <c r="Y205" s="50">
        <f>I205*AM205+H205</f>
        <v>0</v>
      </c>
      <c r="Z205" s="51">
        <f>SUM($Q$2:Q205)</f>
        <v>9165.1</v>
      </c>
      <c r="AA205" s="52">
        <f>Q205</f>
        <v>0</v>
      </c>
      <c r="AB205" s="53">
        <f>R205</f>
        <v>0</v>
      </c>
      <c r="AC205" s="52">
        <f>(Q205*1500/10000)+R205</f>
        <v>0</v>
      </c>
      <c r="AD205" s="53">
        <f>AA205*AM205+AB205</f>
        <v>0</v>
      </c>
      <c r="AE205" s="54">
        <f>ROUND(IF(M205,Y205*10000,(J205*K205*10000)+(W205*100000000))/(AD205*10000),3)</f>
      </c>
      <c r="AF205" s="82">
        <f>1+AE205</f>
      </c>
      <c r="AG205" s="82">
        <f>ROUND((30/(AD205*IF(M205,1,5))),6)</f>
      </c>
      <c r="AH205" s="82">
        <f>ROUND(POWER(AF205,AG205)/10000,6)</f>
      </c>
      <c r="AI205" s="56">
        <f>IF(AND(AE205&gt;3%,AD205&gt;6),TRUE,FALSE)</f>
      </c>
      <c r="AJ205" s="57">
        <f>IF(OR(AND(AI205,P205=FALSE),T205),ROUND(POWER(AE205+1,25/(AD205/5))/10000,2),AH205)</f>
      </c>
      <c r="AK205" s="58">
        <f>IF(AND(AI205,T205),AD205/5,AD205)</f>
      </c>
      <c r="AL205" s="59">
        <f t="shared" si="18"/>
        <v>0.2</v>
      </c>
      <c r="AM205" s="59">
        <f t="shared" si="19"/>
        <v>0.3</v>
      </c>
      <c r="AN205" s="60">
        <f t="shared" si="20"/>
        <v>0.5</v>
      </c>
    </row>
    <row r="206" ht="28.5" customHeight="1">
      <c r="A206" t="s" s="61">
        <v>333</v>
      </c>
      <c r="B206" t="s" s="36">
        <v>334</v>
      </c>
      <c r="C206" t="b" s="37">
        <v>0</v>
      </c>
      <c r="D206" s="38">
        <v>150</v>
      </c>
      <c r="E206" s="39">
        <v>0.5</v>
      </c>
      <c r="F206" s="40">
        <f>D206*E206</f>
        <v>75</v>
      </c>
      <c r="G206" s="41"/>
      <c r="H206" s="42"/>
      <c r="I206" s="43"/>
      <c r="J206" s="44"/>
      <c r="K206" s="45"/>
      <c r="L206" s="46"/>
      <c r="M206" t="b" s="44">
        <v>0</v>
      </c>
      <c r="N206" s="46"/>
      <c r="O206" s="46"/>
      <c r="P206" s="46"/>
      <c r="Q206" s="46"/>
      <c r="R206" s="46"/>
      <c r="S206" s="46"/>
      <c r="T206" t="b" s="47">
        <v>0</v>
      </c>
      <c r="U206" s="48">
        <f>IF(C206=TRUE,MAX(AJ$2:AJ$164)*(G206+30%),IF(G206&gt;20%,AJ206+MAX(AJ$2:AJ$164*(G206-5%)),AJ206))+IF(N206,MAX(AJ$2:AJ$164),0)</f>
      </c>
      <c r="V206" s="49">
        <f>H206*F206</f>
        <v>0</v>
      </c>
      <c r="W206" s="49">
        <f>H206+F206*I206*AM206</f>
        <v>0</v>
      </c>
      <c r="X206" s="50">
        <f>I206*AN206+H206</f>
        <v>0</v>
      </c>
      <c r="Y206" s="50">
        <f>I206*AM206+H206</f>
        <v>0</v>
      </c>
      <c r="Z206" s="51">
        <f>SUM($Q$2:Q206)</f>
        <v>9165.1</v>
      </c>
      <c r="AA206" s="52">
        <f>Q206</f>
        <v>0</v>
      </c>
      <c r="AB206" s="53">
        <f>R206</f>
        <v>0</v>
      </c>
      <c r="AC206" s="52">
        <f>(Q206*1500/10000)+R206</f>
        <v>0</v>
      </c>
      <c r="AD206" s="53">
        <f>AA206*AM206+AB206</f>
        <v>0</v>
      </c>
      <c r="AE206" s="54">
        <f>ROUND(IF(M206,Y206*10000,(J206*K206*10000)+(W206*100000000))/(AD206*10000),3)</f>
      </c>
      <c r="AF206" s="82">
        <f>1+AE206</f>
      </c>
      <c r="AG206" s="82">
        <f>ROUND((30/(AD206*IF(M206,1,5))),6)</f>
      </c>
      <c r="AH206" s="82">
        <f>ROUND(POWER(AF206,AG206)/10000,6)</f>
      </c>
      <c r="AI206" s="56">
        <f>IF(AND(AE206&gt;3%,AD206&gt;6),TRUE,FALSE)</f>
      </c>
      <c r="AJ206" s="57">
        <f>IF(OR(AND(AI206,P206=FALSE),T206),ROUND(POWER(AE206+1,25/(AD206/5))/10000,2),AH206)</f>
      </c>
      <c r="AK206" s="58">
        <f>IF(AND(AI206,T206),AD206/5,AD206)</f>
      </c>
      <c r="AL206" s="59">
        <f t="shared" si="18"/>
        <v>0.2</v>
      </c>
      <c r="AM206" s="59">
        <f t="shared" si="19"/>
        <v>0.3</v>
      </c>
      <c r="AN206" s="60">
        <f t="shared" si="20"/>
        <v>0.5</v>
      </c>
    </row>
    <row r="207" ht="28.25" customHeight="1">
      <c r="A207" t="s" s="84">
        <v>147</v>
      </c>
      <c r="B207" t="s" s="85">
        <v>335</v>
      </c>
      <c r="C207" t="b" s="86">
        <v>0</v>
      </c>
      <c r="D207" s="87">
        <v>1.4</v>
      </c>
      <c r="E207" s="88">
        <v>0.25</v>
      </c>
      <c r="F207" s="89">
        <f>D207*E207</f>
        <v>0.35</v>
      </c>
      <c r="G207" s="90"/>
      <c r="H207" s="91"/>
      <c r="I207" s="92"/>
      <c r="J207" s="93"/>
      <c r="K207" s="94"/>
      <c r="L207" s="95"/>
      <c r="M207" t="b" s="93">
        <v>0</v>
      </c>
      <c r="N207" t="b" s="93">
        <v>0</v>
      </c>
      <c r="O207" t="b" s="93">
        <v>0</v>
      </c>
      <c r="P207" t="b" s="93">
        <v>0</v>
      </c>
      <c r="Q207" s="95"/>
      <c r="R207" s="95"/>
      <c r="S207" s="95"/>
      <c r="T207" t="b" s="96">
        <v>0</v>
      </c>
      <c r="U207" s="97">
        <f>IF(C207=TRUE,MAX(AJ$2:AJ$164)*(G207+30%),IF(G207&gt;20%,AJ207+MAX(AJ$2:AJ$164*(G207-5%)),AJ207))+IF(N207,MAX(AJ$2:AJ$164),0)</f>
      </c>
      <c r="V207" s="98">
        <f>H207*F207</f>
        <v>0</v>
      </c>
      <c r="W207" s="98">
        <f>H207+F207*I207*AM207</f>
        <v>0</v>
      </c>
      <c r="X207" s="99">
        <f>I207*AN207+H207</f>
        <v>0</v>
      </c>
      <c r="Y207" s="99">
        <f>I207*AM207+H207</f>
        <v>0</v>
      </c>
      <c r="Z207" s="100">
        <f>SUM($Q$2:Q207)</f>
        <v>9165.1</v>
      </c>
      <c r="AA207" s="101">
        <f>Q207</f>
        <v>0</v>
      </c>
      <c r="AB207" s="102">
        <f>R207</f>
        <v>0</v>
      </c>
      <c r="AC207" s="101">
        <f>(Q207*1500/10000)+R207</f>
        <v>0</v>
      </c>
      <c r="AD207" s="102">
        <f>AA207*AM207+AB207</f>
        <v>0</v>
      </c>
      <c r="AE207" s="103">
        <f>ROUND(IF(M207,Y207*10000,(J207*K207*10000)+(W207*100000000))/(AD207*10000),3)</f>
      </c>
      <c r="AF207" s="104">
        <f>1+AE207</f>
      </c>
      <c r="AG207" s="104">
        <f>ROUND((30/(AD207*IF(M207,1,5))),6)</f>
      </c>
      <c r="AH207" s="104">
        <f>ROUND(POWER(AF207,AG207)/10000,6)</f>
      </c>
      <c r="AI207" s="105">
        <f>IF(AND(AE207&gt;3%,AD207&gt;6),TRUE,FALSE)</f>
      </c>
      <c r="AJ207" s="106">
        <f>IF(OR(AND(AI207,P207=FALSE),T207),ROUND(POWER(AE207+1,25/(AD207/5))/10000,2),AH207)</f>
      </c>
      <c r="AK207" s="107">
        <f>IF(AND(AI207,T207),AD207/5,AD207)</f>
      </c>
      <c r="AL207" s="108">
        <f t="shared" si="18"/>
        <v>0.2</v>
      </c>
      <c r="AM207" s="108">
        <f t="shared" si="19"/>
        <v>0.3</v>
      </c>
      <c r="AN207" s="109">
        <f t="shared" si="20"/>
        <v>0.5</v>
      </c>
    </row>
  </sheetData>
  <hyperlinks>
    <hyperlink ref="A2" r:id="rId1" location="" tooltip="" display=""/>
    <hyperlink ref="A3" r:id="rId2" location="" tooltip="" display=""/>
    <hyperlink ref="A6" r:id="rId3" location="" tooltip="" display=""/>
    <hyperlink ref="A8" r:id="rId4" location="" tooltip="" display=""/>
    <hyperlink ref="A9" r:id="rId5" location="" tooltip="" display=""/>
    <hyperlink ref="A12" r:id="rId6" location="" tooltip="" display=""/>
    <hyperlink ref="A13" r:id="rId7" location="" tooltip="" display=""/>
    <hyperlink ref="A15" r:id="rId8" location="" tooltip="" display=""/>
    <hyperlink ref="A16" r:id="rId9" location="" tooltip="" display=""/>
    <hyperlink ref="A18" r:id="rId10" location="" tooltip="" display=""/>
    <hyperlink ref="A19" r:id="rId11" location="" tooltip="" display=""/>
    <hyperlink ref="A20" r:id="rId12" location="" tooltip="" display=""/>
    <hyperlink ref="A22" r:id="rId13" location="" tooltip="" display=""/>
    <hyperlink ref="A23" r:id="rId14" location="" tooltip="" display=""/>
    <hyperlink ref="A26" r:id="rId15" location="" tooltip="" display=""/>
    <hyperlink ref="A28" r:id="rId16" location="" tooltip="" display=""/>
    <hyperlink ref="A31" r:id="rId17" location="" tooltip="" display=""/>
    <hyperlink ref="A32" r:id="rId18" location="" tooltip="" display=""/>
    <hyperlink ref="A34" r:id="rId19" location="" tooltip="" display=""/>
    <hyperlink ref="A35" r:id="rId20" location="" tooltip="" display=""/>
    <hyperlink ref="A37" r:id="rId21" location="" tooltip="" display=""/>
    <hyperlink ref="A39" r:id="rId22" location="" tooltip="" display=""/>
    <hyperlink ref="A40" r:id="rId23" location="" tooltip="" display=""/>
    <hyperlink ref="A41" r:id="rId24" location="" tooltip="" display=""/>
    <hyperlink ref="A42" r:id="rId25" location="" tooltip="" display=""/>
    <hyperlink ref="A43" r:id="rId26" location="" tooltip="" display=""/>
    <hyperlink ref="A44" r:id="rId27" location="" tooltip="" display=""/>
    <hyperlink ref="A45" r:id="rId28" location="" tooltip="" display=""/>
    <hyperlink ref="A53" r:id="rId29" location="" tooltip="" display=""/>
    <hyperlink ref="A54" r:id="rId30" location="" tooltip="" display=""/>
    <hyperlink ref="A55" r:id="rId31" location="" tooltip="" display=""/>
    <hyperlink ref="A56" r:id="rId32" location="" tooltip="" display=""/>
    <hyperlink ref="A59" r:id="rId33" location="" tooltip="" display=""/>
    <hyperlink ref="A61" r:id="rId34" location="" tooltip="" display=""/>
    <hyperlink ref="A63" r:id="rId35" location="" tooltip="" display=""/>
    <hyperlink ref="A64" r:id="rId36" location="" tooltip="" display=""/>
    <hyperlink ref="A65" r:id="rId37" location="" tooltip="" display=""/>
    <hyperlink ref="A66" r:id="rId38" location="" tooltip="" display=""/>
    <hyperlink ref="A68" r:id="rId39" location="" tooltip="" display=""/>
    <hyperlink ref="A69" r:id="rId40" location="" tooltip="" display=""/>
    <hyperlink ref="A72" r:id="rId41" location="" tooltip="" display=""/>
    <hyperlink ref="A75" r:id="rId42" location="" tooltip="" display=""/>
    <hyperlink ref="A76" r:id="rId43" location="" tooltip="" display=""/>
    <hyperlink ref="A77" r:id="rId44" location="" tooltip="" display=""/>
    <hyperlink ref="A78" r:id="rId45" location="" tooltip="" display=""/>
    <hyperlink ref="A81" r:id="rId46" location="" tooltip="" display=""/>
    <hyperlink ref="A82" r:id="rId47" location="" tooltip="" display=""/>
    <hyperlink ref="A83" r:id="rId48" location="" tooltip="" display=""/>
    <hyperlink ref="A84" r:id="rId49" location="" tooltip="" display=""/>
    <hyperlink ref="A86" r:id="rId50" location="" tooltip="" display=""/>
    <hyperlink ref="A89" r:id="rId51" location="" tooltip="" display=""/>
    <hyperlink ref="A92" r:id="rId52" location="" tooltip="" display=""/>
    <hyperlink ref="A93" r:id="rId53" location="" tooltip="" display=""/>
    <hyperlink ref="A95" r:id="rId54" location="" tooltip="" display=""/>
    <hyperlink ref="A97" r:id="rId55" location="" tooltip="" display=""/>
    <hyperlink ref="A98" r:id="rId56" location="" tooltip="" display=""/>
    <hyperlink ref="A99" r:id="rId57" location="" tooltip="" display=""/>
    <hyperlink ref="A100" r:id="rId58" location="" tooltip="" display=""/>
    <hyperlink ref="A101" r:id="rId59" location="" tooltip="" display=""/>
    <hyperlink ref="A102" r:id="rId60" location="" tooltip="" display=""/>
    <hyperlink ref="A103" r:id="rId61" location="" tooltip="" display=""/>
    <hyperlink ref="A105" r:id="rId62" location="" tooltip="" display=""/>
    <hyperlink ref="A107" r:id="rId63" location="" tooltip="" display=""/>
    <hyperlink ref="A108" r:id="rId64" location="" tooltip="" display=""/>
    <hyperlink ref="A109" r:id="rId65" location="" tooltip="" display=""/>
    <hyperlink ref="A111" r:id="rId66" location="" tooltip="" display=""/>
    <hyperlink ref="A112" r:id="rId67" location="" tooltip="" display=""/>
    <hyperlink ref="A113" r:id="rId68" location="" tooltip="" display=""/>
    <hyperlink ref="A114" r:id="rId69" location="" tooltip="" display=""/>
    <hyperlink ref="A115" r:id="rId70" location="" tooltip="" display=""/>
    <hyperlink ref="A116" r:id="rId71" location="" tooltip="" display=""/>
    <hyperlink ref="A117" r:id="rId72" location="" tooltip="" display=""/>
    <hyperlink ref="A118" r:id="rId73" location="" tooltip="" display=""/>
    <hyperlink ref="A119" r:id="rId74" location="" tooltip="" display=""/>
    <hyperlink ref="A120" r:id="rId75" location="" tooltip="" display=""/>
    <hyperlink ref="A121" r:id="rId76" location="" tooltip="" display=""/>
    <hyperlink ref="A122" r:id="rId77" location="" tooltip="" display=""/>
    <hyperlink ref="A123" r:id="rId78" location="" tooltip="" display=""/>
    <hyperlink ref="A128" r:id="rId79" location="" tooltip="" display=""/>
    <hyperlink ref="A130" r:id="rId80" location="" tooltip="" display=""/>
    <hyperlink ref="A131" r:id="rId81" location="" tooltip="" display=""/>
    <hyperlink ref="A132" r:id="rId82" location="" tooltip="" display=""/>
    <hyperlink ref="A133" r:id="rId83" location="" tooltip="" display=""/>
    <hyperlink ref="A135" r:id="rId84" location="" tooltip="" display=""/>
    <hyperlink ref="A138" r:id="rId85" location="" tooltip="" display=""/>
    <hyperlink ref="A140" r:id="rId86" location="" tooltip="" display=""/>
    <hyperlink ref="A145" r:id="rId87" location="" tooltip="" display=""/>
    <hyperlink ref="A146" r:id="rId88" location="" tooltip="" display=""/>
    <hyperlink ref="A147" r:id="rId89" location="" tooltip="" display=""/>
    <hyperlink ref="A148" r:id="rId90" location="" tooltip="" display=""/>
    <hyperlink ref="A150" r:id="rId91" location="" tooltip="" display=""/>
    <hyperlink ref="A152" r:id="rId92" location="" tooltip="" display=""/>
    <hyperlink ref="A155" r:id="rId93" location="" tooltip="" display=""/>
    <hyperlink ref="A156" r:id="rId94" location="" tooltip="" display=""/>
    <hyperlink ref="A157" r:id="rId95" location="" tooltip="" display=""/>
    <hyperlink ref="A159" r:id="rId96" location="" tooltip="" display=""/>
    <hyperlink ref="A162" r:id="rId97" location="" tooltip="" display=""/>
    <hyperlink ref="A163" r:id="rId98" location="" tooltip="" display=""/>
    <hyperlink ref="A164" r:id="rId99" location="" tooltip="" display=""/>
    <hyperlink ref="A165" r:id="rId100" location="" tooltip="" display=""/>
    <hyperlink ref="A166" r:id="rId101" location="" tooltip="" display=""/>
    <hyperlink ref="A167" r:id="rId102" location="" tooltip="" display=""/>
    <hyperlink ref="A168" r:id="rId103" location="" tooltip="" display=""/>
    <hyperlink ref="A169" r:id="rId104" location="" tooltip="" display=""/>
    <hyperlink ref="A170" r:id="rId105" location="" tooltip="" display=""/>
    <hyperlink ref="A172" r:id="rId106" location="" tooltip="" display=""/>
    <hyperlink ref="A174" r:id="rId107" location="" tooltip="" display=""/>
    <hyperlink ref="A176" r:id="rId108" location="" tooltip="" display=""/>
    <hyperlink ref="A177" r:id="rId109" location="" tooltip="" display=""/>
    <hyperlink ref="A178" r:id="rId110" location="" tooltip="" display=""/>
    <hyperlink ref="A180" r:id="rId111" location="" tooltip="" display=""/>
    <hyperlink ref="A181" r:id="rId112" location="" tooltip="" display=""/>
    <hyperlink ref="A182" r:id="rId113" location="" tooltip="" display=""/>
    <hyperlink ref="A186" r:id="rId114" location="" tooltip="" display=""/>
    <hyperlink ref="A190" r:id="rId115" location="" tooltip="" display=""/>
    <hyperlink ref="A191" r:id="rId116" location="" tooltip="" display=""/>
    <hyperlink ref="A192" r:id="rId117" location="" tooltip="" display=""/>
    <hyperlink ref="A193" r:id="rId118" location="" tooltip="" display=""/>
    <hyperlink ref="A195" r:id="rId119" location="" tooltip="" display=""/>
    <hyperlink ref="A196" r:id="rId120" location="" tooltip="" display=""/>
    <hyperlink ref="A197" r:id="rId121" location="" tooltip="" display=""/>
    <hyperlink ref="A198" r:id="rId122" location="" tooltip="" display=""/>
    <hyperlink ref="A199" r:id="rId123" location="" tooltip="" display=""/>
    <hyperlink ref="A200" r:id="rId124" location="" tooltip="" display=""/>
    <hyperlink ref="A204" r:id="rId125" location="" tooltip="" display=""/>
  </hyperlink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Z11"/>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10" customWidth="1"/>
    <col min="2" max="2" width="16.3516" style="110" customWidth="1"/>
    <col min="3" max="3" width="16.3516" style="110" customWidth="1"/>
    <col min="4" max="4" width="16.3516" style="110" customWidth="1"/>
    <col min="5" max="5" width="16.3516" style="110" customWidth="1"/>
    <col min="6" max="6" width="16.3516" style="110" customWidth="1"/>
    <col min="7" max="7" width="16.3516" style="110" customWidth="1"/>
    <col min="8" max="8" width="16.3516" style="110" customWidth="1"/>
    <col min="9" max="9" width="16.3516" style="110" customWidth="1"/>
    <col min="10" max="10" width="16.3516" style="110" customWidth="1"/>
    <col min="11" max="11" width="16.3516" style="110" customWidth="1"/>
    <col min="12" max="12" width="16.3516" style="110" customWidth="1"/>
    <col min="13" max="13" width="16.3516" style="110" customWidth="1"/>
    <col min="14" max="14" width="16.3516" style="110" customWidth="1"/>
    <col min="15" max="15" width="16.3516" style="110" customWidth="1"/>
    <col min="16" max="16" width="16.3516" style="110" customWidth="1"/>
    <col min="17" max="17" width="16.3516" style="110" customWidth="1"/>
    <col min="18" max="18" width="16.3516" style="110" customWidth="1"/>
    <col min="19" max="19" width="16.3516" style="110" customWidth="1"/>
    <col min="20" max="20" width="16.3516" style="110" customWidth="1"/>
    <col min="21" max="21" width="16.3516" style="110" customWidth="1"/>
    <col min="22" max="22" width="16.3516" style="110" customWidth="1"/>
    <col min="23" max="23" width="16.3516" style="110" customWidth="1"/>
    <col min="24" max="24" width="16.3516" style="110" customWidth="1"/>
    <col min="25" max="25" width="16.3516" style="110" customWidth="1"/>
    <col min="26" max="26" width="16.3516" style="110" customWidth="1"/>
    <col min="27" max="27" width="16.3516" style="110" customWidth="1"/>
    <col min="28" max="28" width="16.3516" style="110" customWidth="1"/>
    <col min="29" max="29" width="16.3516" style="110" customWidth="1"/>
    <col min="30" max="30" width="16.3516" style="110" customWidth="1"/>
    <col min="31" max="31" width="16.3516" style="110" customWidth="1"/>
    <col min="32" max="32" width="16.3516" style="110" customWidth="1"/>
    <col min="33" max="33" width="16.3516" style="110" customWidth="1"/>
    <col min="34" max="34" width="16.3516" style="110" customWidth="1"/>
    <col min="35" max="35" width="16.3516" style="110" customWidth="1"/>
    <col min="36" max="36" width="16.3516" style="110" customWidth="1"/>
    <col min="37" max="37" width="16.3516" style="110" customWidth="1"/>
    <col min="38" max="38" width="16.3516" style="110" customWidth="1"/>
    <col min="39" max="39" width="16.3516" style="110" customWidth="1"/>
    <col min="40" max="40" width="16.3516" style="110" customWidth="1"/>
    <col min="41" max="41" width="16.3516" style="110" customWidth="1"/>
    <col min="42" max="42" width="16.3516" style="110" customWidth="1"/>
    <col min="43" max="43" width="16.3516" style="110" customWidth="1"/>
    <col min="44" max="44" width="16.3516" style="110" customWidth="1"/>
    <col min="45" max="45" width="16.3516" style="110" customWidth="1"/>
    <col min="46" max="46" width="16.3516" style="110" customWidth="1"/>
    <col min="47" max="47" width="16.3516" style="110" customWidth="1"/>
    <col min="48" max="48" width="16.3516" style="110" customWidth="1"/>
    <col min="49" max="49" width="16.3516" style="110" customWidth="1"/>
    <col min="50" max="50" width="16.3516" style="110" customWidth="1"/>
    <col min="51" max="51" width="16.3516" style="110" customWidth="1"/>
    <col min="52" max="52" width="16.3516" style="110" customWidth="1"/>
    <col min="53" max="256" width="16.3516" style="110" customWidth="1"/>
  </cols>
  <sheetData>
    <row r="1" ht="20.55" customHeight="1">
      <c r="A1" s="111"/>
      <c r="B1" s="111"/>
      <c r="C1" s="111"/>
      <c r="D1" s="111"/>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row>
    <row r="2" ht="27.55" customHeight="1">
      <c r="A2" t="s" s="112">
        <v>336</v>
      </c>
      <c r="B2" t="s" s="113">
        <v>136</v>
      </c>
      <c r="C2" s="114"/>
      <c r="D2" t="b" s="115">
        <v>0</v>
      </c>
      <c r="E2" t="b" s="115">
        <v>0</v>
      </c>
      <c r="F2" t="b" s="115">
        <v>0</v>
      </c>
      <c r="G2" t="b" s="115">
        <v>0</v>
      </c>
      <c r="H2" t="s" s="116">
        <v>337</v>
      </c>
      <c r="I2" s="117">
        <v>0.05</v>
      </c>
      <c r="J2" s="117">
        <v>0.5</v>
      </c>
      <c r="K2" s="117">
        <v>0.75</v>
      </c>
      <c r="L2" s="115">
        <v>0</v>
      </c>
      <c r="M2" s="117">
        <v>0</v>
      </c>
      <c r="N2" s="118">
        <f>J2*IF(H2="me",0.2,1)</f>
        <v>0.1</v>
      </c>
      <c r="O2" s="118">
        <f>J2+I2*AX2</f>
        <v>0.515</v>
      </c>
      <c r="P2" s="119">
        <f>I2*AY2+J2</f>
        <v>0.525</v>
      </c>
      <c r="Q2" s="119">
        <f>I2*AX2+J2</f>
        <v>0.515</v>
      </c>
      <c r="R2" s="118">
        <f>N2*0.4</f>
        <v>0.04000000000000001</v>
      </c>
      <c r="S2" s="118">
        <f>(I2*0.5)+(J2*1.2)+(R2-AA2*4/100)*15</f>
        <v>0.2650000000000001</v>
      </c>
      <c r="T2" s="118">
        <f>I2*0.8+J2*1.2+(R2-AA2*0.1)/100</f>
        <v>0.6388</v>
      </c>
      <c r="U2" s="115">
        <v>4</v>
      </c>
      <c r="V2" s="115">
        <v>1</v>
      </c>
      <c r="W2" s="115">
        <v>0</v>
      </c>
      <c r="X2" s="120">
        <f>SUM($U$2:U2)</f>
        <v>4</v>
      </c>
      <c r="Y2" s="121">
        <f>U2-(U2*W2/100)</f>
        <v>4</v>
      </c>
      <c r="Z2" s="122">
        <f>V2+(U2*W2*0.2/100)</f>
        <v>1</v>
      </c>
      <c r="AA2" s="121">
        <f>(U2*1500/10000)+V2</f>
        <v>1.6</v>
      </c>
      <c r="AB2" s="122">
        <f>Y2*AX2+Z2</f>
        <v>2.2</v>
      </c>
      <c r="AC2" s="122">
        <f>Y2*AY2+Z2</f>
        <v>3</v>
      </c>
      <c r="AD2" s="123">
        <f>ROUND(IF(G2,Q2*10000,(L2*M2*10000)+(O2*100000000))/(AB2*10000),3)*K2</f>
        <v>1755.68175</v>
      </c>
      <c r="AE2" s="123">
        <f>ROUND(IF(G2,Q2*10000,(L2*M2*10000)+(P2*100000000))/(AB2*10000),3)*K2</f>
        <v>1789.773</v>
      </c>
      <c r="AF2" s="124">
        <f>IF(S2&lt;0,0,ROUND(POWER((1+S2),(1000/(AA2*5)))/AA2,2))</f>
        <v>3607411673591.3</v>
      </c>
      <c r="AG2" s="124">
        <f>IF(T2&lt;0,0,ROUND(POWER((1+T2),(1000/(AA2*5)))/AA2,2))</f>
        <v>4.089068891434666e+26</v>
      </c>
      <c r="AH2" s="125">
        <f>1+AD2</f>
        <v>1756.68175</v>
      </c>
      <c r="AI2" s="125">
        <f>1+AE2</f>
        <v>1790.773</v>
      </c>
      <c r="AJ2" s="125">
        <f>ROUND((50/(AB2*IF(G2,1,5))),6)</f>
        <v>4.545455</v>
      </c>
      <c r="AK2" s="125">
        <f>ROUND((50/(AC2*IF(G2,1,5))),6)</f>
        <v>3.333333</v>
      </c>
      <c r="AL2" s="125">
        <f>ROUND(POWER(AH2,AJ2)/10000,6)</f>
        <v>56053976488.40971</v>
      </c>
      <c r="AM2" s="125">
        <f>ROUND(POWER(AI2,AK2)/10000,6)</f>
        <v>6973766.065608</v>
      </c>
      <c r="AN2" s="125">
        <f>AL2/AM2</f>
        <v>8037.834358231044</v>
      </c>
      <c r="AO2" s="126">
        <f>ROUND(AF2*K2,1)</f>
        <v>2705558755193.5</v>
      </c>
      <c r="AP2" s="127">
        <f>ROUND(AL2*K2,10)</f>
        <v>42040482366.30728</v>
      </c>
      <c r="AQ2" s="127">
        <f>ROUND(AM2*K2,10)</f>
        <v>5230324.549206</v>
      </c>
      <c r="AR2" t="b" s="128">
        <f>IF(AND(AD2&gt;3%,AB2&gt;6),TRUE,FALSE)</f>
        <v>0</v>
      </c>
      <c r="AS2" t="b" s="129">
        <v>1</v>
      </c>
      <c r="AT2" s="130">
        <f>IF(OR(AND(AR2,E2=FALSE),AS2),ROUND(POWER(AD2+1,50/(AB2/5))/10000,2),AP2)</f>
      </c>
      <c r="AU2" s="131">
        <f>IF(OR(AND(AR2,E2=FALSE),AS2),ROUND(POWER(AE2+1,50/(AC2/5))/10000,2),AQ2)</f>
        <v>1.220988241260931e+267</v>
      </c>
      <c r="AV2" s="132">
        <f>IF(AND(AR2,AS2),AB2/5,AB2)</f>
        <v>2.2</v>
      </c>
      <c r="AW2" s="133">
        <v>0.2</v>
      </c>
      <c r="AX2" s="133">
        <v>0.3</v>
      </c>
      <c r="AY2" s="134">
        <v>0.5</v>
      </c>
      <c r="AZ2" t="s" s="135">
        <v>336</v>
      </c>
    </row>
    <row r="3" ht="27.35" customHeight="1">
      <c r="A3" t="s" s="136">
        <v>338</v>
      </c>
      <c r="B3" t="s" s="137">
        <v>339</v>
      </c>
      <c r="C3" s="138"/>
      <c r="D3" t="b" s="139">
        <v>1</v>
      </c>
      <c r="E3" t="b" s="139">
        <v>0</v>
      </c>
      <c r="F3" t="b" s="139">
        <v>0</v>
      </c>
      <c r="G3" t="b" s="139">
        <v>0</v>
      </c>
      <c r="H3" t="s" s="140">
        <v>337</v>
      </c>
      <c r="I3" s="141">
        <v>0.02</v>
      </c>
      <c r="J3" s="141">
        <v>0.2</v>
      </c>
      <c r="K3" s="141">
        <v>0.05</v>
      </c>
      <c r="L3" s="139">
        <v>0</v>
      </c>
      <c r="M3" s="141">
        <v>0</v>
      </c>
      <c r="N3" s="142">
        <f>J3*IF(H3="me",0.2,1)</f>
        <v>0.04000000000000001</v>
      </c>
      <c r="O3" s="142">
        <f>J3+I3*AX3</f>
        <v>0.206</v>
      </c>
      <c r="P3" s="143">
        <f>I3*AY3+J3</f>
        <v>0.21</v>
      </c>
      <c r="Q3" s="143">
        <f>I3*AX3+J3</f>
        <v>0.206</v>
      </c>
      <c r="R3" s="142">
        <f>N3*0.4</f>
        <v>0.016</v>
      </c>
      <c r="S3" s="142">
        <f>(I3*0.5)+(J3*1.2)+(R3-AA3*4/100)*15</f>
        <v>0.07000000000000009</v>
      </c>
      <c r="T3" s="142">
        <f>I3*0.8+J3*1.2+(R3-AA3*0.1)/100</f>
        <v>0.25546</v>
      </c>
      <c r="U3" s="139">
        <v>4</v>
      </c>
      <c r="V3" s="139">
        <v>0.1</v>
      </c>
      <c r="W3" s="139">
        <v>0</v>
      </c>
      <c r="X3" s="144">
        <f>SUM($U$2:U3)</f>
        <v>8</v>
      </c>
      <c r="Y3" s="145">
        <f>U3-(U3*W3/100)</f>
        <v>4</v>
      </c>
      <c r="Z3" s="146">
        <f>V3+(U3*W3*0.2/100)</f>
        <v>0.1</v>
      </c>
      <c r="AA3" s="145">
        <f>(U3*1500/10000)+V3</f>
        <v>0.7</v>
      </c>
      <c r="AB3" s="146">
        <f>Y3*AX3+Z3</f>
        <v>1.3</v>
      </c>
      <c r="AC3" s="146">
        <f>Y3*AY3+Z3</f>
        <v>2.1</v>
      </c>
      <c r="AD3" s="147">
        <f>ROUND(IF(G3,Q3*10000,(L3*M3*10000)+(O3*100000000))/(AB3*10000),3)*K3</f>
        <v>79.23075</v>
      </c>
      <c r="AE3" s="147">
        <f>ROUND(IF(G3,Q3*10000,(L3*M3*10000)+(P3*100000000))/(AB3*10000),3)*K3</f>
        <v>80.76925</v>
      </c>
      <c r="AF3" s="148">
        <f>IF(S3&lt;0,0,ROUND(POWER((1+S3),(1000/(AA3*5)))/AA3,2))</f>
        <v>355031602.65</v>
      </c>
      <c r="AG3" s="148">
        <f>IF(T3&lt;0,0,ROUND(POWER((1+T3),(1000/(AA3*5)))/AA3,2))</f>
        <v>2.422681524581221e+28</v>
      </c>
      <c r="AH3" s="149">
        <f>1+AD3</f>
        <v>80.23075</v>
      </c>
      <c r="AI3" s="149">
        <f>1+AE3</f>
        <v>81.76925</v>
      </c>
      <c r="AJ3" s="149">
        <f>ROUND((50/(AB3*IF(G3,1,5))),6)</f>
        <v>7.692308</v>
      </c>
      <c r="AK3" s="149">
        <f>ROUND((50/(AC3*IF(G3,1,5))),6)</f>
        <v>4.761905</v>
      </c>
      <c r="AL3" s="149">
        <f>ROUND(POWER(AH3,AJ3)/10000,6)</f>
        <v>44542682774.51831</v>
      </c>
      <c r="AM3" s="149">
        <f>ROUND(POWER(AI3,AK3)/10000,6)</f>
        <v>128106.731947</v>
      </c>
      <c r="AN3" s="149">
        <f>AL3/AM3</f>
        <v>347699.7820297719</v>
      </c>
      <c r="AO3" s="150">
        <f>ROUND(AF3*K3,1)</f>
        <v>17751580.1</v>
      </c>
      <c r="AP3" s="151">
        <f>ROUND(AL3*K3,10)</f>
        <v>2227134138.725915</v>
      </c>
      <c r="AQ3" s="151">
        <f>ROUND(AM3*K3,10)</f>
        <v>6405.33659735</v>
      </c>
      <c r="AR3" t="b" s="152">
        <f>IF(AND(AD3&gt;3%,AB3&gt;6),TRUE,FALSE)</f>
        <v>0</v>
      </c>
      <c r="AS3" t="b" s="153">
        <v>1</v>
      </c>
      <c r="AT3" s="154">
        <f>IF(OR(AND(AR3,E3=FALSE),AS3),ROUND(POWER(AD3+1,50/(AB3/5))/10000,2),AP3)</f>
      </c>
      <c r="AU3" s="155">
        <f>IF(OR(AND(AR3,E3=FALSE),AS3),ROUND(POWER(AE3+1,50/(AC3/5))/10000,2),AQ3)</f>
        <v>4.889758645738651e+223</v>
      </c>
      <c r="AV3" s="156">
        <f>IF(AND(AR3,AS3),AB3/5,AB3)</f>
        <v>1.3</v>
      </c>
      <c r="AW3" s="157">
        <v>0.2</v>
      </c>
      <c r="AX3" s="157">
        <v>0.3</v>
      </c>
      <c r="AY3" s="158">
        <v>0.5</v>
      </c>
      <c r="AZ3" t="s" s="159">
        <v>338</v>
      </c>
    </row>
    <row r="4" ht="27.35" customHeight="1">
      <c r="A4" t="s" s="160">
        <v>340</v>
      </c>
      <c r="B4" s="161"/>
      <c r="C4" s="138"/>
      <c r="D4" t="b" s="162">
        <v>0</v>
      </c>
      <c r="E4" t="b" s="162">
        <v>0</v>
      </c>
      <c r="F4" t="b" s="162">
        <v>0</v>
      </c>
      <c r="G4" t="b" s="162">
        <v>0</v>
      </c>
      <c r="H4" t="s" s="163">
        <v>337</v>
      </c>
      <c r="I4" s="164">
        <v>0.04</v>
      </c>
      <c r="J4" s="164">
        <v>10</v>
      </c>
      <c r="K4" s="164">
        <v>0.03</v>
      </c>
      <c r="L4" s="162">
        <v>0</v>
      </c>
      <c r="M4" s="164">
        <v>0</v>
      </c>
      <c r="N4" s="142">
        <f>J4*IF(H4="me",0.2,1)</f>
        <v>2</v>
      </c>
      <c r="O4" s="142">
        <f>J4+I4*AX4</f>
        <v>10.012</v>
      </c>
      <c r="P4" s="143">
        <f>I4*AY4+J4</f>
      </c>
      <c r="Q4" s="143">
        <f>I4*AX4+J4</f>
        <v>10.012</v>
      </c>
      <c r="R4" s="142">
        <f>N4*0.4</f>
        <v>0.8</v>
      </c>
      <c r="S4" s="142">
        <f>(I4*0.5)+(J4*1.2)+(R4-AA4*4/100)*15</f>
        <v>23.48</v>
      </c>
      <c r="T4" s="142">
        <f>I4*0.8+J4*1.2+(R4-AA4*0.1)/100</f>
        <v>12.0391</v>
      </c>
      <c r="U4" s="162">
        <v>6</v>
      </c>
      <c r="V4" s="162"/>
      <c r="W4" s="162"/>
      <c r="X4" s="144">
        <f>SUM($U$2:U4)</f>
        <v>14</v>
      </c>
      <c r="Y4" s="145">
        <f>U4-(U4*W4/100)</f>
        <v>6</v>
      </c>
      <c r="Z4" s="146">
        <f>V4+(U4*W4*0.2/100)</f>
        <v>0</v>
      </c>
      <c r="AA4" s="145">
        <f>(U4*1500/10000)+V4</f>
        <v>0.9</v>
      </c>
      <c r="AB4" s="146">
        <f>Y4*AX4+Z4</f>
        <v>1.8</v>
      </c>
      <c r="AC4" s="146">
        <f>Y4*AY4+Z4</f>
      </c>
      <c r="AD4" s="147">
        <f>ROUND(IF(G4,Q4*10000,(L4*M4*10000)+(O4*100000000))/(AB4*10000),3)*K4</f>
        <v>1668.66666</v>
      </c>
      <c r="AE4" s="147">
        <f>ROUND(IF(G4,Q4*10000,(L4*M4*10000)+(P4*100000000))/(AB4*10000),3)*K4</f>
      </c>
      <c r="AF4" s="148">
        <f>IF(S4&lt;0,0,ROUND(POWER((1+S4),(1000/(AA4*5)))/AA4,2))</f>
      </c>
      <c r="AG4" s="148">
        <f>IF(T4&lt;0,0,ROUND(POWER((1+T4),(1000/(AA4*5)))/AA4,2))</f>
        <v>7.560683477466552e+247</v>
      </c>
      <c r="AH4" s="149">
        <f>1+AD4</f>
        <v>1669.66666</v>
      </c>
      <c r="AI4" s="149">
        <f>1+AE4</f>
      </c>
      <c r="AJ4" s="149">
        <f>ROUND((50/(AB4*IF(G4,1,5))),6)</f>
        <v>5.555556</v>
      </c>
      <c r="AK4" s="149">
        <f>ROUND((50/(AC4*IF(G4,1,5))),6)</f>
      </c>
      <c r="AL4" s="149">
        <f>ROUND(POWER(AH4,AJ4)/10000,6)</f>
        <v>80075596701124.67</v>
      </c>
      <c r="AM4" s="149">
        <f>ROUND(POWER(AI4,AK4)/10000,6)</f>
      </c>
      <c r="AN4" s="149">
        <f>AL4/AM4</f>
      </c>
      <c r="AO4" s="150">
        <f>ROUND(AF4*K4,1)</f>
      </c>
      <c r="AP4" s="151">
        <f>ROUND(AL4*K4,10)</f>
        <v>2402267901033.74</v>
      </c>
      <c r="AQ4" s="151">
        <f>ROUND(AM4*K4,10)</f>
      </c>
      <c r="AR4" t="b" s="165">
        <f>IF(AND(AD4&gt;3%,AB4&gt;6),TRUE,FALSE)</f>
        <v>0</v>
      </c>
      <c r="AS4" t="b" s="166">
        <v>1</v>
      </c>
      <c r="AT4" s="154">
        <f>IF(OR(AND(AR4,E4=FALSE),AS4),ROUND(POWER(AD4+1,50/(AB4/5))/10000,2),AP4)</f>
      </c>
      <c r="AU4" s="155">
        <f>IF(OR(AND(AR4,E4=FALSE),AS4),ROUND(POWER(AE4+1,50/(AC4/5))/10000,2),AQ4)</f>
      </c>
      <c r="AV4" s="156">
        <f>IF(AND(AR4,AS4),AB4/5,AB4)</f>
        <v>1.8</v>
      </c>
      <c r="AW4" s="157">
        <v>0.2</v>
      </c>
      <c r="AX4" s="158">
        <v>0.3</v>
      </c>
      <c r="AY4" t="s" s="167">
        <v>340</v>
      </c>
      <c r="AZ4" s="168"/>
    </row>
    <row r="5" ht="27.35" customHeight="1">
      <c r="A5" t="s" s="160">
        <v>341</v>
      </c>
      <c r="B5" s="169"/>
      <c r="C5" s="170"/>
      <c r="D5" t="b" s="139">
        <v>1</v>
      </c>
      <c r="E5" t="b" s="139">
        <v>0</v>
      </c>
      <c r="F5" t="b" s="139">
        <v>0</v>
      </c>
      <c r="G5" t="b" s="139">
        <v>1</v>
      </c>
      <c r="H5" t="s" s="140">
        <v>337</v>
      </c>
      <c r="I5" s="139">
        <v>0</v>
      </c>
      <c r="J5" s="139">
        <v>5</v>
      </c>
      <c r="K5" s="141">
        <v>0.25</v>
      </c>
      <c r="L5" s="139">
        <v>0</v>
      </c>
      <c r="M5" s="141">
        <v>0</v>
      </c>
      <c r="N5" s="142">
        <f>J5*IF(H5="me",0.2,1)</f>
        <v>1</v>
      </c>
      <c r="O5" s="142">
        <f>J5+I5*AX5</f>
        <v>5</v>
      </c>
      <c r="P5" s="143">
        <f>I5*AY5+J5</f>
      </c>
      <c r="Q5" s="143">
        <f>I5*AX5+J5</f>
        <v>5</v>
      </c>
      <c r="R5" s="142">
        <f>N5*0.4</f>
        <v>0.4</v>
      </c>
      <c r="S5" s="142">
        <f>(I5*0.5)+(J5*1.2)+(R5-AA5*4/100)*15</f>
        <v>11.73</v>
      </c>
      <c r="T5" s="142">
        <f>I5*0.8+J5*1.2+(R5-AA5*0.1)/100</f>
        <v>6.00355</v>
      </c>
      <c r="U5" s="139">
        <v>1</v>
      </c>
      <c r="V5" s="139">
        <v>0.3</v>
      </c>
      <c r="W5" s="139">
        <v>0</v>
      </c>
      <c r="X5" s="144">
        <f>SUM($U$2:U5)</f>
        <v>15</v>
      </c>
      <c r="Y5" s="145">
        <f>U5-(U5*W5/100)</f>
        <v>1</v>
      </c>
      <c r="Z5" s="146">
        <f>V5+(U5*W5*0.2/100)</f>
        <v>0.3</v>
      </c>
      <c r="AA5" s="145">
        <f>(U5*1500/10000)+V5</f>
        <v>0.45</v>
      </c>
      <c r="AB5" s="146">
        <f>Y5*AX5+Z5</f>
        <v>0.6</v>
      </c>
      <c r="AC5" s="146">
        <f>Y5*AY5+Z5</f>
      </c>
      <c r="AD5" s="147">
        <f>ROUND(IF(G5,Q5*10000,(L5*M5*10000)+(O5*100000000))/(AB5*10000),3)*K5</f>
        <v>2.08325</v>
      </c>
      <c r="AE5" s="147">
        <f>ROUND(IF(G5,Q5*10000,(L5*M5*10000)+(P5*100000000))/(AB5*10000),3)*K5</f>
        <v>2.08325</v>
      </c>
      <c r="AF5" s="148">
        <f>IF(S5&lt;0,0,ROUND(POWER((1+S5),(1000/(AA5*5)))/AA5,2))</f>
      </c>
      <c r="AG5" s="148">
        <f>IF(T5&lt;0,0,ROUND(POWER((1+T5),(1000/(AA5*5)))/AA5,2))</f>
      </c>
      <c r="AH5" s="149">
        <f>1+AD5</f>
        <v>3.08325</v>
      </c>
      <c r="AI5" s="149">
        <f>1+AE5</f>
        <v>3.08325</v>
      </c>
      <c r="AJ5" s="149">
        <f>ROUND((50/(AB5*IF(G5,1,5))),6)</f>
        <v>83.333333</v>
      </c>
      <c r="AK5" s="149">
        <f>ROUND((50/(AC5*IF(G5,1,5))),6)</f>
      </c>
      <c r="AL5" s="149">
        <f>ROUND(POWER(AH5,AJ5)/10000,6)</f>
        <v>5.632849978276197e+36</v>
      </c>
      <c r="AM5" s="149">
        <f>ROUND(POWER(AI5,AK5)/10000,6)</f>
      </c>
      <c r="AN5" s="149">
        <f>AL5/AM5</f>
      </c>
      <c r="AO5" s="150">
        <f>ROUND(AF5*K5,1)</f>
      </c>
      <c r="AP5" s="151">
        <f>ROUND(AL5*K5,10)</f>
        <v>1.408212494569049e+36</v>
      </c>
      <c r="AQ5" s="151">
        <f>ROUND(AM5*K5,10)</f>
      </c>
      <c r="AR5" t="b" s="152">
        <f>IF(AND(AD5&gt;3%,AB5&gt;6),TRUE,FALSE)</f>
        <v>0</v>
      </c>
      <c r="AS5" t="s" s="171">
        <v>342</v>
      </c>
      <c r="AT5" s="154">
        <f>IF(OR(AND(AR5,E5=FALSE),AS5),ROUND(POWER(AD5+1,50/(AB5/5))/10000,2),AP5)</f>
        <v>1.408212494569049e+36</v>
      </c>
      <c r="AU5" s="155">
        <f>IF(OR(AND(AR5,E5=FALSE),AS5),ROUND(POWER(AE5+1,50/(AC5/5))/10000,2),AQ5)</f>
      </c>
      <c r="AV5" s="156">
        <f>IF(AND(AR5,AS5),AB5/5,AB5)</f>
        <v>0.6</v>
      </c>
      <c r="AW5" s="157">
        <v>0.2</v>
      </c>
      <c r="AX5" s="158">
        <v>0.3</v>
      </c>
      <c r="AY5" t="s" s="167">
        <v>341</v>
      </c>
      <c r="AZ5" s="172"/>
    </row>
    <row r="6" ht="27.35" customHeight="1">
      <c r="A6" t="s" s="160">
        <v>343</v>
      </c>
      <c r="B6" s="173"/>
      <c r="C6" s="170"/>
      <c r="D6" t="b" s="162">
        <v>0</v>
      </c>
      <c r="E6" t="b" s="162">
        <v>0</v>
      </c>
      <c r="F6" t="b" s="162">
        <v>0</v>
      </c>
      <c r="G6" t="b" s="162">
        <v>0</v>
      </c>
      <c r="H6" s="165"/>
      <c r="I6" s="162"/>
      <c r="J6" s="162"/>
      <c r="K6" s="164"/>
      <c r="L6" s="162"/>
      <c r="M6" s="164"/>
      <c r="N6" s="142">
        <f>J6*IF(H6="me",0.2,1)</f>
        <v>0</v>
      </c>
      <c r="O6" s="142">
        <f>J6+I6*AX6</f>
        <v>0</v>
      </c>
      <c r="P6" s="143">
        <f>I6*AY6+J6</f>
        <v>0</v>
      </c>
      <c r="Q6" s="143">
        <f>I6*AX6+J6</f>
        <v>0</v>
      </c>
      <c r="R6" s="142">
        <f>N6*0.4</f>
        <v>0</v>
      </c>
      <c r="S6" s="142">
        <f>(I6*0.5)+(J6*1.2)+(R6-AA6*4/100)*15</f>
        <v>0</v>
      </c>
      <c r="T6" s="142">
        <f>I6*0.8+J6*1.2+(R6-AA6*0.1)/100</f>
        <v>0</v>
      </c>
      <c r="U6" s="165"/>
      <c r="V6" s="165"/>
      <c r="W6" s="165"/>
      <c r="X6" s="144">
        <f>SUM($U$2:U6)</f>
        <v>15</v>
      </c>
      <c r="Y6" s="145">
        <f>U6-(U6*W6/100)</f>
        <v>0</v>
      </c>
      <c r="Z6" s="146">
        <f>V6+(U6*W6*0.2/100)</f>
        <v>0</v>
      </c>
      <c r="AA6" s="145">
        <f>(U6*1500/10000)+V6</f>
        <v>0</v>
      </c>
      <c r="AB6" s="146">
        <f>Y6*AX6+Z6</f>
        <v>0</v>
      </c>
      <c r="AC6" s="146">
        <f>Y6*AY6+Z6</f>
        <v>0</v>
      </c>
      <c r="AD6" s="147">
        <f>ROUND(IF(G6,Q6*10000,(L6*M6*10000)+(O6*100000000))/(AB6*10000),3)*K6</f>
      </c>
      <c r="AE6" s="147">
        <f>ROUND(IF(G6,Q6*10000,(L6*M6*10000)+(P6*100000000))/(AB6*10000),3)*K6</f>
      </c>
      <c r="AF6" s="174">
        <f>IF(S6&lt;0,0,ROUND(POWER((1+S6),(1000/(AA6*5)))/AA6,2))</f>
      </c>
      <c r="AG6" s="174">
        <f>IF(T6&lt;0,0,ROUND(POWER((1+T6),(1000/(AA6*5)))/AA6,2))</f>
      </c>
      <c r="AH6" s="175">
        <f>1+AD6</f>
      </c>
      <c r="AI6" s="175">
        <f>1+AE6</f>
      </c>
      <c r="AJ6" s="175">
        <f>ROUND((50/(AB6*IF(G6,1,5))),6)</f>
      </c>
      <c r="AK6" s="175">
        <f>ROUND((50/(AC6*IF(G6,1,5))),6)</f>
      </c>
      <c r="AL6" s="175">
        <f>ROUND(POWER(AH6,AJ6)/10000,6)</f>
      </c>
      <c r="AM6" s="175">
        <f>ROUND(POWER(AI6,AK6)/10000,6)</f>
      </c>
      <c r="AN6" s="175">
        <f>AL6/AM6</f>
      </c>
      <c r="AO6" s="150">
        <f>ROUND(AF6*K6,1)</f>
      </c>
      <c r="AP6" s="151">
        <f>ROUND(AL6*K6,10)</f>
      </c>
      <c r="AQ6" s="151">
        <f>ROUND(AM6*K6,10)</f>
      </c>
      <c r="AR6" s="165">
        <f>IF(AND(AD6&gt;3%,AB6&gt;6),TRUE,FALSE)</f>
      </c>
      <c r="AS6" s="176"/>
      <c r="AT6" s="154">
        <f>IF(OR(AND(AR6,E6=FALSE),AS6),ROUND(POWER(AD6+1,50/(AB6/5))/10000,2),AP6)</f>
      </c>
      <c r="AU6" s="155">
        <f>IF(OR(AND(AR6,E6=FALSE),AS6),ROUND(POWER(AE6+1,50/(AC6/5))/10000,2),AQ6)</f>
      </c>
      <c r="AV6" s="156">
        <f>IF(AND(AR6,AS6),AB6/5,AB6)</f>
      </c>
      <c r="AW6" s="157"/>
      <c r="AX6" s="158"/>
      <c r="AY6" s="177"/>
      <c r="AZ6" s="178"/>
    </row>
    <row r="7" ht="27.35" customHeight="1">
      <c r="A7" t="s" s="160">
        <v>344</v>
      </c>
      <c r="B7" s="169"/>
      <c r="C7" s="170"/>
      <c r="D7" t="b" s="139">
        <v>1</v>
      </c>
      <c r="E7" t="b" s="139">
        <v>0</v>
      </c>
      <c r="F7" t="b" s="139">
        <v>0</v>
      </c>
      <c r="G7" t="b" s="139">
        <v>1</v>
      </c>
      <c r="H7" t="s" s="140">
        <v>337</v>
      </c>
      <c r="I7" s="139">
        <v>0</v>
      </c>
      <c r="J7" s="139">
        <v>5</v>
      </c>
      <c r="K7" s="141">
        <v>0.25</v>
      </c>
      <c r="L7" s="139">
        <v>0</v>
      </c>
      <c r="M7" s="141">
        <v>0</v>
      </c>
      <c r="N7" s="142">
        <f>J7*IF(H7="me",0.2,1)</f>
        <v>1</v>
      </c>
      <c r="O7" s="142">
        <f>J7+I7*AX7</f>
        <v>5</v>
      </c>
      <c r="P7" s="143">
        <f>I7*AY7+J7</f>
      </c>
      <c r="Q7" s="143">
        <f>I7*AX7+J7</f>
        <v>5</v>
      </c>
      <c r="R7" s="142">
        <f>N7*0.4</f>
        <v>0.4</v>
      </c>
      <c r="S7" s="142">
        <f>(I7*0.5)+(J7*1.2)+(R7-AA7*4/100)*15</f>
        <v>11.73</v>
      </c>
      <c r="T7" s="142">
        <f>I7*0.8+J7*1.2+(R7-AA7*0.1)/100</f>
        <v>6.00355</v>
      </c>
      <c r="U7" s="139">
        <v>1</v>
      </c>
      <c r="V7" s="139">
        <v>0.3</v>
      </c>
      <c r="W7" s="139">
        <v>0</v>
      </c>
      <c r="X7" s="144">
        <f>SUM($U$2:U7)</f>
        <v>16</v>
      </c>
      <c r="Y7" s="145">
        <f>U7-(U7*W7/100)</f>
        <v>1</v>
      </c>
      <c r="Z7" s="146">
        <f>V7+(U7*W7*0.2/100)</f>
        <v>0.3</v>
      </c>
      <c r="AA7" s="145">
        <f>(U7*1500/10000)+V7</f>
        <v>0.45</v>
      </c>
      <c r="AB7" s="146">
        <f>Y7*AX7+Z7</f>
        <v>0.6</v>
      </c>
      <c r="AC7" s="146">
        <f>Y7*AY7+Z7</f>
      </c>
      <c r="AD7" s="147">
        <f>ROUND(IF(G7,Q7*10000,(L7*M7*10000)+(O7*100000000))/(AB7*10000),3)*K7</f>
        <v>2.08325</v>
      </c>
      <c r="AE7" s="147">
        <f>ROUND(IF(G7,Q7*10000,(L7*M7*10000)+(P7*100000000))/(AB7*10000),3)*K7</f>
        <v>2.08325</v>
      </c>
      <c r="AF7" s="148">
        <f>IF(S7&lt;0,0,ROUND(POWER((1+S7),(1000/(AA7*5)))/AA7,2))</f>
      </c>
      <c r="AG7" s="148">
        <f>IF(T7&lt;0,0,ROUND(POWER((1+T7),(1000/(AA7*5)))/AA7,2))</f>
      </c>
      <c r="AH7" s="149">
        <f>1+AD7</f>
        <v>3.08325</v>
      </c>
      <c r="AI7" s="149">
        <f>1+AE7</f>
        <v>3.08325</v>
      </c>
      <c r="AJ7" s="149">
        <f>ROUND((50/(AB7*IF(G7,1,5))),6)</f>
        <v>83.333333</v>
      </c>
      <c r="AK7" s="149">
        <f>ROUND((50/(AC7*IF(G7,1,5))),6)</f>
      </c>
      <c r="AL7" s="149">
        <f>ROUND(POWER(AH7,AJ7)/10000,6)</f>
        <v>5.632849978276197e+36</v>
      </c>
      <c r="AM7" s="149">
        <f>ROUND(POWER(AI7,AK7)/10000,6)</f>
      </c>
      <c r="AN7" s="149">
        <f>AL7/AM7</f>
      </c>
      <c r="AO7" s="150">
        <f>ROUND(AF7*K7,1)</f>
      </c>
      <c r="AP7" s="151">
        <f>ROUND(AL7*K7,10)</f>
        <v>1.408212494569049e+36</v>
      </c>
      <c r="AQ7" s="151">
        <f>ROUND(AM7*K7,10)</f>
      </c>
      <c r="AR7" t="b" s="152">
        <f>IF(AND(AD7&gt;3%,AB7&gt;6),TRUE,FALSE)</f>
        <v>0</v>
      </c>
      <c r="AS7" t="s" s="171">
        <v>342</v>
      </c>
      <c r="AT7" s="154">
        <f>IF(OR(AND(AR7,E7=FALSE),AS7),ROUND(POWER(AD7+1,50/(AB7/5))/10000,2),AP7)</f>
        <v>1.408212494569049e+36</v>
      </c>
      <c r="AU7" s="155">
        <f>IF(OR(AND(AR7,E7=FALSE),AS7),ROUND(POWER(AE7+1,50/(AC7/5))/10000,2),AQ7)</f>
      </c>
      <c r="AV7" s="156">
        <f>IF(AND(AR7,AS7),AB7/5,AB7)</f>
        <v>0.6</v>
      </c>
      <c r="AW7" s="157">
        <v>0.2</v>
      </c>
      <c r="AX7" s="158">
        <v>0.3</v>
      </c>
      <c r="AY7" t="s" s="167">
        <v>341</v>
      </c>
      <c r="AZ7" s="172"/>
    </row>
    <row r="8" ht="20.35" customHeight="1">
      <c r="A8" s="179"/>
      <c r="B8" s="180"/>
      <c r="C8" s="181"/>
      <c r="D8" s="181"/>
      <c r="E8" s="181"/>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row>
    <row r="9" ht="20.35" customHeight="1">
      <c r="A9" s="179"/>
      <c r="B9" s="182"/>
      <c r="C9" s="183"/>
      <c r="D9" s="183"/>
      <c r="E9" s="183"/>
      <c r="F9" s="183"/>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row>
    <row r="10" ht="20.35" customHeight="1">
      <c r="A10" s="179"/>
      <c r="B10" s="180"/>
      <c r="C10" s="181"/>
      <c r="D10" s="181"/>
      <c r="E10" s="181"/>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row>
    <row r="11" ht="20.35" customHeight="1">
      <c r="A11" s="179"/>
      <c r="B11" s="182"/>
      <c r="C11" s="183"/>
      <c r="D11" s="183"/>
      <c r="E11" s="183"/>
      <c r="F11" s="183"/>
      <c r="G11" s="183"/>
      <c r="H11" s="183"/>
      <c r="I11" s="183"/>
      <c r="J11" s="183"/>
      <c r="K11" s="183"/>
      <c r="L11" s="183"/>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row>
  </sheetData>
  <hyperlinks>
    <hyperlink ref="A3" r:id="rId1" location="" tooltip="" display=""/>
    <hyperlink ref="AZ3" r:id="rId2" location="" tooltip="" display=""/>
    <hyperlink ref="A4" r:id="rId3" location="" tooltip="" display=""/>
    <hyperlink ref="AY4" r:id="rId4"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K46"/>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184" customWidth="1"/>
    <col min="2" max="2" width="16.3516" style="184" customWidth="1"/>
    <col min="3" max="3" width="16.3516" style="184" customWidth="1"/>
    <col min="4" max="4" width="16.3516" style="184" customWidth="1"/>
    <col min="5" max="5" width="16.3516" style="184" customWidth="1"/>
    <col min="6" max="6" width="16.3516" style="184" customWidth="1"/>
    <col min="7" max="7" width="16.3516" style="184" customWidth="1"/>
    <col min="8" max="8" width="16.3516" style="184" customWidth="1"/>
    <col min="9" max="9" width="16.3516" style="184" customWidth="1"/>
    <col min="10" max="10" width="16.3516" style="184" customWidth="1"/>
    <col min="11" max="11" width="16.3516" style="184" customWidth="1"/>
    <col min="12" max="12" width="16.3516" style="184" customWidth="1"/>
    <col min="13" max="13" width="16.3516" style="184" customWidth="1"/>
    <col min="14" max="14" width="16.3516" style="184" customWidth="1"/>
    <col min="15" max="15" width="16.3516" style="184" customWidth="1"/>
    <col min="16" max="16" width="16.3516" style="184" customWidth="1"/>
    <col min="17" max="17" width="16.3516" style="184" customWidth="1"/>
    <col min="18" max="18" width="16.3516" style="184" customWidth="1"/>
    <col min="19" max="19" width="16.3516" style="184" customWidth="1"/>
    <col min="20" max="20" width="16.3516" style="184" customWidth="1"/>
    <col min="21" max="21" width="16.3516" style="184" customWidth="1"/>
    <col min="22" max="22" width="16.3516" style="184" customWidth="1"/>
    <col min="23" max="23" width="16.3516" style="184" customWidth="1"/>
    <col min="24" max="24" width="16.3516" style="184" customWidth="1"/>
    <col min="25" max="25" width="16.3516" style="184" customWidth="1"/>
    <col min="26" max="26" width="16.3516" style="184" customWidth="1"/>
    <col min="27" max="27" width="16.3516" style="184" customWidth="1"/>
    <col min="28" max="28" width="16.3516" style="184" customWidth="1"/>
    <col min="29" max="29" width="16.3516" style="184" customWidth="1"/>
    <col min="30" max="30" width="16.3516" style="184" customWidth="1"/>
    <col min="31" max="31" width="16.3516" style="184" customWidth="1"/>
    <col min="32" max="32" width="16.3516" style="184" customWidth="1"/>
    <col min="33" max="33" width="16.3516" style="184" customWidth="1"/>
    <col min="34" max="34" width="16.3516" style="184" customWidth="1"/>
    <col min="35" max="35" width="16.3516" style="184" customWidth="1"/>
    <col min="36" max="36" width="16.3516" style="184" customWidth="1"/>
    <col min="37" max="37" width="16.3516" style="184" customWidth="1"/>
    <col min="38" max="38" width="16.3516" style="184" customWidth="1"/>
    <col min="39" max="39" width="16.3516" style="184" customWidth="1"/>
    <col min="40" max="40" width="16.3516" style="184" customWidth="1"/>
    <col min="41" max="41" width="16.3516" style="184" customWidth="1"/>
    <col min="42" max="42" width="16.3516" style="184" customWidth="1"/>
    <col min="43" max="43" width="16.3516" style="184" customWidth="1"/>
    <col min="44" max="44" width="16.3516" style="184" customWidth="1"/>
    <col min="45" max="45" width="16.3516" style="184" customWidth="1"/>
    <col min="46" max="46" width="16.3516" style="184" customWidth="1"/>
    <col min="47" max="47" width="16.3516" style="184" customWidth="1"/>
    <col min="48" max="48" width="16.3516" style="184" customWidth="1"/>
    <col min="49" max="49" width="16.3516" style="184" customWidth="1"/>
    <col min="50" max="50" width="16.3516" style="184" customWidth="1"/>
    <col min="51" max="51" width="16.3516" style="184" customWidth="1"/>
    <col min="52" max="52" width="16.3516" style="184" customWidth="1"/>
    <col min="53" max="53" width="16.3516" style="184" customWidth="1"/>
    <col min="54" max="54" width="16.3516" style="184" customWidth="1"/>
    <col min="55" max="55" width="16.3516" style="184" customWidth="1"/>
    <col min="56" max="56" width="16.3516" style="184" customWidth="1"/>
    <col min="57" max="57" width="16.3516" style="184" customWidth="1"/>
    <col min="58" max="58" width="16.3516" style="184" customWidth="1"/>
    <col min="59" max="59" width="16.3516" style="184" customWidth="1"/>
    <col min="60" max="60" width="16.3516" style="184" customWidth="1"/>
    <col min="61" max="61" width="16.3516" style="184" customWidth="1"/>
    <col min="62" max="62" width="16.3516" style="184" customWidth="1"/>
    <col min="63" max="63" width="16.3516" style="184" customWidth="1"/>
    <col min="64" max="256" width="16.3516" style="184" customWidth="1"/>
  </cols>
  <sheetData>
    <row r="1" ht="60.55" customHeight="1">
      <c r="A1" t="s" s="185">
        <v>0</v>
      </c>
      <c r="B1" t="s" s="186">
        <v>1</v>
      </c>
      <c r="C1" t="s" s="186">
        <v>3</v>
      </c>
      <c r="D1" t="s" s="186">
        <v>345</v>
      </c>
      <c r="E1" t="s" s="185">
        <v>4</v>
      </c>
      <c r="F1" t="s" s="185">
        <v>346</v>
      </c>
      <c r="G1" s="187"/>
      <c r="H1" t="s" s="188">
        <v>347</v>
      </c>
      <c r="I1" t="s" s="188">
        <v>15</v>
      </c>
      <c r="J1" t="s" s="188">
        <v>348</v>
      </c>
      <c r="K1" t="s" s="186">
        <v>12</v>
      </c>
      <c r="L1" t="s" s="189">
        <v>2</v>
      </c>
      <c r="M1" t="s" s="186">
        <v>349</v>
      </c>
      <c r="N1" t="s" s="186">
        <v>174</v>
      </c>
      <c r="O1" t="s" s="186">
        <v>8</v>
      </c>
      <c r="P1" t="s" s="186">
        <v>7</v>
      </c>
      <c r="Q1" t="s" s="186">
        <v>350</v>
      </c>
      <c r="R1" t="s" s="186">
        <v>9</v>
      </c>
      <c r="S1" t="s" s="186">
        <v>10</v>
      </c>
      <c r="T1" t="s" s="186">
        <v>16</v>
      </c>
      <c r="U1" t="s" s="186">
        <v>17</v>
      </c>
      <c r="V1" t="s" s="186">
        <v>18</v>
      </c>
      <c r="W1" t="s" s="186">
        <v>19</v>
      </c>
      <c r="X1" t="s" s="186">
        <v>20</v>
      </c>
      <c r="Y1" t="s" s="188">
        <v>21</v>
      </c>
      <c r="Z1" t="s" s="186">
        <v>22</v>
      </c>
      <c r="AA1" t="s" s="188">
        <v>23</v>
      </c>
      <c r="AB1" t="s" s="188">
        <v>24</v>
      </c>
      <c r="AC1" t="s" s="186">
        <v>351</v>
      </c>
      <c r="AD1" t="s" s="186">
        <v>352</v>
      </c>
      <c r="AE1" s="187"/>
      <c r="AF1" s="190"/>
      <c r="AG1" t="s" s="188">
        <v>25</v>
      </c>
      <c r="AH1" t="s" s="189">
        <v>26</v>
      </c>
      <c r="AI1" t="s" s="186">
        <v>27</v>
      </c>
      <c r="AJ1" t="s" s="188">
        <v>28</v>
      </c>
      <c r="AK1" t="s" s="188">
        <v>353</v>
      </c>
      <c r="AL1" t="s" s="191">
        <v>29</v>
      </c>
      <c r="AM1" t="s" s="191">
        <v>354</v>
      </c>
      <c r="AN1" t="s" s="186">
        <v>355</v>
      </c>
      <c r="AO1" s="187"/>
      <c r="AP1" t="s" s="186">
        <v>30</v>
      </c>
      <c r="AQ1" t="s" s="186">
        <v>356</v>
      </c>
      <c r="AR1" t="s" s="186">
        <v>31</v>
      </c>
      <c r="AS1" s="187"/>
      <c r="AT1" t="s" s="186">
        <v>32</v>
      </c>
      <c r="AU1" t="s" s="186">
        <v>357</v>
      </c>
      <c r="AV1" t="s" s="186">
        <v>358</v>
      </c>
      <c r="AW1" t="s" s="186">
        <v>359</v>
      </c>
      <c r="AX1" t="s" s="186">
        <v>360</v>
      </c>
      <c r="AY1" t="s" s="186">
        <v>361</v>
      </c>
      <c r="AZ1" t="s" s="186">
        <v>33</v>
      </c>
      <c r="BA1" t="s" s="186">
        <v>34</v>
      </c>
      <c r="BB1" t="s" s="186">
        <v>35</v>
      </c>
      <c r="BC1" t="s" s="186">
        <v>36</v>
      </c>
      <c r="BD1" s="192"/>
      <c r="BE1" s="192"/>
      <c r="BF1" s="192"/>
      <c r="BG1" s="192"/>
      <c r="BH1" s="192"/>
      <c r="BI1" s="192"/>
      <c r="BJ1" s="192"/>
      <c r="BK1" s="192"/>
    </row>
    <row r="2" ht="27.55" customHeight="1">
      <c r="A2" t="s" s="193">
        <v>362</v>
      </c>
      <c r="B2" s="194"/>
      <c r="C2" s="195"/>
      <c r="D2" s="195"/>
      <c r="E2" s="195"/>
      <c r="F2" s="195"/>
      <c r="G2" s="114"/>
      <c r="H2" s="196"/>
      <c r="I2" t="b" s="115">
        <v>0</v>
      </c>
      <c r="J2" t="b" s="115">
        <v>0</v>
      </c>
      <c r="K2" t="b" s="115">
        <v>0</v>
      </c>
      <c r="L2" t="b" s="115">
        <v>0</v>
      </c>
      <c r="M2" t="s" s="116">
        <v>337</v>
      </c>
      <c r="N2" s="197">
        <v>1</v>
      </c>
      <c r="O2" s="197">
        <v>1</v>
      </c>
      <c r="P2" s="197">
        <v>1</v>
      </c>
      <c r="Q2" s="197"/>
      <c r="R2" s="197"/>
      <c r="S2" s="198">
        <f>O2*IF(M2="me",0.2,1)</f>
        <v>0.2</v>
      </c>
      <c r="T2" s="118">
        <f>O2+N2*BB2</f>
        <v>1</v>
      </c>
      <c r="U2" s="119">
        <f>N2*BC2+O2</f>
        <v>1</v>
      </c>
      <c r="V2" s="119">
        <f>N2*BB2+O2</f>
        <v>1</v>
      </c>
      <c r="W2" s="198">
        <f>S2*0.4</f>
        <v>0.08000000000000002</v>
      </c>
      <c r="X2" s="198">
        <f>(N2*0.5)+(O2*1.2)+(W2-AG2*4/100)*15</f>
        <v>-0.6999999999999995</v>
      </c>
      <c r="Y2" s="198">
        <f>N2*0.8+O2*1.2+(W2-AG2*0.1)/100</f>
        <v>1.9948</v>
      </c>
      <c r="Z2" s="123">
        <f>ROUND(IF(I2,V2*10000,(T2*100000000))/(AH2*10000),3)*P2</f>
        <v>3333.333</v>
      </c>
      <c r="AA2" s="123">
        <f>ROUND(IF(I2,V2*10000,(Q2*R2*10000)+(U2*100000000))/(AH2*10000),3)*P2</f>
        <v>3333.333</v>
      </c>
      <c r="AB2" s="199">
        <v>20</v>
      </c>
      <c r="AC2" s="199">
        <v>3</v>
      </c>
      <c r="AD2" s="199">
        <v>0</v>
      </c>
      <c r="AE2" s="121">
        <f>AB2-(AB2*AD2/100)</f>
        <v>20</v>
      </c>
      <c r="AF2" s="121">
        <f>AC2+(AB2*AD2*0.2/100)</f>
        <v>3</v>
      </c>
      <c r="AG2" s="121">
        <f>(AB2*1500/10000)+AC2</f>
        <v>6</v>
      </c>
      <c r="AH2" s="200">
        <f>AE2*BB2+AF2</f>
        <v>3</v>
      </c>
      <c r="AI2" s="200">
        <f>AE2*BC2+AF2</f>
        <v>3</v>
      </c>
      <c r="AJ2" s="201">
        <f>IF(X2&lt;0,0,ROUND(POWER((1+X2),(1000/(AG2*5)))/AG2,2))</f>
        <v>0</v>
      </c>
      <c r="AK2" s="201">
        <f>IF(Y2&lt;0,0,ROUND(POWER((1+Y2),(1000/(AG2*5)))/AG2,2))</f>
        <v>1261177550401236</v>
      </c>
      <c r="AL2" s="125">
        <f>1+Z2</f>
        <v>3334.333</v>
      </c>
      <c r="AM2" s="125">
        <f>1+AA2</f>
        <v>3334.333</v>
      </c>
      <c r="AN2" s="202">
        <f>ROUND((50/(AH2*IF(I2,1,5))),6)</f>
        <v>3.333333</v>
      </c>
      <c r="AO2" s="202">
        <f>ROUND((50/(AI2*IF(I2,1,5))),6)</f>
        <v>3.333333</v>
      </c>
      <c r="AP2" s="125">
        <f>ROUND(POWER(AL2,AN2)/10000,6)</f>
        <v>55381161.670315</v>
      </c>
      <c r="AQ2" s="125">
        <f>ROUND(POWER(AM2,AO2)/10000,6)</f>
        <v>55381161.670315</v>
      </c>
      <c r="AR2" s="125">
        <f>AP2/AQ2</f>
        <v>1</v>
      </c>
      <c r="AS2" s="126">
        <f>ROUND(AJ2*P2,1)</f>
        <v>0</v>
      </c>
      <c r="AT2" s="126">
        <f>ROUND(AP2*P2,10)</f>
        <v>55381161.670315</v>
      </c>
      <c r="AU2" s="127">
        <f>ROUND(AQ2*P2,10)</f>
        <v>55381161.670315</v>
      </c>
      <c r="AV2" t="b" s="128">
        <f>IF(AND(Z2&gt;3%,AH2&gt;6),TRUE,FALSE)</f>
        <v>0</v>
      </c>
      <c r="AW2" t="b" s="129">
        <v>0</v>
      </c>
      <c r="AX2" s="130">
        <f>IF(OR(AND(AV2,#REF!=FALSE),AW2),ROUND(POWER(Z2+1,50/(AH2/5))/10000,2),AT2)</f>
      </c>
      <c r="AY2" s="130"/>
      <c r="AZ2" s="130"/>
      <c r="BA2" s="130"/>
      <c r="BB2" s="130"/>
      <c r="BC2" s="130"/>
      <c r="BD2" s="130"/>
      <c r="BE2" s="130"/>
      <c r="BF2" s="130"/>
      <c r="BG2" s="130"/>
      <c r="BH2" s="130"/>
      <c r="BI2" s="130"/>
      <c r="BJ2" s="130"/>
      <c r="BK2" s="131"/>
    </row>
    <row r="3" ht="27.35" customHeight="1">
      <c r="A3" t="s" s="136">
        <v>362</v>
      </c>
      <c r="B3" s="169"/>
      <c r="C3" s="203"/>
      <c r="D3" s="203"/>
      <c r="E3" s="203"/>
      <c r="F3" s="203"/>
      <c r="G3" s="138"/>
      <c r="H3" s="183"/>
      <c r="I3" t="b" s="139">
        <v>0</v>
      </c>
      <c r="J3" t="b" s="139">
        <v>0</v>
      </c>
      <c r="K3" t="b" s="139">
        <v>0</v>
      </c>
      <c r="L3" t="b" s="139">
        <v>0</v>
      </c>
      <c r="M3" t="s" s="140">
        <v>337</v>
      </c>
      <c r="N3" s="204">
        <v>1</v>
      </c>
      <c r="O3" s="204">
        <v>1</v>
      </c>
      <c r="P3" s="204">
        <v>1</v>
      </c>
      <c r="Q3" s="204"/>
      <c r="R3" s="204"/>
      <c r="S3" s="205">
        <f>O3*IF(M3="me",0.2,1)</f>
        <v>0.2</v>
      </c>
      <c r="T3" s="142">
        <f>O3+N3*BB3</f>
        <v>1</v>
      </c>
      <c r="U3" s="143">
        <f>N3*BC3+O3</f>
        <v>1</v>
      </c>
      <c r="V3" s="143">
        <f>N3*BB3+O3</f>
        <v>1</v>
      </c>
      <c r="W3" s="205">
        <f>S3*0.4</f>
        <v>0.08000000000000002</v>
      </c>
      <c r="X3" s="205">
        <f>(N3*0.5)+(O3*1.2)+(W3-AG3*4/100)*15</f>
        <v>-0.6999999999999995</v>
      </c>
      <c r="Y3" s="205">
        <f>N3*0.8+O3*1.2+(W3-AG3*0.1)/100</f>
        <v>1.9948</v>
      </c>
      <c r="Z3" s="147">
        <f>ROUND(IF(I3,V3*10000,(T3*100000000))/(AH3*10000),3)*P3</f>
        <v>3333.333</v>
      </c>
      <c r="AA3" s="147">
        <f>ROUND(IF(I3,V3*10000,(Q3*R3*10000)+(U3*100000000))/(AH3*10000),3)*P3</f>
        <v>3333.333</v>
      </c>
      <c r="AB3" s="206">
        <v>20</v>
      </c>
      <c r="AC3" s="206">
        <v>3</v>
      </c>
      <c r="AD3" s="206">
        <v>0</v>
      </c>
      <c r="AE3" s="145">
        <f>AB3-(AB3*AD3/100)</f>
        <v>20</v>
      </c>
      <c r="AF3" s="145">
        <f>AC3+(AB3*AD3*0.2/100)</f>
        <v>3</v>
      </c>
      <c r="AG3" s="145">
        <f>(AB3*1500/10000)+AC3</f>
        <v>6</v>
      </c>
      <c r="AH3" s="146">
        <f>AE3*BB3+AF3</f>
        <v>3</v>
      </c>
      <c r="AI3" s="146">
        <f>AE3*BC3+AF3</f>
        <v>3</v>
      </c>
      <c r="AJ3" s="207">
        <f>IF(X3&lt;0,0,ROUND(POWER((1+X3),(1000/(AG3*5)))/AG3,2))</f>
        <v>0</v>
      </c>
      <c r="AK3" s="207">
        <f>IF(Y3&lt;0,0,ROUND(POWER((1+Y3),(1000/(AG3*5)))/AG3,2))</f>
        <v>1261177550401236</v>
      </c>
      <c r="AL3" s="149">
        <f>1+Z3</f>
        <v>3334.333</v>
      </c>
      <c r="AM3" s="149">
        <f>1+AA3</f>
        <v>3334.333</v>
      </c>
      <c r="AN3" s="149">
        <f>ROUND((50/(AH3*IF(I3,1,5))),6)</f>
        <v>3.333333</v>
      </c>
      <c r="AO3" s="149">
        <f>ROUND((50/(AI3*IF(I3,1,5))),6)</f>
        <v>3.333333</v>
      </c>
      <c r="AP3" s="149">
        <f>ROUND(POWER(AL3,AN3)/10000,6)</f>
        <v>55381161.670315</v>
      </c>
      <c r="AQ3" s="149">
        <f>ROUND(POWER(AM3,AO3)/10000,6)</f>
        <v>55381161.670315</v>
      </c>
      <c r="AR3" s="149">
        <f>AP3/AQ3</f>
        <v>1</v>
      </c>
      <c r="AS3" s="150">
        <f>ROUND(AJ3*P3,1)</f>
        <v>0</v>
      </c>
      <c r="AT3" s="150">
        <f>ROUND(AP3*P3,10)</f>
        <v>55381161.670315</v>
      </c>
      <c r="AU3" s="151">
        <f>ROUND(AQ3*P3,10)</f>
        <v>55381161.670315</v>
      </c>
      <c r="AV3" t="b" s="152">
        <f>IF(AND(Z3&gt;3%,AH3&gt;6),TRUE,FALSE)</f>
        <v>0</v>
      </c>
      <c r="AW3" t="b" s="153">
        <v>0</v>
      </c>
      <c r="AX3" s="154">
        <f>IF(OR(AND(AV3,#REF!=FALSE),AW3),ROUND(POWER(Z3+1,50/(AH3/5))/10000,2),AT3)</f>
      </c>
      <c r="AY3" s="155">
        <f>IF(OR(AND(AV3,#REF!=FALSE),AW3),ROUND(POWER(AA3+1,50/(AI3/5))/10000,2),AU3)</f>
      </c>
      <c r="AZ3" s="208">
        <f>IF(AND(AV3,AW3),AH3/5,AH3)</f>
        <v>3</v>
      </c>
      <c r="BA3" s="208"/>
      <c r="BB3" s="208"/>
      <c r="BC3" s="208"/>
      <c r="BD3" s="208"/>
      <c r="BE3" s="208"/>
      <c r="BF3" s="208"/>
      <c r="BG3" s="208"/>
      <c r="BH3" s="208"/>
      <c r="BI3" s="208"/>
      <c r="BJ3" s="208"/>
      <c r="BK3" s="208"/>
    </row>
    <row r="4" ht="27.35" customHeight="1">
      <c r="A4" t="s" s="160">
        <v>363</v>
      </c>
      <c r="B4" s="161"/>
      <c r="C4" s="178"/>
      <c r="D4" s="178"/>
      <c r="E4" s="178"/>
      <c r="F4" s="178"/>
      <c r="G4" s="138"/>
      <c r="H4" s="165"/>
      <c r="I4" t="b" s="162">
        <v>0</v>
      </c>
      <c r="J4" t="b" s="162">
        <v>0</v>
      </c>
      <c r="K4" t="b" s="162">
        <v>0</v>
      </c>
      <c r="L4" t="b" s="162">
        <v>0</v>
      </c>
      <c r="M4" t="s" s="163">
        <v>337</v>
      </c>
      <c r="N4" s="164">
        <v>0.04</v>
      </c>
      <c r="O4" s="164">
        <v>0.1</v>
      </c>
      <c r="P4" s="164">
        <v>1</v>
      </c>
      <c r="Q4" s="164"/>
      <c r="R4" s="164"/>
      <c r="S4" s="142">
        <f>O4*IF(M4="me",0.2,1)</f>
        <v>0.02</v>
      </c>
      <c r="T4" s="142">
        <f>O4+N4*BB4</f>
        <v>0.112</v>
      </c>
      <c r="U4" s="143">
        <f>N4*BC4+O4</f>
        <v>0.12</v>
      </c>
      <c r="V4" s="143">
        <f>N4*BB4+O4</f>
        <v>0.112</v>
      </c>
      <c r="W4" s="142">
        <f>S4*0.4</f>
        <v>0.008000000000000002</v>
      </c>
      <c r="X4" s="142">
        <f>(N4*0.5)+(O4*1.2)+(W4-AG4*4/100)*15</f>
        <v>-1.54</v>
      </c>
      <c r="Y4" s="142">
        <f>N4*0.8+O4*1.2+(W4-AG4*0.1)/100</f>
        <v>0.14908</v>
      </c>
      <c r="Z4" s="147">
        <f>ROUND(IF(I4,V4*10000,(T4*100000000))/(AH4*10000),3)*P4</f>
        <v>224</v>
      </c>
      <c r="AA4" s="147">
        <f>ROUND(IF(I4,V4*10000,(Q4*R4*10000)+(U4*100000000))/(AH4*10000),3)*P4</f>
        <v>240</v>
      </c>
      <c r="AB4" s="162">
        <v>20</v>
      </c>
      <c r="AC4" s="162"/>
      <c r="AD4" s="162">
        <v>50</v>
      </c>
      <c r="AE4" s="145">
        <f>AB4-(AB4*AD4/100)</f>
        <v>10</v>
      </c>
      <c r="AF4" s="146">
        <f>AC4+(AB4*AD4*0.2/100)</f>
        <v>2</v>
      </c>
      <c r="AG4" s="145">
        <f>(AB4*1500/10000)+AC4</f>
        <v>3</v>
      </c>
      <c r="AH4" s="146">
        <f>AE4*BB4+AF4</f>
        <v>5</v>
      </c>
      <c r="AI4" s="146">
        <f>AE4*BC4+AF4</f>
        <v>7</v>
      </c>
      <c r="AJ4" s="207">
        <f>IF(X4&lt;0,0,ROUND(POWER((1+X4),(1000/(AG4*5)))/AG4,2))</f>
        <v>0</v>
      </c>
      <c r="AK4" s="207">
        <f>IF(Y4&lt;0,0,ROUND(POWER((1+Y4),(1000/(AG4*5)))/AG4,2))</f>
        <v>3517.47</v>
      </c>
      <c r="AL4" s="149">
        <f>1+Z4</f>
        <v>225</v>
      </c>
      <c r="AM4" s="149">
        <f>1+AA4</f>
        <v>241</v>
      </c>
      <c r="AN4" s="149">
        <f>ROUND((50/(AH4*IF(I4,1,5))),6)</f>
        <v>2</v>
      </c>
      <c r="AO4" s="149">
        <f>ROUND((50/(AI4*IF(I4,1,5))),6)</f>
        <v>1.428571</v>
      </c>
      <c r="AP4" s="149">
        <f>ROUND(POWER(AL4,AN4)/10000,6)</f>
        <v>5.0625</v>
      </c>
      <c r="AQ4" s="149">
        <f>ROUND(POWER(AM4,AO4)/10000,6)</f>
        <v>0.25286</v>
      </c>
      <c r="AR4" s="149">
        <f>AP4/AQ4</f>
        <v>20.02096021513881</v>
      </c>
      <c r="AS4" s="150">
        <f>ROUND(AJ4*P4,1)</f>
        <v>0</v>
      </c>
      <c r="AT4" s="151">
        <f>ROUND(AP4*P4,10)</f>
        <v>5.0625</v>
      </c>
      <c r="AU4" s="151">
        <f>ROUND(AQ4*P4,10)</f>
        <v>0.25286</v>
      </c>
      <c r="AV4" t="b" s="165">
        <f>IF(AND(Z4&gt;3%,AH4&gt;6),TRUE,FALSE)</f>
        <v>0</v>
      </c>
      <c r="AW4" t="b" s="166">
        <v>0</v>
      </c>
      <c r="AX4" s="154">
        <f>IF(OR(AND(AV4,#REF!=FALSE),AW4),ROUND(POWER(Z4+1,50/(AH4/5))/10000,2),AT4)</f>
      </c>
      <c r="AY4" s="155">
        <f>IF(OR(AND(AV4,#REF!=FALSE),AW4),ROUND(POWER(AA4+1,50/(AI4/5))/10000,2),AU4)</f>
      </c>
      <c r="AZ4" s="156">
        <f>IF(AND(AV4,AW4),AH4/5,AH4)</f>
        <v>5</v>
      </c>
      <c r="BA4" s="157">
        <v>0.2</v>
      </c>
      <c r="BB4" s="157">
        <v>0.3</v>
      </c>
      <c r="BC4" s="158">
        <v>0.5</v>
      </c>
      <c r="BD4" s="209"/>
      <c r="BE4" s="209"/>
      <c r="BF4" s="209"/>
      <c r="BG4" s="209"/>
      <c r="BH4" s="209"/>
      <c r="BI4" s="209"/>
      <c r="BJ4" s="209"/>
      <c r="BK4" s="209"/>
    </row>
    <row r="5" ht="27.35" customHeight="1">
      <c r="A5" t="s" s="160">
        <v>364</v>
      </c>
      <c r="B5" s="169"/>
      <c r="C5" s="203"/>
      <c r="D5" s="203"/>
      <c r="E5" s="203"/>
      <c r="F5" s="203"/>
      <c r="G5" s="138"/>
      <c r="H5" t="b" s="139">
        <v>0</v>
      </c>
      <c r="I5" t="b" s="139">
        <v>1</v>
      </c>
      <c r="J5" t="b" s="139">
        <v>0</v>
      </c>
      <c r="K5" t="b" s="139">
        <v>0</v>
      </c>
      <c r="L5" t="b" s="139">
        <v>0</v>
      </c>
      <c r="M5" t="s" s="140">
        <v>337</v>
      </c>
      <c r="N5" s="141">
        <v>0</v>
      </c>
      <c r="O5" s="210">
        <v>6</v>
      </c>
      <c r="P5" s="141">
        <v>0.5</v>
      </c>
      <c r="Q5" s="139">
        <v>0</v>
      </c>
      <c r="R5" s="141">
        <v>0</v>
      </c>
      <c r="S5" s="142">
        <f>O5*IF(M5="me",0.2,1)</f>
        <v>1.2</v>
      </c>
      <c r="T5" s="142">
        <f>O5+N5*BC5</f>
        <v>6</v>
      </c>
      <c r="U5" s="143">
        <f>N5*BF5+O5</f>
        <v>6</v>
      </c>
      <c r="V5" s="143">
        <f>N5*BC5+O5</f>
        <v>6</v>
      </c>
      <c r="W5" s="142">
        <f>S5*0.4</f>
        <v>0.4800000000000001</v>
      </c>
      <c r="X5" s="142">
        <f>(N5*0.5)+(O5*1.2)+(W5-AF5*4/100)*15</f>
        <v>14.055</v>
      </c>
      <c r="Y5" s="142">
        <f>N5*0.8+O5*1.2+(W5-AF5*0.1)/100</f>
        <v>7.204224999999999</v>
      </c>
      <c r="Z5" s="139">
        <v>0.5</v>
      </c>
      <c r="AA5" s="139">
        <v>0.5</v>
      </c>
      <c r="AB5" s="139">
        <v>0</v>
      </c>
      <c r="AC5" s="144">
        <f>SUM($Z$2:Z5)</f>
        <v>6891.166</v>
      </c>
      <c r="AD5" s="145">
        <f>Z5-(Z5*AB5/100)</f>
        <v>0.5</v>
      </c>
      <c r="AE5" s="146">
        <f>AA5+(Z5*AB5*0.2/100)</f>
        <v>0.5</v>
      </c>
      <c r="AF5" s="145">
        <f>(Z5*1500/10000)+AA5</f>
        <v>0.575</v>
      </c>
      <c r="AG5" s="146">
        <f>AD5*BC5+AE5</f>
        <v>0.65</v>
      </c>
      <c r="AH5" s="146">
        <f>AD5*BF5+AE5</f>
        <v>0.5</v>
      </c>
      <c r="AI5" s="147">
        <f>ROUND(IF(I5,V5*10000,(Q5*R5*10000)+(T5*100000000))/(AG5*10000),3)*P5</f>
        <v>4.6155</v>
      </c>
      <c r="AJ5" s="147">
        <f>ROUND(IF(I5,V5*10000,(Q5*R5*10000)+(U5*100000000))/(AG5*10000),3)*P5</f>
        <v>4.6155</v>
      </c>
      <c r="AK5" s="207">
        <f>IF(X5&lt;0,0,ROUND(POWER((1+X5),(1000/(AF5*5)))/AF5,2))</f>
      </c>
      <c r="AL5" s="207">
        <f>IF(Y5&lt;0,0,ROUND(POWER((1+Y5),(1000/(AF5*5)))/AF5,2))</f>
      </c>
      <c r="AM5" s="149">
        <f>1+AI5</f>
        <v>5.6155</v>
      </c>
      <c r="AN5" s="149">
        <f>1+AJ5</f>
        <v>5.6155</v>
      </c>
      <c r="AO5" s="149">
        <f>ROUND((50/(AG5*IF(I5,1,5))),6)</f>
        <v>76.92307700000001</v>
      </c>
      <c r="AP5" s="149">
        <f>ROUND((50/(AH5*IF(I5,1,5))),6)</f>
        <v>100</v>
      </c>
      <c r="AQ5" s="149">
        <f>ROUND(POWER(AM5,AO5)/10000,6)</f>
        <v>4.418389777545071e+53</v>
      </c>
      <c r="AR5" s="149">
        <f>ROUND(POWER(AN5,AP5)/10000,6)</f>
        <v>8.68646668024974e+70</v>
      </c>
      <c r="AS5" s="149">
        <f>AQ5/AR5</f>
        <v>5.086521298229443e-18</v>
      </c>
      <c r="AT5" s="150">
        <f>ROUND(AK5*P5,1)</f>
      </c>
      <c r="AU5" s="151">
        <f>ROUND(AQ5*P5,10)</f>
        <v>2.209194888772535e+53</v>
      </c>
      <c r="AV5" s="151">
        <f>ROUND(AR5*P5,10)</f>
        <v>4.34323334012487e+70</v>
      </c>
      <c r="AW5" t="b" s="152">
        <f>IF(AND(AI5&gt;3%,AG5&gt;6),TRUE,FALSE)</f>
        <v>0</v>
      </c>
      <c r="AX5" t="b" s="153">
        <v>0</v>
      </c>
      <c r="AY5" s="154">
        <f>IF(OR(AND(AW5,#REF!=FALSE),AX5),ROUND(POWER(AI5+1,50/(AG5/5))/10000,2),AU5)</f>
      </c>
      <c r="AZ5" s="155">
        <f>IF(OR(AND(AW5,#REF!=FALSE),AX5),ROUND(POWER(AJ5+1,50/(AH5/5))/10000,2),AV5)</f>
      </c>
      <c r="BA5" s="156">
        <f>IF(AND(AW5,AX5),AG5/5,AG5)</f>
        <v>0.65</v>
      </c>
      <c r="BB5" s="157">
        <v>0.2</v>
      </c>
      <c r="BC5" s="158">
        <v>0.3</v>
      </c>
      <c r="BD5" s="209"/>
      <c r="BE5" s="209"/>
      <c r="BF5" s="209"/>
      <c r="BG5" s="209"/>
      <c r="BH5" s="209"/>
      <c r="BI5" s="209"/>
      <c r="BJ5" s="209"/>
      <c r="BK5" s="209"/>
    </row>
    <row r="6" ht="27.35" customHeight="1">
      <c r="A6" t="s" s="160">
        <v>365</v>
      </c>
      <c r="B6" s="161"/>
      <c r="C6" s="178"/>
      <c r="D6" s="178"/>
      <c r="E6" s="178"/>
      <c r="F6" s="178"/>
      <c r="G6" s="138"/>
      <c r="H6" t="b" s="162">
        <v>0</v>
      </c>
      <c r="I6" t="b" s="162">
        <v>0</v>
      </c>
      <c r="J6" t="b" s="162">
        <v>0</v>
      </c>
      <c r="K6" t="b" s="162">
        <v>0</v>
      </c>
      <c r="L6" t="b" s="162">
        <v>0</v>
      </c>
      <c r="M6" t="s" s="211">
        <v>366</v>
      </c>
      <c r="N6" s="212">
        <v>0.05</v>
      </c>
      <c r="O6" s="213">
        <v>0.04</v>
      </c>
      <c r="P6" s="212">
        <v>1</v>
      </c>
      <c r="Q6" s="212"/>
      <c r="R6" s="212"/>
      <c r="S6" s="205">
        <f>O6*IF(M6="me",0.2,1)</f>
        <v>0.04</v>
      </c>
      <c r="T6" s="142">
        <f>O6+N6*BC6</f>
        <v>0.055</v>
      </c>
      <c r="U6" s="143">
        <f>N6*BF6+O6</f>
        <v>0.04</v>
      </c>
      <c r="V6" s="143">
        <f>N6*BC6+O6</f>
        <v>0.055</v>
      </c>
      <c r="W6" s="205">
        <f>S6*0.4</f>
        <v>0.016</v>
      </c>
      <c r="X6" s="205">
        <f>(N6*0.5)+(O6*1.2)+(W6-AF6*4/100)*15</f>
        <v>0.223</v>
      </c>
      <c r="Y6" s="205">
        <f>N6*0.8+O6*1.2+(W6-AF6*0.1)/100</f>
        <v>0.08801</v>
      </c>
      <c r="Z6" s="214">
        <v>1</v>
      </c>
      <c r="AA6" s="214">
        <v>0</v>
      </c>
      <c r="AB6" s="214">
        <v>30</v>
      </c>
      <c r="AC6" s="144">
        <f>SUM($Z$2:Z6)</f>
        <v>6892.166</v>
      </c>
      <c r="AD6" s="145">
        <f>Z6-(Z6*AB6/100)</f>
        <v>0.7</v>
      </c>
      <c r="AE6" s="145">
        <f>AA6+(Z6*AB6*0.2/100)</f>
        <v>0.06</v>
      </c>
      <c r="AF6" s="145">
        <f>(Z6*1500/10000)+AA6</f>
        <v>0.15</v>
      </c>
      <c r="AG6" s="146">
        <f>AD6*BC6+AE6</f>
        <v>0.27</v>
      </c>
      <c r="AH6" s="146">
        <f>AD6*BF6+AE6</f>
        <v>0.06</v>
      </c>
      <c r="AI6" s="147">
        <f>ROUND(IF(I6,V6*10000,(T6*100000000))/(AG6*10000),3)*P6</f>
        <v>2037.037</v>
      </c>
      <c r="AJ6" s="147">
        <f>ROUND(IF(I6,V6*10000,(Q6*R6*10000)+(U6*100000000))/(AG6*10000),3)*P6</f>
        <v>1481.481</v>
      </c>
      <c r="AK6" s="207">
        <f>IF(X6&lt;0,0,ROUND(POWER((1+X6),(1000/(AF6*5)))/AF6,2))</f>
        <v>2.468983130861974e+117</v>
      </c>
      <c r="AL6" s="207">
        <f>IF(Y6&lt;0,0,ROUND(POWER((1+Y6),(1000/(AF6*5)))/AF6,2))</f>
        <v>4.653268389486734e+49</v>
      </c>
      <c r="AM6" s="149">
        <f>1+AI6</f>
        <v>2038.037</v>
      </c>
      <c r="AN6" s="149">
        <f>1+AJ6</f>
        <v>1482.481</v>
      </c>
      <c r="AO6" s="149">
        <f>ROUND((50/(AG6*IF(I6,1,5))),6)</f>
        <v>37.037037</v>
      </c>
      <c r="AP6" s="149">
        <f>ROUND((50/(AH6*IF(I6,1,5))),6)</f>
        <v>166.666667</v>
      </c>
      <c r="AQ6" s="149">
        <f>ROUND(POWER(AM6,AO6)/10000,6)</f>
        <v>3.659398148873934e+118</v>
      </c>
      <c r="AR6" s="149">
        <f>ROUND(POWER(AN6,AP6)/10000,6)</f>
      </c>
      <c r="AS6" s="149">
        <f>AQ6/AR6</f>
      </c>
      <c r="AT6" s="150">
        <f>ROUND(AK6*P6,1)</f>
        <v>2.468983130861974e+117</v>
      </c>
      <c r="AU6" s="150">
        <f>ROUND(AQ6*P6,10)</f>
        <v>3.659398148873935e+118</v>
      </c>
      <c r="AV6" s="151">
        <f>ROUND(AR6*P6,10)</f>
      </c>
      <c r="AW6" t="b" s="165">
        <f>IF(AND(AI6&gt;3%,AG6&gt;6),TRUE,FALSE)</f>
        <v>0</v>
      </c>
      <c r="AX6" t="b" s="166">
        <v>0</v>
      </c>
      <c r="AY6" s="154">
        <f>IF(OR(AND(AW6,#REF!=FALSE),AX6),ROUND(POWER(AI6+1,50/(AG6/5))/10000,2),AU6)</f>
      </c>
      <c r="AZ6" s="155">
        <f>IF(OR(AND(AW6,#REF!=FALSE),AX6),ROUND(POWER(AJ6+1,50/(AH6/5))/10000,2),AV6)</f>
      </c>
      <c r="BA6" s="156">
        <f>IF(AND(AW6,AX6),AG6/5,AG6)</f>
        <v>0.27</v>
      </c>
      <c r="BB6" s="157">
        <v>0.2</v>
      </c>
      <c r="BC6" s="158">
        <v>0.3</v>
      </c>
      <c r="BD6" s="209"/>
      <c r="BE6" s="209"/>
      <c r="BF6" s="209"/>
      <c r="BG6" s="209"/>
      <c r="BH6" s="209"/>
      <c r="BI6" s="209"/>
      <c r="BJ6" s="209"/>
      <c r="BK6" s="209"/>
    </row>
    <row r="7" ht="27.35" customHeight="1">
      <c r="A7" t="s" s="136">
        <v>367</v>
      </c>
      <c r="B7" t="s" s="137">
        <v>368</v>
      </c>
      <c r="C7" s="203"/>
      <c r="D7" s="203"/>
      <c r="E7" s="203"/>
      <c r="F7" s="203"/>
      <c r="G7" s="138"/>
      <c r="H7" t="b" s="139">
        <v>0</v>
      </c>
      <c r="I7" t="b" s="139">
        <v>0</v>
      </c>
      <c r="J7" t="b" s="139">
        <v>0</v>
      </c>
      <c r="K7" t="b" s="139">
        <v>0</v>
      </c>
      <c r="L7" t="b" s="139">
        <v>0</v>
      </c>
      <c r="M7" t="s" s="140">
        <v>337</v>
      </c>
      <c r="N7" s="141">
        <v>0.02</v>
      </c>
      <c r="O7" s="141">
        <v>0.03</v>
      </c>
      <c r="P7" s="141">
        <v>0.25</v>
      </c>
      <c r="Q7" s="139">
        <v>0</v>
      </c>
      <c r="R7" s="141">
        <v>0</v>
      </c>
      <c r="S7" s="142">
        <f>O7*IF(M7="me",0.2,1)</f>
        <v>0.006</v>
      </c>
      <c r="T7" s="142">
        <f>O7+N7*BC7</f>
        <v>0.036</v>
      </c>
      <c r="U7" s="143">
        <f>N7*BF7+O7</f>
        <v>0.03</v>
      </c>
      <c r="V7" s="143">
        <f>N7*BC7+O7</f>
        <v>0.036</v>
      </c>
      <c r="W7" s="142">
        <f>S7*0.4</f>
        <v>0.0024</v>
      </c>
      <c r="X7" s="142">
        <f>(N7*0.5)+(O7*1.2)+(W7-AF7*4/100)*15</f>
        <v>-0.338</v>
      </c>
      <c r="Y7" s="142">
        <f>N7*0.8+O7*1.2+(W7-AF7*0.1)/100</f>
        <v>0.05132399999999999</v>
      </c>
      <c r="Z7" s="139">
        <f t="shared" si="157" ref="Z7:AB7">0</f>
        <v>0</v>
      </c>
      <c r="AA7" s="139">
        <v>0.7</v>
      </c>
      <c r="AB7" s="139">
        <f t="shared" si="157"/>
        <v>0</v>
      </c>
      <c r="AC7" s="144">
        <f>SUM($Z$2:Z7)</f>
        <v>6892.166</v>
      </c>
      <c r="AD7" s="145">
        <f>Z7-(Z7*AB7/100)</f>
        <v>0</v>
      </c>
      <c r="AE7" s="146">
        <f>AA7+(Z7*AB7*0.2/100)</f>
        <v>0.7</v>
      </c>
      <c r="AF7" s="145">
        <f>(Z7*1500/10000)+AA7</f>
        <v>0.7</v>
      </c>
      <c r="AG7" s="146">
        <f>AD7*BC7+AE7</f>
        <v>0.7</v>
      </c>
      <c r="AH7" s="146">
        <f>AD7*BF7+AE7</f>
        <v>0.7</v>
      </c>
      <c r="AI7" s="147">
        <f>ROUND(IF(I7,V7*10000,(Q7*R7*10000)+(T7*100000000))/(AG7*10000),3)*P7</f>
        <v>128.5715</v>
      </c>
      <c r="AJ7" s="147">
        <f>ROUND(IF(I7,V7*10000,(Q7*R7*10000)+(U7*100000000))/(AG7*10000),3)*P7</f>
        <v>107.14275</v>
      </c>
      <c r="AK7" s="207">
        <f>IF(X7&lt;0,0,ROUND(POWER((1+X7),(1000/(AF7*5)))/AF7,2))</f>
        <v>0</v>
      </c>
      <c r="AL7" s="207">
        <f>IF(Y7&lt;0,0,ROUND(POWER((1+Y7),(1000/(AF7*5)))/AF7,2))</f>
        <v>2319279.2</v>
      </c>
      <c r="AM7" s="149">
        <f>1+AI7</f>
        <v>129.5715</v>
      </c>
      <c r="AN7" s="149">
        <f>1+AJ7</f>
        <v>108.14275</v>
      </c>
      <c r="AO7" s="149">
        <f>ROUND((50/(AG7*IF(I7,1,5))),6)</f>
        <v>14.285714</v>
      </c>
      <c r="AP7" s="149">
        <f>ROUND((50/(AH7*IF(I7,1,5))),6)</f>
        <v>14.285714</v>
      </c>
      <c r="AQ7" s="149">
        <f>ROUND(POWER(AM7,AO7)/10000,6)</f>
        <v>1.509059437887511e+26</v>
      </c>
      <c r="AR7" s="149">
        <f>ROUND(POWER(AN7,AP7)/10000,6)</f>
        <v>1.140526195789651e+25</v>
      </c>
      <c r="AS7" s="149">
        <f>AQ7/AR7</f>
        <v>13.23125626976682</v>
      </c>
      <c r="AT7" s="150">
        <f>ROUND(AK7*P7,1)</f>
        <v>0</v>
      </c>
      <c r="AU7" s="151">
        <f>ROUND(AQ7*P7,10)</f>
        <v>3.772648594718777e+25</v>
      </c>
      <c r="AV7" s="151">
        <f>ROUND(AR7*P7,10)</f>
        <v>2.851315489474127e+24</v>
      </c>
      <c r="AW7" t="b" s="152">
        <f>IF(AND(AI7&gt;3%,AG7&gt;6),TRUE,FALSE)</f>
        <v>0</v>
      </c>
      <c r="AX7" t="b" s="153">
        <v>0</v>
      </c>
      <c r="AY7" s="154">
        <f>IF(OR(AND(AW7,#REF!=FALSE),AX7),ROUND(POWER(AI7+1,50/(AG7/5))/10000,2),AU7)</f>
      </c>
      <c r="AZ7" s="155">
        <f>IF(OR(AND(AW7,#REF!=FALSE),AX7),ROUND(POWER(AJ7+1,50/(AH7/5))/10000,2),AV7)</f>
      </c>
      <c r="BA7" s="156">
        <f>IF(AND(AW7,AX7),AG7/5,AG7)</f>
        <v>0.7</v>
      </c>
      <c r="BB7" s="157">
        <v>0.2</v>
      </c>
      <c r="BC7" s="158">
        <v>0.3</v>
      </c>
      <c r="BD7" s="209"/>
      <c r="BE7" s="209"/>
      <c r="BF7" s="209"/>
      <c r="BG7" s="209"/>
      <c r="BH7" s="209"/>
      <c r="BI7" s="209"/>
      <c r="BJ7" s="209"/>
      <c r="BK7" s="209"/>
    </row>
    <row r="8" ht="27.35" customHeight="1">
      <c r="A8" t="s" s="160">
        <v>369</v>
      </c>
      <c r="B8" s="173"/>
      <c r="C8" s="178"/>
      <c r="D8" s="178"/>
      <c r="E8" s="178"/>
      <c r="F8" s="178"/>
      <c r="G8" s="138"/>
      <c r="H8" t="b" s="162">
        <v>0</v>
      </c>
      <c r="I8" t="b" s="162">
        <v>0</v>
      </c>
      <c r="J8" t="b" s="162">
        <v>0</v>
      </c>
      <c r="K8" t="b" s="162">
        <v>0</v>
      </c>
      <c r="L8" t="b" s="162">
        <v>0</v>
      </c>
      <c r="M8" t="s" s="163">
        <v>337</v>
      </c>
      <c r="N8" s="164">
        <v>0</v>
      </c>
      <c r="O8" s="164">
        <v>1.5</v>
      </c>
      <c r="P8" s="164">
        <v>1</v>
      </c>
      <c r="Q8" s="164"/>
      <c r="R8" s="164"/>
      <c r="S8" s="142">
        <f>O8*IF(M8="me",0.2,1)</f>
        <v>0.3</v>
      </c>
      <c r="T8" s="142">
        <f>O8+N8*BC8</f>
        <v>1.5</v>
      </c>
      <c r="U8" s="143">
        <f>N8*BF8+O8</f>
        <v>1.5</v>
      </c>
      <c r="V8" s="143">
        <f>N8*BC8+O8</f>
        <v>1.5</v>
      </c>
      <c r="W8" s="142">
        <f>S8*0.4</f>
        <v>0.12</v>
      </c>
      <c r="X8" s="142">
        <f>(N8*0.5)+(O8*1.2)+(W8-AF8*4/100)*15</f>
        <v>2.220446049250313e-16</v>
      </c>
      <c r="Y8" s="142">
        <f>N8*0.8+O8*1.2+(W8-AF8*0.1)/100</f>
        <v>1.7952</v>
      </c>
      <c r="Z8" s="162">
        <v>40</v>
      </c>
      <c r="AA8" s="162">
        <v>0</v>
      </c>
      <c r="AB8" s="162">
        <v>0</v>
      </c>
      <c r="AC8" s="144">
        <f>SUM($Z$2:Z8)</f>
        <v>6932.166</v>
      </c>
      <c r="AD8" s="145">
        <f>Z8-(Z8*AB8/100)</f>
        <v>40</v>
      </c>
      <c r="AE8" s="146">
        <f>AA8+(Z8*AB8*0.2/100)</f>
        <v>0</v>
      </c>
      <c r="AF8" s="145">
        <f>(Z8*1500/10000)+AA8</f>
        <v>6</v>
      </c>
      <c r="AG8" s="146">
        <f>AD8*BC8+AE8</f>
        <v>12</v>
      </c>
      <c r="AH8" s="146">
        <f>AD8*BF8+AE8</f>
        <v>0</v>
      </c>
      <c r="AI8" s="147">
        <f>ROUND(IF(I8,V8*10000,(T8*100000000))/(AG8*10000),3)*P8</f>
        <v>1250</v>
      </c>
      <c r="AJ8" s="147">
        <f>ROUND(IF(I8,V8*10000,(Q8*R8*10000)+(U8*100000000))/(AG8*10000),3)*P8</f>
        <v>1250</v>
      </c>
      <c r="AK8" s="207">
        <f>IF(X8&lt;0,0,ROUND(POWER((1+X8),(1000/(AF8*5)))/AF8,2))</f>
        <v>0.17</v>
      </c>
      <c r="AL8" s="207">
        <f>IF(Y8&lt;0,0,ROUND(POWER((1+Y8),(1000/(AF8*5)))/AF8,2))</f>
        <v>126554717168393.5</v>
      </c>
      <c r="AM8" s="149">
        <f>1+AI8</f>
        <v>1251</v>
      </c>
      <c r="AN8" s="149">
        <f>1+AJ8</f>
        <v>1251</v>
      </c>
      <c r="AO8" s="149">
        <f>ROUND((50/(AG8*IF(I8,1,5))),6)</f>
        <v>0.833333</v>
      </c>
      <c r="AP8" s="149">
        <f>ROUND((50/(AH8*IF(I8,1,5))),6)</f>
      </c>
      <c r="AQ8" s="149">
        <f>ROUND(POWER(AM8,AO8)/10000,6)</f>
        <v>0.038111</v>
      </c>
      <c r="AR8" s="149">
        <f>ROUND(POWER(AN8,AP8)/10000,6)</f>
      </c>
      <c r="AS8" s="149">
        <f>AQ8/AR8</f>
      </c>
      <c r="AT8" s="150">
        <f>ROUND(AK8*P8,1)</f>
        <v>0.2</v>
      </c>
      <c r="AU8" s="151">
        <f>ROUND(AQ8*P8,10)</f>
        <v>0.038111</v>
      </c>
      <c r="AV8" s="151">
        <f>ROUND(AR8*P8,10)</f>
      </c>
      <c r="AW8" t="b" s="165">
        <f>IF(AND(AI8&gt;3%,AG8&gt;6),TRUE,FALSE)</f>
        <v>1</v>
      </c>
      <c r="AX8" t="b" s="166">
        <v>1</v>
      </c>
      <c r="AY8" s="154">
        <f>IF(OR(AND(AW8,#REF!=FALSE),AX8),ROUND(POWER(AI8+1,50/(AG8/5))/10000,2),AU8)</f>
      </c>
      <c r="AZ8" s="155">
        <f>IF(OR(AND(AW8,#REF!=FALSE),AX8),ROUND(POWER(AJ8+1,50/(AH8/5))/10000,2),AV8)</f>
      </c>
      <c r="BA8" s="156">
        <f>IF(AND(AW8,AX8),AG8/5,AG8)</f>
        <v>2.4</v>
      </c>
      <c r="BB8" s="157">
        <v>0.2</v>
      </c>
      <c r="BC8" s="158">
        <v>0.3</v>
      </c>
      <c r="BD8" s="209"/>
      <c r="BE8" s="209"/>
      <c r="BF8" s="209"/>
      <c r="BG8" s="209"/>
      <c r="BH8" s="209"/>
      <c r="BI8" s="209"/>
      <c r="BJ8" s="209"/>
      <c r="BK8" s="209"/>
    </row>
    <row r="9" ht="27.35" customHeight="1">
      <c r="A9" t="s" s="160">
        <v>370</v>
      </c>
      <c r="B9" s="169"/>
      <c r="C9" s="203"/>
      <c r="D9" s="203"/>
      <c r="E9" s="203"/>
      <c r="F9" s="203"/>
      <c r="G9" s="138"/>
      <c r="H9" t="b" s="139">
        <v>0</v>
      </c>
      <c r="I9" t="b" s="139">
        <v>0</v>
      </c>
      <c r="J9" t="b" s="139">
        <v>0</v>
      </c>
      <c r="K9" t="b" s="139">
        <v>0</v>
      </c>
      <c r="L9" t="b" s="139">
        <v>0</v>
      </c>
      <c r="M9" t="s" s="140">
        <v>337</v>
      </c>
      <c r="N9" s="141">
        <v>0.01</v>
      </c>
      <c r="O9" s="141">
        <v>0</v>
      </c>
      <c r="P9" s="141">
        <v>0.5</v>
      </c>
      <c r="Q9" s="141">
        <v>0</v>
      </c>
      <c r="R9" s="141">
        <v>0</v>
      </c>
      <c r="S9" s="142">
        <f>O9*IF(M9="me",0.2,1)</f>
        <v>0</v>
      </c>
      <c r="T9" s="142">
        <f>O9+N9*BC9</f>
        <v>0.003</v>
      </c>
      <c r="U9" s="143">
        <f>N9*BF9+O9</f>
        <v>0</v>
      </c>
      <c r="V9" s="143">
        <f>N9*BC9+O9</f>
        <v>0.003</v>
      </c>
      <c r="W9" s="142">
        <f>S9*0.4</f>
        <v>0</v>
      </c>
      <c r="X9" s="142">
        <f>(N9*0.5)+(O9*1.2)+(W9-AF9*4/100)*15</f>
        <v>-0.205</v>
      </c>
      <c r="Y9" s="142">
        <f>N9*0.8+O9*1.2+(W9-AF9*0.1)/100</f>
        <v>0.007650000000000001</v>
      </c>
      <c r="Z9" s="139">
        <v>1</v>
      </c>
      <c r="AA9" s="139">
        <v>0.2</v>
      </c>
      <c r="AB9" s="139">
        <v>0</v>
      </c>
      <c r="AC9" s="144">
        <f>SUM($Z$2:Z9)</f>
        <v>6933.166</v>
      </c>
      <c r="AD9" s="145">
        <f>Z9-(Z9*AB9/100)</f>
        <v>1</v>
      </c>
      <c r="AE9" s="146">
        <f>AA9+(Z9*AB9*0.2/100)</f>
        <v>0.2</v>
      </c>
      <c r="AF9" s="145">
        <f>(Z9*1500/10000)+AA9</f>
        <v>0.35</v>
      </c>
      <c r="AG9" s="146">
        <f>AD9*BC9+AE9</f>
        <v>0.5</v>
      </c>
      <c r="AH9" s="146">
        <f>AD9*BF9+AE9</f>
        <v>0.2</v>
      </c>
      <c r="AI9" s="147">
        <f>ROUND(IF(I9,V9*10000,(T9*100000000))/(AG9*10000),3)*P9</f>
        <v>30</v>
      </c>
      <c r="AJ9" s="147">
        <f>ROUND(IF(I9,V9*10000,(Q9*R9*10000)+(U9*100000000))/(AG9*10000),3)*P9</f>
        <v>0</v>
      </c>
      <c r="AK9" s="207">
        <f>IF(X9&lt;0,0,ROUND(POWER((1+X9),(1000/(AF9*5)))/AF9,2))</f>
        <v>0</v>
      </c>
      <c r="AL9" s="207">
        <f>IF(Y9&lt;0,0,ROUND(POWER((1+Y9),(1000/(AF9*5)))/AF9,2))</f>
        <v>222.43</v>
      </c>
      <c r="AM9" s="149">
        <f>1+AI9</f>
        <v>31</v>
      </c>
      <c r="AN9" s="149">
        <f>1+AJ9</f>
        <v>1</v>
      </c>
      <c r="AO9" s="149">
        <f>ROUND((50/(AG9*IF(I9,1,5))),6)</f>
        <v>20</v>
      </c>
      <c r="AP9" s="149">
        <f>ROUND((50/(AH9*IF(I9,1,5))),6)</f>
        <v>50</v>
      </c>
      <c r="AQ9" s="149">
        <f>ROUND(POWER(AM9,AO9)/10000,6)</f>
        <v>6.717905288190824e+25</v>
      </c>
      <c r="AR9" s="149">
        <f>ROUND(POWER(AN9,AP9)/10000,6)</f>
        <v>0.0001</v>
      </c>
      <c r="AS9" s="149">
        <f>AQ9/AR9</f>
        <v>6.717905288190824e+29</v>
      </c>
      <c r="AT9" s="150">
        <f>ROUND(AK9*P9,1)</f>
        <v>0</v>
      </c>
      <c r="AU9" s="151">
        <f>ROUND(AQ9*P9,10)</f>
        <v>3.358952644095412e+25</v>
      </c>
      <c r="AV9" s="151">
        <f>ROUND(AR9*P9,10)</f>
        <v>5e-05</v>
      </c>
      <c r="AW9" t="b" s="152">
        <f>IF(AND(AI9&gt;3%,AG9&gt;6),TRUE,FALSE)</f>
        <v>0</v>
      </c>
      <c r="AX9" t="b" s="153">
        <v>0</v>
      </c>
      <c r="AY9" s="154">
        <f>IF(OR(AND(AW9,#REF!=FALSE),AX9),ROUND(POWER(AI9+1,50/(AG9/5))/10000,2),AU9)</f>
      </c>
      <c r="AZ9" s="155">
        <f>IF(OR(AND(AW9,#REF!=FALSE),AX9),ROUND(POWER(AJ9+1,50/(AH9/5))/10000,2),AV9)</f>
      </c>
      <c r="BA9" s="156">
        <f>IF(AND(AW9,AX9),AG9/5,AG9)</f>
        <v>0.5</v>
      </c>
      <c r="BB9" s="157">
        <v>0.2</v>
      </c>
      <c r="BC9" s="158">
        <v>0.3</v>
      </c>
      <c r="BD9" s="209"/>
      <c r="BE9" s="209"/>
      <c r="BF9" s="209"/>
      <c r="BG9" s="209"/>
      <c r="BH9" s="209"/>
      <c r="BI9" s="209"/>
      <c r="BJ9" s="209"/>
      <c r="BK9" s="209"/>
    </row>
    <row r="10" ht="27.35" customHeight="1">
      <c r="A10" t="s" s="160">
        <v>371</v>
      </c>
      <c r="B10" s="161"/>
      <c r="C10" s="178"/>
      <c r="D10" s="178"/>
      <c r="E10" s="178"/>
      <c r="F10" s="178"/>
      <c r="G10" s="138"/>
      <c r="H10" t="b" s="162">
        <v>0</v>
      </c>
      <c r="I10" t="b" s="162">
        <v>0</v>
      </c>
      <c r="J10" t="b" s="162">
        <v>0</v>
      </c>
      <c r="K10" t="b" s="162">
        <v>0</v>
      </c>
      <c r="L10" t="b" s="162">
        <v>0</v>
      </c>
      <c r="M10" t="s" s="163">
        <v>337</v>
      </c>
      <c r="N10" s="164">
        <v>0.02</v>
      </c>
      <c r="O10" s="164">
        <v>0.25</v>
      </c>
      <c r="P10" s="164">
        <v>0.5</v>
      </c>
      <c r="Q10" s="162">
        <v>0</v>
      </c>
      <c r="R10" s="164">
        <v>0</v>
      </c>
      <c r="S10" s="142">
        <f>O10*IF(M10="me",0.2,1)</f>
        <v>0.05</v>
      </c>
      <c r="T10" s="142">
        <f>O10+N10*BC10</f>
        <v>0.256</v>
      </c>
      <c r="U10" s="143">
        <f>N10*BF10+O10</f>
        <v>0.25</v>
      </c>
      <c r="V10" s="143">
        <f>N10*BC10+O10</f>
        <v>0.256</v>
      </c>
      <c r="W10" s="142">
        <f>S10*0.4</f>
        <v>0.02</v>
      </c>
      <c r="X10" s="142">
        <f>(N10*0.5)+(O10*1.2)+(W10-AF10*4/100)*15</f>
        <v>-7.640000000000001</v>
      </c>
      <c r="Y10" s="142">
        <f>N10*0.8+O10*1.2+(W10-AF10*0.1)/100</f>
        <v>0.30245</v>
      </c>
      <c r="Z10" s="162">
        <v>25</v>
      </c>
      <c r="AA10" s="162">
        <v>10</v>
      </c>
      <c r="AB10" s="162">
        <v>0</v>
      </c>
      <c r="AC10" s="144">
        <f>SUM($Z$2:Z10)</f>
        <v>6958.166</v>
      </c>
      <c r="AD10" s="145">
        <f>Z10-(Z10*AB10/100)</f>
        <v>25</v>
      </c>
      <c r="AE10" s="146">
        <f>AA10+(Z10*AB10*0.2/100)</f>
        <v>10</v>
      </c>
      <c r="AF10" s="145">
        <f>(Z10*1500/10000)+AA10</f>
        <v>13.75</v>
      </c>
      <c r="AG10" s="146">
        <f>AD10*BC10+AE10</f>
        <v>17.5</v>
      </c>
      <c r="AH10" s="146">
        <f>AD10*BF10+AE10</f>
        <v>10</v>
      </c>
      <c r="AI10" s="147">
        <f>ROUND(IF(I10,V10*10000,(Q10*R10*10000)+(T10*100000000))/(AG10*10000),3)*P10</f>
        <v>73.143</v>
      </c>
      <c r="AJ10" s="147">
        <f>ROUND(IF(I10,V10*10000,(Q10*R10*10000)+(U10*100000000))/(AG10*10000),3)*P10</f>
        <v>71.4285</v>
      </c>
      <c r="AK10" s="207">
        <f>IF(X10&lt;0,0,ROUND(POWER((1+X10),(1000/(AF10*5)))/AF10,2))</f>
        <v>0</v>
      </c>
      <c r="AL10" s="207">
        <f>IF(Y10&lt;0,0,ROUND(POWER((1+Y10),(1000/(AF10*5)))/AF10,2))</f>
        <v>3.4</v>
      </c>
      <c r="AM10" s="149">
        <f>1+AI10</f>
        <v>74.143</v>
      </c>
      <c r="AN10" s="149">
        <f>1+AJ10</f>
        <v>72.4285</v>
      </c>
      <c r="AO10" s="149">
        <f>ROUND((50/(AG10*IF(I10,1,5))),6)</f>
        <v>0.571429</v>
      </c>
      <c r="AP10" s="149">
        <f>ROUND((50/(AH10*IF(I10,1,5))),6)</f>
        <v>1</v>
      </c>
      <c r="AQ10" s="149">
        <f>ROUND(POWER(AM10,AO10)/10000,6)</f>
        <v>0.001171</v>
      </c>
      <c r="AR10" s="149">
        <f>ROUND(POWER(AN10,AP10)/10000,6)</f>
        <v>0.007243</v>
      </c>
      <c r="AS10" s="149">
        <f>AQ10/AR10</f>
        <v>0.1616733397763357</v>
      </c>
      <c r="AT10" s="150">
        <f>ROUND(AK10*P10,1)</f>
        <v>0</v>
      </c>
      <c r="AU10" s="151">
        <f>ROUND(AQ10*P10,10)</f>
        <v>0.0005855</v>
      </c>
      <c r="AV10" s="151">
        <f>ROUND(AR10*P10,10)</f>
        <v>0.0036215</v>
      </c>
      <c r="AW10" t="b" s="165">
        <f>IF(AND(AI10&gt;3%,AG10&gt;6),TRUE,FALSE)</f>
        <v>1</v>
      </c>
      <c r="AX10" t="b" s="166">
        <v>0</v>
      </c>
      <c r="AY10" s="154">
        <f>IF(OR(AND(AW10,#REF!=FALSE),AX10),ROUND(POWER(AI10+1,50/(AG10/5))/10000,2),AU10)</f>
      </c>
      <c r="AZ10" s="155">
        <f>IF(OR(AND(AW10,#REF!=FALSE),AX10),ROUND(POWER(AJ10+1,50/(AH10/5))/10000,2),AV10)</f>
      </c>
      <c r="BA10" s="156">
        <f>IF(AND(AW10,AX10),AG10/5,AG10)</f>
        <v>17.5</v>
      </c>
      <c r="BB10" s="157">
        <v>0.2</v>
      </c>
      <c r="BC10" s="158">
        <v>0.3</v>
      </c>
      <c r="BD10" s="209"/>
      <c r="BE10" s="209"/>
      <c r="BF10" s="209"/>
      <c r="BG10" s="209"/>
      <c r="BH10" s="209"/>
      <c r="BI10" s="209"/>
      <c r="BJ10" s="209"/>
      <c r="BK10" s="209"/>
    </row>
    <row r="11" ht="27.35" customHeight="1">
      <c r="A11" t="s" s="160">
        <v>372</v>
      </c>
      <c r="B11" t="s" s="137">
        <v>42</v>
      </c>
      <c r="C11" s="203"/>
      <c r="D11" s="203"/>
      <c r="E11" s="203"/>
      <c r="F11" s="203"/>
      <c r="G11" s="138"/>
      <c r="H11" s="183"/>
      <c r="I11" t="b" s="139">
        <v>0</v>
      </c>
      <c r="J11" t="b" s="139">
        <v>0</v>
      </c>
      <c r="K11" t="b" s="139">
        <v>0</v>
      </c>
      <c r="L11" t="b" s="139">
        <v>0</v>
      </c>
      <c r="M11" t="s" s="215">
        <v>337</v>
      </c>
      <c r="N11" s="204">
        <v>0.3</v>
      </c>
      <c r="O11" s="204">
        <v>0</v>
      </c>
      <c r="P11" s="204">
        <v>0.8</v>
      </c>
      <c r="Q11" s="204"/>
      <c r="R11" s="204"/>
      <c r="S11" s="205">
        <f>O11*IF(M11="me",0.2,1)</f>
        <v>0</v>
      </c>
      <c r="T11" s="142">
        <f>O11+N11*BC11</f>
        <v>0.09</v>
      </c>
      <c r="U11" s="143">
        <f>N11*BF11+O11</f>
        <v>0</v>
      </c>
      <c r="V11" s="143">
        <f>N11*BC11+O11</f>
        <v>0.09</v>
      </c>
      <c r="W11" s="205">
        <f>S11*0.4</f>
        <v>0</v>
      </c>
      <c r="X11" s="205">
        <f>(N11*0.5)+(O11*1.2)+(W11-AF11*4/100)*15</f>
        <v>-0.21</v>
      </c>
      <c r="Y11" s="205">
        <f>N11*0.8+O11*1.2+(W11-AF11*0.1)/100</f>
        <v>0.2394</v>
      </c>
      <c r="Z11" s="206">
        <v>4</v>
      </c>
      <c r="AA11" s="206">
        <v>0</v>
      </c>
      <c r="AB11" s="206">
        <v>0</v>
      </c>
      <c r="AC11" s="144">
        <f>SUM($Z$2:Z11)</f>
        <v>6962.166</v>
      </c>
      <c r="AD11" s="145">
        <f>Z11-(Z11*AB11/100)</f>
        <v>4</v>
      </c>
      <c r="AE11" s="145">
        <f>AA11+(Z11*AB11*0.2/100)</f>
        <v>0</v>
      </c>
      <c r="AF11" s="145">
        <f>(Z11*1500/10000)+AA11</f>
        <v>0.6</v>
      </c>
      <c r="AG11" s="146">
        <f>AD11*BC11+AE11</f>
        <v>1.2</v>
      </c>
      <c r="AH11" s="146">
        <f>AD11*BF11+AE11</f>
        <v>0</v>
      </c>
      <c r="AI11" s="147">
        <f>ROUND(IF(I11,V11*10000,(T11*100000000))/(AG11*10000),3)*P11</f>
        <v>600</v>
      </c>
      <c r="AJ11" s="147">
        <f>ROUND(IF(I11,V11*10000,(Q11*R11*10000)+(U11*100000000))/(AG11*10000),3)*P11</f>
        <v>0</v>
      </c>
      <c r="AK11" s="207">
        <f>IF(X11&lt;0,0,ROUND(POWER((1+X11),(1000/(AF11*5)))/AF11,2))</f>
        <v>0</v>
      </c>
      <c r="AL11" s="207">
        <f>IF(Y11&lt;0,0,ROUND(POWER((1+Y11),(1000/(AF11*5)))/AF11,2))</f>
        <v>1.960405990051898e+31</v>
      </c>
      <c r="AM11" s="149">
        <f>1+AI11</f>
        <v>601</v>
      </c>
      <c r="AN11" s="149">
        <f>1+AJ11</f>
        <v>1</v>
      </c>
      <c r="AO11" s="149">
        <f>ROUND((50/(AG11*IF(I11,1,5))),6)</f>
        <v>8.333333</v>
      </c>
      <c r="AP11" s="149">
        <f>ROUND((50/(AH11*IF(I11,1,5))),6)</f>
      </c>
      <c r="AQ11" s="149">
        <f>ROUND(POWER(AM11,AO11)/10000,6)</f>
        <v>1.43643619681999e+19</v>
      </c>
      <c r="AR11" s="149">
        <f>ROUND(POWER(AN11,AP11)/10000,6)</f>
      </c>
      <c r="AS11" s="149">
        <f>AQ11/AR11</f>
      </c>
      <c r="AT11" s="150">
        <f>ROUND(AK11*P11,1)</f>
        <v>0</v>
      </c>
      <c r="AU11" s="150">
        <f>ROUND(AQ11*P11,10)</f>
        <v>1.149148957455992e+19</v>
      </c>
      <c r="AV11" s="151">
        <f>ROUND(AR11*P11,10)</f>
      </c>
      <c r="AW11" t="b" s="152">
        <f>IF(AND(AI11&gt;3%,AG11&gt;6),TRUE,FALSE)</f>
        <v>0</v>
      </c>
      <c r="AX11" t="b" s="153">
        <v>0</v>
      </c>
      <c r="AY11" s="154">
        <f>IF(OR(AND(AW11,#REF!=FALSE),AX11),ROUND(POWER(AI11+1,50/(AG11/5))/10000,2),AU11)</f>
      </c>
      <c r="AZ11" s="155">
        <f>IF(OR(AND(AW11,#REF!=FALSE),AX11),ROUND(POWER(AJ11+1,50/(AH11/5))/10000,2),AV11)</f>
      </c>
      <c r="BA11" s="156">
        <f>IF(AND(AW11,AX11),AG11/5,AG11)</f>
        <v>1.2</v>
      </c>
      <c r="BB11" s="157">
        <v>0.2</v>
      </c>
      <c r="BC11" s="158">
        <v>0.3</v>
      </c>
      <c r="BD11" s="209"/>
      <c r="BE11" s="209"/>
      <c r="BF11" s="209"/>
      <c r="BG11" s="209"/>
      <c r="BH11" s="209"/>
      <c r="BI11" s="209"/>
      <c r="BJ11" s="209"/>
      <c r="BK11" s="209"/>
    </row>
    <row r="12" ht="27.35" customHeight="1">
      <c r="A12" t="s" s="136">
        <v>373</v>
      </c>
      <c r="B12" s="161"/>
      <c r="C12" s="178"/>
      <c r="D12" s="178"/>
      <c r="E12" s="178"/>
      <c r="F12" s="178"/>
      <c r="G12" s="138"/>
      <c r="H12" t="b" s="162">
        <v>0</v>
      </c>
      <c r="I12" t="b" s="162">
        <v>0</v>
      </c>
      <c r="J12" t="b" s="162">
        <v>0</v>
      </c>
      <c r="K12" t="b" s="162">
        <v>0</v>
      </c>
      <c r="L12" t="b" s="162">
        <v>0</v>
      </c>
      <c r="M12" t="s" s="163">
        <v>337</v>
      </c>
      <c r="N12" s="164">
        <v>2.5</v>
      </c>
      <c r="O12" s="164">
        <v>0.05</v>
      </c>
      <c r="P12" s="164">
        <v>0.1</v>
      </c>
      <c r="Q12" s="162">
        <v>0</v>
      </c>
      <c r="R12" s="164">
        <v>0</v>
      </c>
      <c r="S12" s="142">
        <f>O12*IF(M12="me",0.2,1)</f>
        <v>0.01</v>
      </c>
      <c r="T12" s="142">
        <f>O12+N12*BC12</f>
        <v>0.8</v>
      </c>
      <c r="U12" s="143">
        <f>N12*BF12+O12</f>
        <v>0.05</v>
      </c>
      <c r="V12" s="143">
        <f>N12*BC12+O12</f>
        <v>0.8</v>
      </c>
      <c r="W12" s="142">
        <f>S12*0.4</f>
        <v>0.004000000000000001</v>
      </c>
      <c r="X12" s="142">
        <f>(N12*0.5)+(O12*1.2)+(W12-AF12*4/100)*15</f>
        <v>-8.23</v>
      </c>
      <c r="Y12" s="142">
        <f>N12*0.8+O12*1.2+(W12-AF12*0.1)/100</f>
        <v>2.04404</v>
      </c>
      <c r="Z12" s="162">
        <v>40</v>
      </c>
      <c r="AA12" s="162">
        <v>10</v>
      </c>
      <c r="AB12" s="162">
        <v>0</v>
      </c>
      <c r="AC12" s="144">
        <f>SUM($Z$2:Z12)</f>
        <v>7002.166</v>
      </c>
      <c r="AD12" s="145">
        <f>Z12-(Z12*AB12/100)</f>
        <v>40</v>
      </c>
      <c r="AE12" s="146">
        <f>AA12+(Z12*AB12*0.2/100)</f>
        <v>10</v>
      </c>
      <c r="AF12" s="145">
        <f>(Z12*1500/10000)+AA12</f>
        <v>16</v>
      </c>
      <c r="AG12" s="146">
        <f>AD12*BC12+AE12</f>
        <v>22</v>
      </c>
      <c r="AH12" s="146">
        <f>AD12*BF12+AE12</f>
        <v>10</v>
      </c>
      <c r="AI12" s="147">
        <f>ROUND(IF(I12,V12*10000,(Q12*R12*10000)+(T12*100000000))/(AG12*10000),3)*P12</f>
        <v>36.36360000000001</v>
      </c>
      <c r="AJ12" s="147">
        <f>ROUND(IF(I12,V12*10000,(Q12*R12*10000)+(U12*100000000))/(AG12*10000),3)*P12</f>
        <v>2.2727</v>
      </c>
      <c r="AK12" s="207">
        <f>IF(X12&lt;0,0,ROUND(POWER((1+X12),(1000/(AF12*5)))/AF12,2))</f>
        <v>0</v>
      </c>
      <c r="AL12" s="207">
        <f>IF(Y12&lt;0,0,ROUND(POWER((1+Y12),(1000/(AF12*5)))/AF12,2))</f>
        <v>69025.48</v>
      </c>
      <c r="AM12" s="149">
        <f>1+AI12</f>
        <v>37.36360000000001</v>
      </c>
      <c r="AN12" s="149">
        <f>1+AJ12</f>
        <v>3.2727</v>
      </c>
      <c r="AO12" s="149">
        <f>ROUND((50/(AG12*IF(I12,1,5))),6)</f>
        <v>0.454545</v>
      </c>
      <c r="AP12" s="149">
        <f>ROUND((50/(AH12*IF(I12,1,5))),6)</f>
        <v>1</v>
      </c>
      <c r="AQ12" s="149">
        <f>ROUND(POWER(AM12,AO12)/10000,6)</f>
        <v>0.000518</v>
      </c>
      <c r="AR12" s="149">
        <f>ROUND(POWER(AN12,AP12)/10000,6)</f>
        <v>0.000327</v>
      </c>
      <c r="AS12" s="149">
        <f>AQ12/AR12</f>
        <v>1.584097859327217</v>
      </c>
      <c r="AT12" s="150">
        <f>ROUND(AK12*P12,1)</f>
        <v>0</v>
      </c>
      <c r="AU12" s="151">
        <f>ROUND(AQ12*P12,10)</f>
        <v>5.18e-05</v>
      </c>
      <c r="AV12" s="151">
        <f>ROUND(AR12*P12,10)</f>
        <v>3.27e-05</v>
      </c>
      <c r="AW12" t="b" s="165">
        <f>IF(AND(AI12&gt;3%,AG12&gt;6),TRUE,FALSE)</f>
        <v>1</v>
      </c>
      <c r="AX12" t="b" s="166">
        <v>1</v>
      </c>
      <c r="AY12" s="154">
        <f>IF(OR(AND(AW12,#REF!=FALSE),AX12),ROUND(POWER(AI12+1,50/(AG12/5))/10000,2),AU12)</f>
      </c>
      <c r="AZ12" s="155">
        <f>IF(OR(AND(AW12,#REF!=FALSE),AX12),ROUND(POWER(AJ12+1,50/(AH12/5))/10000,2),AV12)</f>
      </c>
      <c r="BA12" s="156">
        <f>IF(AND(AW12,AX12),AG12/5,AG12)</f>
        <v>4.4</v>
      </c>
      <c r="BB12" s="157">
        <v>0.2</v>
      </c>
      <c r="BC12" s="158">
        <v>0.3</v>
      </c>
      <c r="BD12" s="209"/>
      <c r="BE12" s="209"/>
      <c r="BF12" s="209"/>
      <c r="BG12" s="209"/>
      <c r="BH12" s="209"/>
      <c r="BI12" s="209"/>
      <c r="BJ12" s="209"/>
      <c r="BK12" s="209"/>
    </row>
    <row r="13" ht="27.35" customHeight="1">
      <c r="A13" t="s" s="160">
        <v>374</v>
      </c>
      <c r="B13" s="169"/>
      <c r="C13" s="203"/>
      <c r="D13" s="203"/>
      <c r="E13" s="203"/>
      <c r="F13" s="203"/>
      <c r="G13" s="138"/>
      <c r="H13" t="b" s="139">
        <v>0</v>
      </c>
      <c r="I13" t="b" s="139">
        <v>0</v>
      </c>
      <c r="J13" t="b" s="139">
        <v>0</v>
      </c>
      <c r="K13" t="b" s="139">
        <v>0</v>
      </c>
      <c r="L13" t="b" s="139">
        <v>0</v>
      </c>
      <c r="M13" t="s" s="140">
        <v>337</v>
      </c>
      <c r="N13" s="141">
        <v>0.1</v>
      </c>
      <c r="O13" s="141">
        <v>0.03</v>
      </c>
      <c r="P13" s="141">
        <v>1</v>
      </c>
      <c r="Q13" s="141"/>
      <c r="R13" s="141"/>
      <c r="S13" s="142">
        <f>O13*IF(M13="me",0.2,1)</f>
        <v>0.006</v>
      </c>
      <c r="T13" s="142">
        <f>O13+N13*BC13</f>
        <v>0.06</v>
      </c>
      <c r="U13" s="143">
        <f>N13*BF15+O13</f>
        <v>0.03</v>
      </c>
      <c r="V13" s="143">
        <f>N13*BC13+O13</f>
        <v>0.06</v>
      </c>
      <c r="W13" s="142">
        <f>S13*0.4</f>
        <v>0.0024</v>
      </c>
      <c r="X13" s="142">
        <f>(N13*0.5)+(O13*1.2)+(W13-AF13*4/100)*15</f>
        <v>-0.328</v>
      </c>
      <c r="Y13" s="142">
        <f>N13*0.8+O13*1.2+(W13-AF13*0.1)/100</f>
        <v>0.115274</v>
      </c>
      <c r="Z13" s="139">
        <v>5</v>
      </c>
      <c r="AA13" s="139">
        <v>0</v>
      </c>
      <c r="AB13" s="139">
        <v>0</v>
      </c>
      <c r="AC13" s="144">
        <f>SUM($Z$2:Z13)</f>
        <v>7007.166</v>
      </c>
      <c r="AD13" s="145">
        <f>Z13-(Z13*AB13/100)</f>
        <v>5</v>
      </c>
      <c r="AE13" s="146">
        <f>AA13+(Z13*AB13*0.2/100)</f>
        <v>0</v>
      </c>
      <c r="AF13" s="145">
        <f>(Z13*1500/10000)+AA13</f>
        <v>0.75</v>
      </c>
      <c r="AG13" s="146">
        <f>AD13*BC13+AE13</f>
        <v>1.5</v>
      </c>
      <c r="AH13" s="146">
        <f>AD13*BF15+AE13</f>
        <v>0</v>
      </c>
      <c r="AI13" s="147">
        <f>ROUND(IF(I13,V13*10000,(T13*100000000))/(AG13*10000),3)*P13</f>
        <v>400</v>
      </c>
      <c r="AJ13" s="147">
        <f>ROUND(IF(I13,V13*10000,(Q13*R13*10000)+(U13*100000000))/(AG13*10000),3)*P13</f>
        <v>200</v>
      </c>
      <c r="AK13" s="207">
        <f>IF(X13&lt;0,0,ROUND(POWER((1+X13),(1000/(AF13*5)))/AF13,2))</f>
        <v>0</v>
      </c>
      <c r="AL13" s="207">
        <f>IF(Y13&lt;0,0,ROUND(POWER((1+Y13),(1000/(AF13*5)))/AF13,2))</f>
        <v>5754745729920.41</v>
      </c>
      <c r="AM13" s="149">
        <f>1+AI13</f>
        <v>401</v>
      </c>
      <c r="AN13" s="149">
        <f>1+AJ13</f>
        <v>201</v>
      </c>
      <c r="AO13" s="149">
        <f>ROUND((50/(AG13*IF(I13,1,5))),6)</f>
        <v>6.666667</v>
      </c>
      <c r="AP13" s="149">
        <f>ROUND((50/(AH13*IF(I13,1,5))),6)</f>
      </c>
      <c r="AQ13" s="149">
        <f>ROUND(POWER(AM13,AO13)/10000,6)</f>
        <v>22609798150193.75</v>
      </c>
      <c r="AR13" s="149">
        <f>ROUND(POWER(AN13,AP13)/10000,6)</f>
      </c>
      <c r="AS13" s="149">
        <f>AQ13/AR13</f>
      </c>
      <c r="AT13" s="150">
        <f>ROUND(AK13*P13,1)</f>
        <v>0</v>
      </c>
      <c r="AU13" s="151">
        <f>ROUND(AQ13*P13,10)</f>
        <v>22609798150193.75</v>
      </c>
      <c r="AV13" s="151">
        <f>ROUND(AR13*P13,10)</f>
      </c>
      <c r="AW13" t="b" s="152">
        <f>IF(AND(AI13&gt;3%,AG13&gt;6),TRUE,FALSE)</f>
        <v>0</v>
      </c>
      <c r="AX13" t="b" s="153">
        <v>0</v>
      </c>
      <c r="AY13" s="154">
        <f>IF(OR(AND(AW13,#REF!=FALSE),AX13),ROUND(POWER(AI13+1,50/(AG13/5))/10000,2),AU13)</f>
      </c>
      <c r="AZ13" s="155">
        <f>IF(OR(AND(AW13,#REF!=FALSE),AX13),ROUND(POWER(AJ13+1,50/(AH13/5))/10000,2),AV13)</f>
      </c>
      <c r="BA13" s="156">
        <f>IF(AND(AW13,AX13),AG13/5,AG13)</f>
        <v>1.5</v>
      </c>
      <c r="BB13" s="157">
        <v>0.2</v>
      </c>
      <c r="BC13" s="158">
        <v>0.3</v>
      </c>
      <c r="BD13" s="209"/>
      <c r="BE13" s="209"/>
      <c r="BF13" s="209"/>
      <c r="BG13" s="209"/>
      <c r="BH13" s="209"/>
      <c r="BI13" s="209"/>
      <c r="BJ13" s="209"/>
      <c r="BK13" s="209"/>
    </row>
    <row r="14" ht="27.35" customHeight="1">
      <c r="A14" t="s" s="136">
        <v>375</v>
      </c>
      <c r="B14" s="161"/>
      <c r="C14" s="178"/>
      <c r="D14" s="178"/>
      <c r="E14" s="178"/>
      <c r="F14" s="178"/>
      <c r="G14" s="138"/>
      <c r="H14" s="165"/>
      <c r="I14" t="b" s="162">
        <v>0</v>
      </c>
      <c r="J14" t="b" s="162">
        <v>0</v>
      </c>
      <c r="K14" t="b" s="162">
        <v>0</v>
      </c>
      <c r="L14" t="b" s="162">
        <v>0</v>
      </c>
      <c r="M14" t="s" s="163">
        <v>337</v>
      </c>
      <c r="N14" s="164">
        <v>0.2</v>
      </c>
      <c r="O14" s="164">
        <v>0.2</v>
      </c>
      <c r="P14" s="164">
        <v>0.7</v>
      </c>
      <c r="Q14" s="164"/>
      <c r="R14" s="164"/>
      <c r="S14" s="142">
        <f>O14*IF(M14="me",0.2,1)</f>
        <v>0.04000000000000001</v>
      </c>
      <c r="T14" s="142">
        <f>O14+N14*BC14</f>
        <v>0.26</v>
      </c>
      <c r="U14" s="143">
        <f>N14*BF16+O14</f>
        <v>0.2</v>
      </c>
      <c r="V14" s="143">
        <f>N14*BC14+O14</f>
        <v>0.26</v>
      </c>
      <c r="W14" s="142">
        <f>S14*0.4</f>
        <v>0.016</v>
      </c>
      <c r="X14" s="142">
        <f>(N14*0.5)+(O14*1.2)+(W14-AF14*4/100)*15</f>
        <v>-0.62</v>
      </c>
      <c r="Y14" s="142">
        <f>N14*0.8+O14*1.2+(W14-AF14*0.1)/100</f>
        <v>0.39816</v>
      </c>
      <c r="Z14" s="162">
        <v>10</v>
      </c>
      <c r="AA14" s="162">
        <v>0.5</v>
      </c>
      <c r="AB14" s="162"/>
      <c r="AC14" s="144">
        <f>SUM($Z$2:Z14)</f>
        <v>7017.166</v>
      </c>
      <c r="AD14" s="145">
        <f>Z14-(Z14*AB14/100)</f>
        <v>10</v>
      </c>
      <c r="AE14" s="146">
        <f>AA14+(Z14*AB14*0.2/100)</f>
        <v>0.5</v>
      </c>
      <c r="AF14" s="145">
        <f>(Z14*1500/10000)+AA14</f>
        <v>2</v>
      </c>
      <c r="AG14" s="146">
        <f>AD14*BC14+AE14</f>
        <v>3.5</v>
      </c>
      <c r="AH14" s="146">
        <f>AD14*BF16+AE14</f>
        <v>0.5</v>
      </c>
      <c r="AI14" s="147">
        <f>ROUND(IF(I14,V14*10000,(T14*100000000))/(AG14*10000),3)*P14</f>
        <v>519.9998999999999</v>
      </c>
      <c r="AJ14" s="147">
        <f>ROUND(IF(I14,V14*10000,(Q14*R14*10000)+(U14*100000000))/(AG14*10000),3)*P14</f>
        <v>400.0003</v>
      </c>
      <c r="AK14" s="207">
        <f>IF(X14&lt;0,0,ROUND(POWER((1+X14),(1000/(AF14*5)))/AF14,2))</f>
        <v>0</v>
      </c>
      <c r="AL14" s="207">
        <f>IF(Y14&lt;0,0,ROUND(POWER((1+Y14),(1000/(AF14*5)))/AF14,2))</f>
        <v>179745210536481.8</v>
      </c>
      <c r="AM14" s="149">
        <f>1+AI14</f>
        <v>520.9998999999999</v>
      </c>
      <c r="AN14" s="149">
        <f>1+AJ14</f>
        <v>401.0003</v>
      </c>
      <c r="AO14" s="149">
        <f>ROUND((50/(AG14*IF(I14,1,5))),6)</f>
        <v>2.857143</v>
      </c>
      <c r="AP14" s="149">
        <f>ROUND((50/(AH14*IF(I14,1,5))),6)</f>
        <v>20</v>
      </c>
      <c r="AQ14" s="149">
        <f>ROUND(POWER(AM14,AO14)/10000,6)</f>
        <v>5786.20272</v>
      </c>
      <c r="AR14" s="149">
        <f>ROUND(POWER(AN14,AP14)/10000,6)</f>
        <v>1.155829968118139e+48</v>
      </c>
      <c r="AS14" s="149">
        <f>AQ14/AR14</f>
        <v>5.006102004277313e-45</v>
      </c>
      <c r="AT14" s="150">
        <f>ROUND(AK14*P14,1)</f>
        <v>0</v>
      </c>
      <c r="AU14" s="151">
        <f>ROUND(AQ14*P14,10)</f>
        <v>4050.341904</v>
      </c>
      <c r="AV14" s="151">
        <f>ROUND(AR14*P14,10)</f>
        <v>8.090809776826976e+47</v>
      </c>
      <c r="AW14" t="b" s="165">
        <f>IF(AND(AI14&gt;3%,AG14&gt;6),TRUE,FALSE)</f>
        <v>0</v>
      </c>
      <c r="AX14" t="b" s="166">
        <v>0</v>
      </c>
      <c r="AY14" s="154">
        <f>IF(OR(AND(AW14,#REF!=FALSE),AX14),ROUND(POWER(AI14+1,50/(AG14/5))/10000,2),AU14)</f>
      </c>
      <c r="AZ14" s="155">
        <f>IF(OR(AND(AW14,#REF!=FALSE),AX14),ROUND(POWER(AJ14+1,50/(AH14/5))/10000,2),AV14)</f>
      </c>
      <c r="BA14" s="156">
        <f>IF(AND(AW14,AX14),AG14/5,AG14)</f>
        <v>3.5</v>
      </c>
      <c r="BB14" s="157">
        <v>0.2</v>
      </c>
      <c r="BC14" s="158">
        <v>0.3</v>
      </c>
      <c r="BD14" s="209"/>
      <c r="BE14" s="209"/>
      <c r="BF14" s="209"/>
      <c r="BG14" s="209"/>
      <c r="BH14" s="209"/>
      <c r="BI14" s="209"/>
      <c r="BJ14" s="209"/>
      <c r="BK14" s="209"/>
    </row>
    <row r="15" ht="27.35" customHeight="1">
      <c r="A15" t="s" s="216">
        <v>376</v>
      </c>
      <c r="B15" t="s" s="137">
        <v>377</v>
      </c>
      <c r="C15" s="203"/>
      <c r="D15" t="s" s="217">
        <v>174</v>
      </c>
      <c r="E15" s="218"/>
      <c r="F15" s="219">
        <f>C15*E15</f>
        <v>0</v>
      </c>
      <c r="G15" s="220"/>
      <c r="H15" t="b" s="139">
        <v>1</v>
      </c>
      <c r="I15" t="b" s="139">
        <v>0</v>
      </c>
      <c r="J15" t="b" s="139">
        <v>0</v>
      </c>
      <c r="K15" t="b" s="139">
        <v>0</v>
      </c>
      <c r="L15" t="b" s="139">
        <v>1</v>
      </c>
      <c r="M15" t="s" s="221">
        <v>337</v>
      </c>
      <c r="N15" s="222">
        <v>0.8</v>
      </c>
      <c r="O15" s="223">
        <v>0</v>
      </c>
      <c r="P15" s="141">
        <v>0</v>
      </c>
      <c r="Q15" s="141">
        <v>1</v>
      </c>
      <c r="R15" s="139">
        <v>0</v>
      </c>
      <c r="S15" s="141">
        <v>0</v>
      </c>
      <c r="T15" s="139">
        <v>4</v>
      </c>
      <c r="U15" s="139">
        <v>1</v>
      </c>
      <c r="V15" s="139">
        <v>0</v>
      </c>
      <c r="W15" t="b" s="153">
        <v>0</v>
      </c>
      <c r="X15" s="155">
        <f>IF(L15=TRUE,MAX(BA$2:BC$220)*(N15+30%),IF(N15&gt;20%,BA15+MAX(BA$2:BC$220*(N15-5%)),BA15))+IF(H15,MAX(BA$2:BC$220),0)</f>
      </c>
      <c r="Y15" s="224">
        <f>P15*IF(M15="me",0.2,1)</f>
        <v>0</v>
      </c>
      <c r="Z15" s="142">
        <f>P15+O15*BF15</f>
        <v>0</v>
      </c>
      <c r="AA15" s="143">
        <f>O15*BG15+P15</f>
        <v>0</v>
      </c>
      <c r="AB15" s="143">
        <f>O15*BF15+P15</f>
        <v>0</v>
      </c>
      <c r="AC15" s="142">
        <f>Y15*0.4</f>
        <v>0</v>
      </c>
      <c r="AD15" s="142">
        <f>(O15*0.5)+(P15*1.2)+(AC15-AI15*4/100)*15</f>
        <v>-0.96</v>
      </c>
      <c r="AE15" s="142">
        <f>O15*0.8+P15*1.2+(AC15-AI15*0.1)/100</f>
        <v>-0.0016</v>
      </c>
      <c r="AF15" s="225">
        <f>SUM($T$2:T15)</f>
        <v>15.172</v>
      </c>
      <c r="AG15" s="145">
        <f>T15-(T15*V15/100)</f>
        <v>4</v>
      </c>
      <c r="AH15" s="146">
        <f>U15+(T15*V15*0.2/100)</f>
        <v>1</v>
      </c>
      <c r="AI15" s="145">
        <f>(T15*1500/10000)+U15</f>
        <v>1.6</v>
      </c>
      <c r="AJ15" s="146">
        <f>AG15*BF15+AH15</f>
        <v>1</v>
      </c>
      <c r="AK15" s="146">
        <f>AG15*BG15+AH15</f>
        <v>1</v>
      </c>
      <c r="AL15" s="147">
        <f>ROUND(IF(K15,AB15*10000,(R15*S15*10000)+(Z15*100000000))/(AJ15*10000),3)*Q15</f>
        <v>0</v>
      </c>
      <c r="AM15" s="147">
        <f>ROUND(IF(K15,AB15*10000,(R15*S15*10000)+(AA15*100000000))/(AJ15*10000),3)*Q15</f>
        <v>0</v>
      </c>
      <c r="AN15" s="207">
        <f>IF(AD15&lt;0,0,ROUND(POWER((1+AD15),(1000/(AI15*5)))/AI15,2))</f>
        <v>0</v>
      </c>
      <c r="AO15" s="207">
        <f>IF(AE15&lt;0,0,ROUND(POWER((1+AE15),(1000/(AI15*5)))/AI15,2))</f>
        <v>0</v>
      </c>
      <c r="AP15" s="149">
        <f>1+AL15</f>
        <v>1</v>
      </c>
      <c r="AQ15" s="149">
        <f>1+AM15</f>
        <v>1</v>
      </c>
      <c r="AR15" s="149">
        <f>ROUND((30/(AJ15*IF(K15,1,5))),6)</f>
        <v>6</v>
      </c>
      <c r="AS15" s="149">
        <f>ROUND((30/(AK15*IF(K15,1,5))),6)</f>
        <v>6</v>
      </c>
      <c r="AT15" s="149">
        <f>ROUND(POWER(AP15,AR15)/10000,6)</f>
        <v>0.0001</v>
      </c>
      <c r="AU15" s="149">
        <f>ROUND(POWER(AQ15,AS15)/10000,6)</f>
        <v>0.0001</v>
      </c>
      <c r="AV15" s="149">
        <f>AT15/AU15</f>
        <v>1</v>
      </c>
      <c r="AW15" s="150">
        <f>ROUND(AN15*Q15,1)</f>
        <v>0</v>
      </c>
      <c r="AX15" s="151">
        <f>ROUND(AT15*Q15,10)</f>
        <v>0.0001</v>
      </c>
      <c r="AY15" s="151">
        <f>ROUND(AU15*Q15,10)</f>
        <v>0.0001</v>
      </c>
      <c r="AZ15" t="b" s="226">
        <f>IF(AND(AL15&gt;3%,AJ15&gt;6),TRUE,FALSE)</f>
        <v>0</v>
      </c>
      <c r="BA15" s="154">
        <f>IF(OR(AND(AZ15,I15=FALSE),W15),ROUND(POWER(AL15+1,25/(AJ15/5))/10000,2),AX15)</f>
        <v>0.0001</v>
      </c>
      <c r="BB15" s="227">
        <f>IF(AND(AZ15,W15),AJ15/5,AJ15)</f>
        <v>1</v>
      </c>
      <c r="BC15" s="158">
        <f t="shared" si="432" ref="BC15:BJ35">0.2</f>
        <v>0.2</v>
      </c>
      <c r="BD15" s="209"/>
      <c r="BE15" s="209"/>
      <c r="BF15" s="209"/>
      <c r="BG15" s="209"/>
      <c r="BH15" s="209"/>
      <c r="BI15" s="209"/>
      <c r="BJ15" s="209"/>
      <c r="BK15" s="209"/>
    </row>
    <row r="16" ht="27.4" customHeight="1">
      <c r="A16" t="s" s="160">
        <v>378</v>
      </c>
      <c r="B16" s="173"/>
      <c r="C16" s="178"/>
      <c r="D16" s="178"/>
      <c r="E16" s="228"/>
      <c r="F16" s="229">
        <f>C16*E16</f>
        <v>0</v>
      </c>
      <c r="G16" s="220"/>
      <c r="H16" t="b" s="162">
        <v>1</v>
      </c>
      <c r="I16" t="b" s="162">
        <v>0</v>
      </c>
      <c r="J16" t="b" s="162">
        <v>0</v>
      </c>
      <c r="K16" t="b" s="162">
        <v>0</v>
      </c>
      <c r="L16" t="b" s="162">
        <v>0</v>
      </c>
      <c r="M16" t="s" s="230">
        <v>366</v>
      </c>
      <c r="N16" s="231">
        <v>0.8</v>
      </c>
      <c r="O16" s="232">
        <v>0</v>
      </c>
      <c r="P16" s="164">
        <v>4</v>
      </c>
      <c r="Q16" s="164">
        <v>1</v>
      </c>
      <c r="R16" s="162">
        <v>0</v>
      </c>
      <c r="S16" s="164">
        <v>0</v>
      </c>
      <c r="T16" s="162">
        <v>160</v>
      </c>
      <c r="U16" s="162">
        <v>0</v>
      </c>
      <c r="V16" s="162">
        <v>0</v>
      </c>
      <c r="W16" t="b" s="166">
        <v>1</v>
      </c>
      <c r="X16" s="155">
        <f>IF(L16=TRUE,MAX(BA$2:BC$219)*(N16+30%),IF(N16&gt;20%,BA16+MAX(BA$2:BC$219*(N16-5%)),BA16))+IF(H16,MAX(BA$2:BC$219),0)</f>
      </c>
      <c r="Y16" s="224">
        <f>P16*IF(M16="me",0.2,1)</f>
        <v>4</v>
      </c>
      <c r="Z16" s="142">
        <f>P16+O16*BF16</f>
        <v>4</v>
      </c>
      <c r="AA16" s="143">
        <f>O16*BG16+P16</f>
        <v>4</v>
      </c>
      <c r="AB16" s="143">
        <f>O16*BF16+P16</f>
        <v>4</v>
      </c>
      <c r="AC16" s="142">
        <f>Y16*0.4</f>
        <v>1.6</v>
      </c>
      <c r="AD16" s="142">
        <f>(O16*0.5)+(P16*1.2)+(AC16-AI16*4/100)*15</f>
        <v>14.4</v>
      </c>
      <c r="AE16" s="142">
        <f>O16*0.8+P16*1.2+(AC16-AI16*0.1)/100</f>
        <v>4.792</v>
      </c>
      <c r="AF16" s="225">
        <f>SUM($T$2:T16)</f>
        <v>175.172</v>
      </c>
      <c r="AG16" s="145">
        <f>T16-(T16*V16/100)</f>
        <v>160</v>
      </c>
      <c r="AH16" s="146">
        <f>U16+(T16*V16*0.2/100)</f>
        <v>0</v>
      </c>
      <c r="AI16" s="145">
        <f>(T16*1500/10000)+U16</f>
        <v>24</v>
      </c>
      <c r="AJ16" s="146">
        <f>AG16*BF16+AH16</f>
        <v>0</v>
      </c>
      <c r="AK16" s="146">
        <f>AG16*BG16+AH16</f>
        <v>0</v>
      </c>
      <c r="AL16" s="147">
        <f>ROUND(IF(K16,AB16*10000,(R16*S16*10000)+(Z16*100000000))/(AJ16*10000),3)*Q16</f>
      </c>
      <c r="AM16" s="147">
        <f>ROUND(IF(K16,AB16*10000,(R16*S16*10000)+(AA16*100000000))/(AJ16*10000),3)*Q16</f>
      </c>
      <c r="AN16" s="207">
        <f>IF(AD16&lt;0,0,ROUND(POWER((1+AD16),(1000/(AI16*5)))/AI16,2))</f>
        <v>327940281.6</v>
      </c>
      <c r="AO16" s="207">
        <f>IF(AE16&lt;0,0,ROUND(POWER((1+AE16),(1000/(AI16*5)))/AI16,2))</f>
        <v>94774.91</v>
      </c>
      <c r="AP16" s="149">
        <f>1+AL16</f>
      </c>
      <c r="AQ16" s="149">
        <f>1+AM16</f>
      </c>
      <c r="AR16" s="149">
        <f>ROUND((30/(AJ16*IF(K16,1,5))),6)</f>
      </c>
      <c r="AS16" s="149">
        <f>ROUND((30/(AK16*IF(K16,1,5))),6)</f>
      </c>
      <c r="AT16" s="149">
        <f>ROUND(POWER(AP16,AR16)/10000,6)</f>
      </c>
      <c r="AU16" s="149">
        <f>ROUND(POWER(AQ16,AS16)/10000,6)</f>
      </c>
      <c r="AV16" s="149">
        <f>AT16/AU16</f>
      </c>
      <c r="AW16" s="150">
        <f>ROUND(AN16*Q16,1)</f>
        <v>327940281.6</v>
      </c>
      <c r="AX16" s="151">
        <f>ROUND(AT16*Q16,10)</f>
      </c>
      <c r="AY16" s="151">
        <f>ROUND(AU16*Q16,10)</f>
      </c>
      <c r="AZ16" s="176">
        <f>IF(AND(AL16&gt;3%,AJ16&gt;6),TRUE,FALSE)</f>
      </c>
      <c r="BA16" s="154">
        <f>IF(OR(AND(AZ16,I16=FALSE),W16),ROUND(POWER(AL16+1,25/(AJ16/5))/10000,2),AX16)</f>
      </c>
      <c r="BB16" s="227">
        <f>IF(AND(AZ16,W16),AJ16/5,AJ16)</f>
      </c>
      <c r="BC16" s="158">
        <f t="shared" si="432"/>
        <v>0.2</v>
      </c>
      <c r="BD16" s="209"/>
      <c r="BE16" s="209"/>
      <c r="BF16" s="209"/>
      <c r="BG16" s="209"/>
      <c r="BH16" s="209"/>
      <c r="BI16" s="209"/>
      <c r="BJ16" s="209"/>
      <c r="BK16" s="209"/>
    </row>
    <row r="17" ht="27.4" customHeight="1">
      <c r="A17" t="s" s="216">
        <v>379</v>
      </c>
      <c r="B17" t="s" s="137">
        <v>380</v>
      </c>
      <c r="C17" s="203"/>
      <c r="D17" s="203"/>
      <c r="E17" s="218"/>
      <c r="F17" s="233">
        <f>C17*E17</f>
        <v>0</v>
      </c>
      <c r="G17" s="220"/>
      <c r="H17" t="b" s="139">
        <v>1</v>
      </c>
      <c r="I17" t="b" s="139">
        <v>1</v>
      </c>
      <c r="J17" t="b" s="139">
        <v>0</v>
      </c>
      <c r="K17" t="b" s="139">
        <v>0</v>
      </c>
      <c r="L17" t="b" s="139">
        <v>0</v>
      </c>
      <c r="M17" t="s" s="221">
        <v>337</v>
      </c>
      <c r="N17" s="234">
        <v>0.95</v>
      </c>
      <c r="O17" s="223">
        <v>0.15</v>
      </c>
      <c r="P17" s="141">
        <v>0</v>
      </c>
      <c r="Q17" s="141">
        <v>1</v>
      </c>
      <c r="R17" s="139">
        <v>0</v>
      </c>
      <c r="S17" s="141">
        <v>0</v>
      </c>
      <c r="T17" s="139">
        <v>4</v>
      </c>
      <c r="U17" s="139">
        <v>0</v>
      </c>
      <c r="V17" s="139">
        <v>0</v>
      </c>
      <c r="W17" t="b" s="153">
        <v>0</v>
      </c>
      <c r="X17" s="155">
        <f>IF(L17=TRUE,MAX(BA$2:BB$218)*(N17+30%),IF(N17&gt;20%,BA17+MAX(BA$2:BB$218*(N17-5%)),BA17))+IF(H17,MAX(BA$2:BB$218),0)</f>
      </c>
      <c r="Y17" s="224">
        <f>P17*IF(M17="me",0.2,1)</f>
        <v>0</v>
      </c>
      <c r="Z17" s="142">
        <f>P17+O17*BE17</f>
        <v>0</v>
      </c>
      <c r="AA17" s="143">
        <f>O17*BF17+P17</f>
        <v>0</v>
      </c>
      <c r="AB17" s="143">
        <f>O17*BE17+P17</f>
        <v>0</v>
      </c>
      <c r="AC17" s="142">
        <f>Y17*0.4</f>
        <v>0</v>
      </c>
      <c r="AD17" s="142">
        <f>(O17*0.5)+(P17*1.2)+(AC17-AI17*4/100)*15</f>
        <v>-0.285</v>
      </c>
      <c r="AE17" s="142">
        <f>O17*0.8+P17*1.2+(AC17-AI17*0.1)/100</f>
        <v>0.1194</v>
      </c>
      <c r="AF17" s="225">
        <f>SUM($T$2:U17)</f>
        <v>190.392</v>
      </c>
      <c r="AG17" s="145">
        <f>T17-(T17*V17/100)</f>
        <v>4</v>
      </c>
      <c r="AH17" s="146">
        <f>U17+(T17*V17*0.2/100)</f>
        <v>0</v>
      </c>
      <c r="AI17" s="145">
        <f>(T17*1500/10000)+U17</f>
        <v>0.6</v>
      </c>
      <c r="AJ17" s="146">
        <f>AG17*BE17+AH17</f>
        <v>0</v>
      </c>
      <c r="AK17" s="146">
        <f>AG17*BF17+AH17</f>
        <v>0</v>
      </c>
      <c r="AL17" s="147">
        <f>ROUND(IF(K17,AB17*10000,(R17*S17*10000)+(Z17*100000000))/(AJ17*10000),3)*Q17</f>
      </c>
      <c r="AM17" s="147">
        <f>ROUND(IF(K17,AB17*10000,(R17*S17*10000)+(AA17*100000000))/(AJ17*10000),3)*Q17</f>
      </c>
      <c r="AN17" s="207">
        <f>IF(AD17&lt;0,0,ROUND(POWER((1+AD17),(1000/(AI17*5)))/AI17,2))</f>
        <v>0</v>
      </c>
      <c r="AO17" s="207">
        <f>IF(AE17&lt;0,0,ROUND(POWER((1+AE17),(1000/(AI17*5)))/AI17,2))</f>
        <v>3.550446230198208e+16</v>
      </c>
      <c r="AP17" s="149">
        <f>1+AL17</f>
      </c>
      <c r="AQ17" s="149">
        <f>1+AM17</f>
      </c>
      <c r="AR17" s="149">
        <f>ROUND((30/(AJ17*IF(K17,1,5))),6)</f>
      </c>
      <c r="AS17" s="149">
        <f>ROUND((30/(AK17*IF(K17,1,5))),6)</f>
      </c>
      <c r="AT17" s="149">
        <f>ROUND(POWER(AP17,AR17)/10000,6)</f>
      </c>
      <c r="AU17" s="149">
        <f>ROUND(POWER(AQ17,AS17)/10000,6)</f>
      </c>
      <c r="AV17" s="149">
        <f>AT17/AU17</f>
      </c>
      <c r="AW17" s="150">
        <f>ROUND(AN17*Q17,1)</f>
        <v>0</v>
      </c>
      <c r="AX17" s="151">
        <f>ROUND(AT17*Q17,10)</f>
      </c>
      <c r="AY17" s="151">
        <f>ROUND(AU17*Q17,10)</f>
      </c>
      <c r="AZ17" s="226">
        <f>IF(AND(AL17&gt;3%,AJ17&gt;6),TRUE,FALSE)</f>
      </c>
      <c r="BA17" s="154">
        <f>IF(OR(AND(AZ17,I17=FALSE),W17),ROUND(POWER(AL17+1,25/(AJ17/5))/10000,2),AX17)</f>
      </c>
      <c r="BB17" s="235">
        <f>IF(AND(AZ17,W17),AJ17/5,AJ17)</f>
      </c>
      <c r="BC17" s="208"/>
      <c r="BD17" s="208"/>
      <c r="BE17" s="208"/>
      <c r="BF17" s="208"/>
      <c r="BG17" s="208"/>
      <c r="BH17" s="208"/>
      <c r="BI17" s="208"/>
      <c r="BJ17" s="208"/>
      <c r="BK17" s="236"/>
    </row>
    <row r="18" ht="27.35" customHeight="1">
      <c r="A18" t="s" s="216">
        <v>381</v>
      </c>
      <c r="B18" t="s" s="237">
        <v>382</v>
      </c>
      <c r="C18" s="178"/>
      <c r="D18" s="178"/>
      <c r="E18" s="228"/>
      <c r="F18" s="219">
        <f>C18*E18</f>
        <v>0</v>
      </c>
      <c r="G18" s="220"/>
      <c r="H18" t="b" s="162">
        <v>1</v>
      </c>
      <c r="I18" t="b" s="162">
        <v>0</v>
      </c>
      <c r="J18" t="b" s="162">
        <v>0</v>
      </c>
      <c r="K18" t="b" s="162">
        <v>0</v>
      </c>
      <c r="L18" t="b" s="162">
        <v>0</v>
      </c>
      <c r="M18" t="s" s="221">
        <v>337</v>
      </c>
      <c r="N18" s="238">
        <v>0.55</v>
      </c>
      <c r="O18" s="232">
        <v>0.05</v>
      </c>
      <c r="P18" s="164">
        <v>1000000</v>
      </c>
      <c r="Q18" s="164">
        <v>0.35</v>
      </c>
      <c r="R18" s="162">
        <v>0</v>
      </c>
      <c r="S18" s="164">
        <v>0</v>
      </c>
      <c r="T18" s="162">
        <v>5</v>
      </c>
      <c r="U18" s="162">
        <v>15</v>
      </c>
      <c r="V18" s="162">
        <v>0</v>
      </c>
      <c r="W18" t="b" s="166">
        <v>1</v>
      </c>
      <c r="X18" s="155">
        <f>IF(L18=TRUE,MAX(BA$2:BB$216)*(N18+30%),IF(N18&gt;20%,BA18+MAX(BA$2:BB$216*(N18-5%)),BA18))+IF(H18,MAX(BA$2:BB$216),0)</f>
      </c>
      <c r="Y18" s="224">
        <f>P18*IF(M18="me",0.2,1)</f>
        <v>200000</v>
      </c>
      <c r="Z18" s="142">
        <f>P18+O18*BE18</f>
        <v>1000000</v>
      </c>
      <c r="AA18" s="143">
        <f>O18*BF18+P18</f>
        <v>1000000</v>
      </c>
      <c r="AB18" s="143">
        <f>O18*BE18+P18</f>
        <v>1000000</v>
      </c>
      <c r="AC18" s="142">
        <f>Y18*0.4</f>
        <v>80000</v>
      </c>
      <c r="AD18" s="142">
        <f>(O18*0.5)+(P18*1.2)+(AC18-AI18*4/100)*15</f>
        <v>2399990.575</v>
      </c>
      <c r="AE18" s="142">
        <f>O18*0.8+P18*1.2+(AC18-AI18*0.1)/100</f>
        <v>1200800.02425</v>
      </c>
      <c r="AF18" s="225">
        <f>SUM($T$2:T18)</f>
        <v>184.172</v>
      </c>
      <c r="AG18" s="145">
        <f>T18-(T18*V18/100)</f>
        <v>5</v>
      </c>
      <c r="AH18" s="146">
        <f>U18+(T18*V18*0.2/100)</f>
        <v>15</v>
      </c>
      <c r="AI18" s="145">
        <f>(T18*1500/10000)+U18</f>
        <v>15.75</v>
      </c>
      <c r="AJ18" s="146">
        <f>AG18*BE18+AH18</f>
        <v>15</v>
      </c>
      <c r="AK18" s="146">
        <f>AG18*BF18+AH18</f>
        <v>15</v>
      </c>
      <c r="AL18" s="147">
        <f>ROUND(IF(K18,AB18*10000,(R18*S18*10000)+(Z18*100000000))/(AJ18*10000),3)*Q18</f>
        <v>233333333.33345</v>
      </c>
      <c r="AM18" s="147">
        <f>ROUND(IF(K18,AB18*10000,(R18*S18*10000)+(AA18*100000000))/(AJ18*10000),3)*Q18</f>
        <v>233333333.33345</v>
      </c>
      <c r="AN18" s="207">
        <f>IF(AD18&lt;0,0,ROUND(POWER((1+AD18),(1000/(AI18*5)))/AI18,2))</f>
        <v>6.62606257166453e+79</v>
      </c>
      <c r="AO18" s="207">
        <f>IF(AE18&lt;0,0,ROUND(POWER((1+AE18),(1000/(AI18*5)))/AI18,2))</f>
        <v>1.005429951762502e+76</v>
      </c>
      <c r="AP18" s="149">
        <f>1+AL18</f>
        <v>233333334.33345</v>
      </c>
      <c r="AQ18" s="149">
        <f>1+AM18</f>
        <v>233333334.33345</v>
      </c>
      <c r="AR18" s="149">
        <f>ROUND((30/(AJ18*IF(K18,1,5))),6)</f>
        <v>0.4</v>
      </c>
      <c r="AS18" s="149">
        <f>ROUND((30/(AK18*IF(K18,1,5))),6)</f>
        <v>0.4</v>
      </c>
      <c r="AT18" s="149">
        <f>ROUND(POWER(AP18,AR18)/10000,6)</f>
        <v>0.222429</v>
      </c>
      <c r="AU18" s="149">
        <f>ROUND(POWER(AQ18,AS18)/10000,6)</f>
        <v>0.222429</v>
      </c>
      <c r="AV18" s="149">
        <f>AT18/AU18</f>
        <v>1</v>
      </c>
      <c r="AW18" s="150">
        <f>ROUND(AN18*Q18,1)</f>
        <v>2.319121900082586e+79</v>
      </c>
      <c r="AX18" s="151">
        <f>ROUND(AT18*Q18,10)</f>
        <v>0.07785015000000001</v>
      </c>
      <c r="AY18" s="151">
        <f>ROUND(AU18*Q18,10)</f>
        <v>0.07785015000000001</v>
      </c>
      <c r="AZ18" t="b" s="176">
        <f>IF(AND(AL18&gt;3%,AJ18&gt;6),TRUE,FALSE)</f>
        <v>1</v>
      </c>
      <c r="BA18" s="154">
        <f>IF(OR(AND(AZ18,I18=FALSE),W18),ROUND(POWER(AL18+1,25/(AJ18/5))/10000,2),AX18)</f>
        <v>5.409285363305567e+65</v>
      </c>
      <c r="BB18" s="227">
        <f>IF(AND(AZ18,W18),AJ18/5,AJ18)</f>
        <v>3</v>
      </c>
      <c r="BC18" s="158">
        <f t="shared" si="432"/>
        <v>0.2</v>
      </c>
      <c r="BD18" s="209"/>
      <c r="BE18" s="209"/>
      <c r="BF18" s="209"/>
      <c r="BG18" s="209"/>
      <c r="BH18" s="209"/>
      <c r="BI18" s="209"/>
      <c r="BJ18" s="209"/>
      <c r="BK18" s="209"/>
    </row>
    <row r="19" ht="27.35" customHeight="1">
      <c r="A19" t="s" s="160">
        <v>383</v>
      </c>
      <c r="B19" t="s" s="137">
        <v>141</v>
      </c>
      <c r="C19" s="203"/>
      <c r="D19" s="203"/>
      <c r="E19" s="218"/>
      <c r="F19" s="219">
        <f>C19*E19</f>
        <v>0</v>
      </c>
      <c r="G19" s="239"/>
      <c r="H19" t="b" s="139">
        <v>0</v>
      </c>
      <c r="I19" t="b" s="139">
        <v>0</v>
      </c>
      <c r="J19" t="b" s="139">
        <v>0</v>
      </c>
      <c r="K19" t="b" s="139">
        <v>0</v>
      </c>
      <c r="L19" t="b" s="139">
        <v>0</v>
      </c>
      <c r="M19" t="s" s="221">
        <v>337</v>
      </c>
      <c r="N19" s="222"/>
      <c r="O19" s="223">
        <v>10</v>
      </c>
      <c r="P19" s="141">
        <v>5</v>
      </c>
      <c r="Q19" s="141">
        <v>0.1</v>
      </c>
      <c r="R19" s="139">
        <v>0</v>
      </c>
      <c r="S19" s="141">
        <v>0</v>
      </c>
      <c r="T19" s="139">
        <v>30</v>
      </c>
      <c r="U19" s="139"/>
      <c r="V19" s="139">
        <v>25</v>
      </c>
      <c r="W19" t="b" s="153">
        <v>1</v>
      </c>
      <c r="X19" s="155">
        <f>IF(L19=TRUE,MAX(BA$2:BB$214)*(N19+30%),IF(N19&gt;20%,BA19+MAX(BA$2:BB$214*(N19-5%)),BA19))+IF(H19,MAX(BA$2:BB$214),0)</f>
        <v>3.837815966549087e+289</v>
      </c>
      <c r="Y19" s="224">
        <f>P19*IF(M19="me",0.2,1)</f>
        <v>1</v>
      </c>
      <c r="Z19" s="142">
        <f>P19+O19*BE19</f>
        <v>5</v>
      </c>
      <c r="AA19" s="143">
        <f>O19*BF19+P19</f>
        <v>5</v>
      </c>
      <c r="AB19" s="143">
        <f>O19*BE19+P19</f>
        <v>5</v>
      </c>
      <c r="AC19" s="142">
        <f>Y19*0.4</f>
        <v>0.4</v>
      </c>
      <c r="AD19" s="142">
        <f>(O19*0.5)+(P19*1.2)+(AC19-AI19*4/100)*15</f>
        <v>14.3</v>
      </c>
      <c r="AE19" s="142">
        <f>O19*0.8+P19*1.2+(AC19-AI19*0.1)/100</f>
        <v>13.9995</v>
      </c>
      <c r="AF19" s="225">
        <f>SUM($T$2:T19)</f>
        <v>214.172</v>
      </c>
      <c r="AG19" s="145">
        <f>T19-(T19*V19/100)</f>
        <v>22.5</v>
      </c>
      <c r="AH19" s="146">
        <f>U19+(T19*V19*0.2/100)</f>
        <v>1.5</v>
      </c>
      <c r="AI19" s="145">
        <f>(T19*1500/10000)+U19</f>
        <v>4.5</v>
      </c>
      <c r="AJ19" s="146">
        <f>AG19*BE19+AH19</f>
        <v>1.5</v>
      </c>
      <c r="AK19" s="146">
        <f>AG19*BF19+AH19</f>
        <v>1.5</v>
      </c>
      <c r="AL19" s="147">
        <f>ROUND(IF(K19,AB19*10000,(R19*S19*10000)+(Z19*100000000))/(AJ19*10000),3)*Q19</f>
        <v>3333.3333</v>
      </c>
      <c r="AM19" s="147">
        <f>ROUND(IF(K19,AB19*10000,(R19*S19*10000)+(AA19*100000000))/(AJ19*10000),3)*Q19</f>
        <v>3333.3333</v>
      </c>
      <c r="AN19" s="207">
        <f>IF(AD19&lt;0,0,ROUND(POWER((1+AD19),(1000/(AI19*5)))/AI19,2))</f>
        <v>9.994014311200975e+51</v>
      </c>
      <c r="AO19" s="207">
        <f>IF(AE19&lt;0,0,ROUND(POWER((1+AE19),(1000/(AI19*5)))/AI19,2))</f>
        <v>4.138726244174856e+51</v>
      </c>
      <c r="AP19" s="149">
        <f>1+AL19</f>
        <v>3334.3333</v>
      </c>
      <c r="AQ19" s="149">
        <f>1+AM19</f>
        <v>3334.3333</v>
      </c>
      <c r="AR19" s="149">
        <f>ROUND((30/(AJ19*IF(K19,1,5))),6)</f>
        <v>4</v>
      </c>
      <c r="AS19" s="149">
        <f>ROUND((30/(AK19*IF(K19,1,5))),6)</f>
        <v>4</v>
      </c>
      <c r="AT19" s="149">
        <f>ROUND(POWER(AP19,AR19)/10000,6)</f>
        <v>12360500000.88887</v>
      </c>
      <c r="AU19" s="149">
        <f>ROUND(POWER(AQ19,AS19)/10000,6)</f>
        <v>12360500000.88887</v>
      </c>
      <c r="AV19" s="149">
        <f>AT19/AU19</f>
        <v>1</v>
      </c>
      <c r="AW19" s="150">
        <f>ROUND(AN19*Q19,1)</f>
        <v>9.994014311200976e+50</v>
      </c>
      <c r="AX19" s="151">
        <f>ROUND(AT19*Q19,10)</f>
        <v>1236050000.088887</v>
      </c>
      <c r="AY19" s="151">
        <f>ROUND(AU19*Q19,10)</f>
        <v>1236050000.088887</v>
      </c>
      <c r="AZ19" t="b" s="226">
        <f>IF(AND(AL19&gt;3%,AJ19&gt;6),TRUE,FALSE)</f>
        <v>0</v>
      </c>
      <c r="BA19" s="154">
        <f>IF(OR(AND(AZ19,I19=FALSE),W19),ROUND(POWER(AL19+1,25/(AJ19/5))/10000,2),AX19)</f>
        <v>3.837815966549087e+289</v>
      </c>
      <c r="BB19" s="227">
        <f>IF(AND(AZ19,W19),AJ19/5,AJ19)</f>
        <v>1.5</v>
      </c>
      <c r="BC19" s="158">
        <f t="shared" si="432"/>
        <v>0.2</v>
      </c>
      <c r="BD19" s="209"/>
      <c r="BE19" s="209"/>
      <c r="BF19" s="209"/>
      <c r="BG19" s="209"/>
      <c r="BH19" s="209"/>
      <c r="BI19" s="209"/>
      <c r="BJ19" s="209"/>
      <c r="BK19" s="209"/>
    </row>
    <row r="20" ht="27.35" customHeight="1">
      <c r="A20" t="s" s="160">
        <v>384</v>
      </c>
      <c r="B20" t="s" s="237">
        <v>136</v>
      </c>
      <c r="C20" s="178"/>
      <c r="D20" s="178"/>
      <c r="E20" s="228"/>
      <c r="F20" s="219">
        <f>C20*E20</f>
        <v>0</v>
      </c>
      <c r="G20" s="239"/>
      <c r="H20" t="b" s="162">
        <v>0</v>
      </c>
      <c r="I20" t="b" s="162">
        <v>0</v>
      </c>
      <c r="J20" t="b" s="162">
        <v>0</v>
      </c>
      <c r="K20" t="b" s="162">
        <v>0</v>
      </c>
      <c r="L20" t="b" s="162">
        <v>0</v>
      </c>
      <c r="M20" t="s" s="221">
        <v>337</v>
      </c>
      <c r="N20" s="238"/>
      <c r="O20" s="232">
        <v>0.12</v>
      </c>
      <c r="P20" s="164">
        <v>2</v>
      </c>
      <c r="Q20" s="164">
        <v>1</v>
      </c>
      <c r="R20" s="162">
        <v>0</v>
      </c>
      <c r="S20" s="164">
        <v>0</v>
      </c>
      <c r="T20" s="162">
        <v>30</v>
      </c>
      <c r="U20" s="162">
        <v>0</v>
      </c>
      <c r="V20" s="162">
        <v>0</v>
      </c>
      <c r="W20" t="b" s="162">
        <v>1</v>
      </c>
      <c r="X20" s="240"/>
      <c r="Y20" s="240"/>
      <c r="Z20" s="240"/>
      <c r="AA20" s="240"/>
      <c r="AB20" s="240"/>
      <c r="AC20" s="241"/>
      <c r="AD20" s="155">
        <f>IF(L20=TRUE,MAX(BG$2:BG$213)*(N20+30%),IF(N20&gt;20%,BG20+MAX(BG$2:BG$213*(N20-5%)),BG20))+IF(H20,MAX(BG$2:BG$213),0)</f>
        <v>3.921323965034743e+42</v>
      </c>
      <c r="AE20" s="224">
        <f>P20*IF(M20="me",0.2,1)</f>
        <v>0.4</v>
      </c>
      <c r="AF20" s="142">
        <f>P20+O20*BJ20</f>
        <v>2.036</v>
      </c>
      <c r="AG20" s="143">
        <f>O20*BK20+P20</f>
        <v>2.06</v>
      </c>
      <c r="AH20" s="143">
        <f>O20*BJ20+P20</f>
        <v>2.036</v>
      </c>
      <c r="AI20" s="142">
        <f>AE20*0.4</f>
        <v>0.16</v>
      </c>
      <c r="AJ20" s="142">
        <f>(O20*0.5)+(P20*1.2)+(AI20-AO20*4/100)*15</f>
        <v>2.160000000000001</v>
      </c>
      <c r="AK20" s="142">
        <f>O20*0.8+P20*1.2+(AI20-AO20*0.1)/100</f>
        <v>2.4931</v>
      </c>
      <c r="AL20" s="225">
        <f>SUM($T$2:T20)</f>
        <v>244.172</v>
      </c>
      <c r="AM20" s="145">
        <f>T20-(T20*V20/100)</f>
        <v>30</v>
      </c>
      <c r="AN20" s="146">
        <f>U20+(T20*V20*0.2/100)</f>
        <v>0</v>
      </c>
      <c r="AO20" s="145">
        <f>(T20*1500/10000)+U20</f>
        <v>4.5</v>
      </c>
      <c r="AP20" s="146">
        <f>AM20*BJ20+AN20</f>
        <v>9</v>
      </c>
      <c r="AQ20" s="146">
        <f>AM20*BK20+AN20</f>
        <v>15</v>
      </c>
      <c r="AR20" s="147">
        <f>ROUND(IF(K20,AH20*10000,(R20*S20*10000)+(AF20*100000000))/(AP20*10000),3)*Q20</f>
        <v>2262.222</v>
      </c>
      <c r="AS20" s="147">
        <f>ROUND(IF(K20,AH20*10000,(R20*S20*10000)+(AG20*100000000))/(AP20*10000),3)*Q20</f>
        <v>2288.889</v>
      </c>
      <c r="AT20" s="207">
        <f>IF(AJ20&lt;0,0,ROUND(POWER((1+AJ20),(1000/(AO20*5)))/AO20,2))</f>
        <v>3.590064648570352e+21</v>
      </c>
      <c r="AU20" s="207">
        <f>IF(AK20&lt;0,0,ROUND(POWER((1+AK20),(1000/(AO20*5)))/AO20,2))</f>
        <v>3.086735596020909e+23</v>
      </c>
      <c r="AV20" s="149">
        <f>1+AR20</f>
        <v>2263.222</v>
      </c>
      <c r="AW20" s="149">
        <f>1+AS20</f>
        <v>2289.889</v>
      </c>
      <c r="AX20" s="149">
        <f>ROUND((30/(AP20*IF(K20,1,5))),6)</f>
        <v>0.666667</v>
      </c>
      <c r="AY20" s="149">
        <f>ROUND((30/(AQ20*IF(K20,1,5))),6)</f>
        <v>0.4</v>
      </c>
      <c r="AZ20" s="149">
        <f>ROUND(POWER(AV20,AX20)/10000,6)</f>
        <v>0.017238</v>
      </c>
      <c r="BA20" s="149">
        <f>ROUND(POWER(AW20,AY20)/10000,6)</f>
        <v>0.002208</v>
      </c>
      <c r="BB20" s="149">
        <f>AZ20/BA20</f>
        <v>7.807065217391305</v>
      </c>
      <c r="BC20" s="150">
        <f>ROUND(AT20*Q20,1)</f>
        <v>3.590064648570352e+21</v>
      </c>
      <c r="BD20" s="151">
        <f>ROUND(AZ20*Q20,10)</f>
        <v>0.017238</v>
      </c>
      <c r="BE20" s="151">
        <f>ROUND(BA20*Q20,10)</f>
        <v>0.002208</v>
      </c>
      <c r="BF20" t="b" s="176">
        <f>IF(AND(AR20&gt;3%,AP20&gt;6),TRUE,FALSE)</f>
        <v>1</v>
      </c>
      <c r="BG20" s="154">
        <f>IF(OR(AND(BF20,I20=FALSE),W20),ROUND(POWER(AR20+1,25/(AP20/5))/10000,2),BD20)</f>
        <v>3.921323965034743e+42</v>
      </c>
      <c r="BH20" s="227">
        <f>IF(AND(BF20,W20),AP20/5,AP20)</f>
        <v>1.8</v>
      </c>
      <c r="BI20" s="157">
        <f t="shared" si="432"/>
        <v>0.2</v>
      </c>
      <c r="BJ20" s="157">
        <f t="shared" si="597" ref="BJ20:BK21">0.3</f>
        <v>0.3</v>
      </c>
      <c r="BK20" s="158">
        <f>0.5</f>
        <v>0.5</v>
      </c>
    </row>
    <row r="21" ht="28.35" customHeight="1">
      <c r="A21" t="s" s="242">
        <v>385</v>
      </c>
      <c r="B21" t="s" s="243">
        <v>386</v>
      </c>
      <c r="C21" s="244">
        <v>2</v>
      </c>
      <c r="D21" s="245">
        <v>0.15</v>
      </c>
      <c r="E21" s="246">
        <f>C21*D21</f>
        <v>0.3</v>
      </c>
      <c r="F21" s="247">
        <v>0.05</v>
      </c>
      <c r="G21" s="248">
        <v>0.1</v>
      </c>
      <c r="H21" s="249">
        <v>0.15</v>
      </c>
      <c r="I21" s="152"/>
      <c r="J21" s="152"/>
      <c r="K21" s="152"/>
      <c r="L21" s="226"/>
      <c r="M21" s="250"/>
      <c r="N21" s="251"/>
      <c r="O21" s="252"/>
      <c r="P21" s="253"/>
      <c r="Q21" s="253"/>
      <c r="R21" s="254">
        <f>SUM(I$2:$Q21)</f>
      </c>
      <c r="S21" s="255">
        <f>I21</f>
        <v>0</v>
      </c>
      <c r="T21" s="256">
        <f>J21</f>
        <v>0</v>
      </c>
      <c r="U21" s="255">
        <f>(I21*1500/10000)+J21</f>
        <v>0</v>
      </c>
      <c r="V21" s="256">
        <f>S21*AE21+T21</f>
        <v>0</v>
      </c>
      <c r="W21" s="257">
        <f>ROUND(IF(E21,Q21*10000,(B21*C21*10000)+(O21*100000000))/(V21*10000),3)</f>
      </c>
      <c r="X21" s="258">
        <f>1+W21</f>
      </c>
      <c r="Y21" s="258">
        <f>ROUND((30/(V21*IF(E21,1,5))),6)</f>
      </c>
      <c r="Z21" s="258">
        <f>ROUND(POWER(X21,Y21)/10000,6)</f>
      </c>
      <c r="AA21" s="259">
        <f>IF(AND(W21&gt;3%,V21&gt;6),TRUE,FALSE)</f>
      </c>
      <c r="AB21" s="260">
        <f>IF(OR(AND(AA21,H21=FALSE),L21),ROUND(POWER(W21+1,25/(V21/5))/10000,2),Z21)</f>
      </c>
      <c r="AC21" s="261">
        <f>IF(AND(AA21,L21),V21/5,V21)</f>
      </c>
      <c r="AD21" s="157">
        <f>0.2</f>
        <v>0.2</v>
      </c>
      <c r="AE21" s="157">
        <f>0.3</f>
        <v>0.3</v>
      </c>
      <c r="AF21" s="262">
        <f>0.5</f>
        <v>0.5</v>
      </c>
      <c r="AG21" t="s" s="242">
        <v>385</v>
      </c>
      <c r="AH21" t="s" s="243">
        <v>386</v>
      </c>
      <c r="AI21" s="244">
        <v>2</v>
      </c>
      <c r="AJ21" s="245">
        <v>0.15</v>
      </c>
      <c r="AK21" s="246">
        <f>AI21*AJ21</f>
        <v>0.3</v>
      </c>
      <c r="AL21" s="247">
        <v>0.05</v>
      </c>
      <c r="AM21" s="248">
        <v>0.1</v>
      </c>
      <c r="AN21" s="249">
        <v>0.15</v>
      </c>
      <c r="AO21" s="152"/>
      <c r="AP21" s="152"/>
      <c r="AQ21" s="152"/>
      <c r="AR21" s="226"/>
      <c r="AS21" s="250">
        <f>IF(AA21=TRUE,MAX(BH$2:BH$23)*(AE21+30%),IF(AE21&gt;20%,BH21+MAX(BH$2:BH$23*(AE21-5%)),BH21))+IF(AL21,MAX(BH$2:BH$23),0)</f>
      </c>
      <c r="AT21" s="251">
        <f>AF21</f>
        <v>0.5</v>
      </c>
      <c r="AU21" s="252">
        <f>AF21+AG21*BK21</f>
      </c>
      <c r="AV21" s="253">
        <f>AG21*BL21+AF21</f>
      </c>
      <c r="AW21" s="253">
        <f>AG21*BK21+AF21</f>
      </c>
      <c r="AX21" s="254">
        <f>SUM($Q$2:AO21)</f>
      </c>
      <c r="AY21" s="255">
        <f>AO21</f>
        <v>0</v>
      </c>
      <c r="AZ21" s="256">
        <f>AP21</f>
        <v>0</v>
      </c>
      <c r="BA21" s="255">
        <f>(AO21*1500/10000)+AP21</f>
        <v>0</v>
      </c>
      <c r="BB21" s="256">
        <f>AY21*BK21+AZ21</f>
        <v>0</v>
      </c>
      <c r="BC21" s="257">
        <f>ROUND(IF(AK21,AW21*10000,(AH21*AI21*10000)+(AU21*100000000))/(BB21*10000),3)</f>
      </c>
      <c r="BD21" s="258">
        <f>1+BC21</f>
      </c>
      <c r="BE21" s="258">
        <f>ROUND((30/(BB21*IF(AK21,1,5))),6)</f>
      </c>
      <c r="BF21" s="258">
        <f>ROUND(POWER(BD21,BE21)/10000,6)</f>
      </c>
      <c r="BG21" s="259">
        <f>IF(AND(BC21&gt;3%,BB21&gt;6),TRUE,FALSE)</f>
      </c>
      <c r="BH21" s="260">
        <f>IF(OR(AND(BG21,AN21=FALSE),AR21),ROUND(POWER(BC21+1,25/(BB21/5))/10000,2),BF21)</f>
      </c>
      <c r="BI21" s="261">
        <f>IF(AND(BG21,AR21),BB21/5,BB21)</f>
      </c>
      <c r="BJ21" s="157">
        <f t="shared" si="432"/>
        <v>0.2</v>
      </c>
      <c r="BK21" s="158">
        <f t="shared" si="597"/>
        <v>0.3</v>
      </c>
    </row>
    <row r="22" ht="28.35" customHeight="1">
      <c r="A22" t="s" s="242">
        <v>387</v>
      </c>
      <c r="B22" t="s" s="243">
        <v>388</v>
      </c>
      <c r="C22" s="263">
        <v>0.45</v>
      </c>
      <c r="D22" s="264">
        <v>0.08</v>
      </c>
      <c r="E22" s="246">
        <f>C22*D22</f>
        <v>0.036</v>
      </c>
      <c r="F22" s="247">
        <v>0.12</v>
      </c>
      <c r="G22" s="248">
        <v>0.06</v>
      </c>
      <c r="H22" s="249">
        <v>0</v>
      </c>
      <c r="I22" s="165"/>
      <c r="J22" s="162">
        <v>3</v>
      </c>
      <c r="K22" s="162">
        <v>0</v>
      </c>
      <c r="L22" s="162">
        <v>0</v>
      </c>
      <c r="M22" s="252"/>
      <c r="N22" s="252"/>
      <c r="O22" s="253"/>
      <c r="P22" s="253"/>
      <c r="Q22" s="254">
        <f>SUM(H$2:$Q22)</f>
      </c>
      <c r="R22" s="265">
        <f>H22</f>
        <v>0</v>
      </c>
      <c r="S22" s="256">
        <f>I22</f>
        <v>0</v>
      </c>
      <c r="T22" s="265">
        <f>(H22*1500/10000)+I22</f>
        <v>0</v>
      </c>
      <c r="U22" s="256">
        <f>R22*AD22+S22</f>
        <v>0</v>
      </c>
      <c r="V22" s="257">
        <f>ROUND(IF(D22,P22*10000,(A22*B22*10000)+(N22*100000000))/(U22*10000),3)</f>
      </c>
      <c r="W22" s="258">
        <f>1+V22</f>
      </c>
      <c r="X22" s="258">
        <f>ROUND((30/(U22*IF(D22,1,5))),6)</f>
      </c>
      <c r="Y22" s="258">
        <f>ROUND(POWER(W22,X22)/10000,6)</f>
      </c>
      <c r="Z22" s="259">
        <f>IF(AND(V22&gt;3%,U22&gt;6),TRUE,FALSE)</f>
      </c>
      <c r="AA22" s="260">
        <f>IF(OR(AND(Z22,G22=FALSE),K22),ROUND(POWER(V22+1,25/(U22/5))/10000,2),Y22)</f>
      </c>
      <c r="AB22" s="261">
        <f>IF(AND(Z22,K22),U22/5,U22)</f>
      </c>
      <c r="AC22" s="157">
        <f>0.2</f>
        <v>0.2</v>
      </c>
      <c r="AD22" s="157">
        <f>0.3</f>
        <v>0.3</v>
      </c>
      <c r="AE22" s="262">
        <f>0.5</f>
        <v>0.5</v>
      </c>
      <c r="AF22" t="s" s="242">
        <v>387</v>
      </c>
      <c r="AG22" t="s" s="243">
        <v>388</v>
      </c>
      <c r="AH22" s="266">
        <v>0.45</v>
      </c>
      <c r="AI22" s="267">
        <v>0.08</v>
      </c>
      <c r="AJ22" s="246">
        <f>AH22*AI22</f>
        <v>0.036</v>
      </c>
      <c r="AK22" s="247">
        <v>0.12</v>
      </c>
      <c r="AL22" s="248">
        <v>0.06</v>
      </c>
      <c r="AM22" s="249">
        <v>0</v>
      </c>
      <c r="AN22" s="165"/>
      <c r="AO22" s="162">
        <v>3</v>
      </c>
      <c r="AP22" s="162">
        <v>0</v>
      </c>
      <c r="AQ22" s="162">
        <v>0</v>
      </c>
      <c r="AR22" s="252">
        <f>AD22</f>
        <v>0.3</v>
      </c>
      <c r="AS22" s="252">
        <f>AD22+AE22*BI22</f>
        <v>0.45</v>
      </c>
      <c r="AT22" s="253">
        <f>AE22*BJ22+AD22</f>
        <v>0.55</v>
      </c>
      <c r="AU22" s="253">
        <f>AE22*BI22+AD22</f>
        <v>0.45</v>
      </c>
      <c r="AV22" s="254">
        <f>SUM($Q$2:AM22)</f>
      </c>
      <c r="AW22" s="265">
        <f>AM22</f>
        <v>0</v>
      </c>
      <c r="AX22" s="256">
        <f>AN22</f>
        <v>0</v>
      </c>
      <c r="AY22" s="265">
        <f>(AM22*1500/10000)+AN22</f>
        <v>0</v>
      </c>
      <c r="AZ22" s="256">
        <f>AW22*BI22+AX22</f>
        <v>0</v>
      </c>
      <c r="BA22" s="257">
        <f>ROUND(IF(AI22,AU22*10000,(AF22*AG22*10000)+(AS22*100000000))/(AZ22*10000),3)</f>
      </c>
      <c r="BB22" s="258">
        <f>1+BA22</f>
      </c>
      <c r="BC22" s="258">
        <f>ROUND((30/(AZ22*IF(AI22,1,5))),6)</f>
      </c>
      <c r="BD22" s="258">
        <f>ROUND(POWER(BB22,BC22)/10000,6)</f>
      </c>
      <c r="BE22" s="259">
        <f>IF(AND(BA22&gt;3%,AZ22&gt;6),TRUE,FALSE)</f>
      </c>
      <c r="BF22" s="260">
        <f>IF(OR(AND(BE22,AL22=FALSE),AP22),ROUND(POWER(BA22+1,25/(AZ22/5))/10000,2),BD22)</f>
      </c>
      <c r="BG22" s="261">
        <f>IF(AND(BE22,AP22),AZ22/5,AZ22)</f>
      </c>
      <c r="BH22" s="157">
        <f t="shared" si="432"/>
        <v>0.2</v>
      </c>
      <c r="BI22" s="157">
        <f>0.3</f>
        <v>0.3</v>
      </c>
      <c r="BJ22" s="262">
        <f>0.5</f>
        <v>0.5</v>
      </c>
      <c r="BK22" t="s" s="242">
        <v>387</v>
      </c>
    </row>
    <row r="23" ht="28.35" customHeight="1">
      <c r="A23" t="s" s="242">
        <v>389</v>
      </c>
      <c r="B23" t="s" s="243">
        <v>388</v>
      </c>
      <c r="C23" s="266">
        <v>0.45</v>
      </c>
      <c r="D23" s="245">
        <v>0.25</v>
      </c>
      <c r="E23" s="246">
        <f>C23*D23</f>
        <v>0.1125</v>
      </c>
      <c r="F23" s="247">
        <v>0.1</v>
      </c>
      <c r="G23" s="248">
        <v>0.05</v>
      </c>
      <c r="H23" s="249">
        <v>0</v>
      </c>
      <c r="I23" s="152"/>
      <c r="J23" s="139">
        <v>1</v>
      </c>
      <c r="K23" s="139">
        <v>0</v>
      </c>
      <c r="L23" s="139">
        <v>0</v>
      </c>
      <c r="M23" s="252"/>
      <c r="N23" s="252"/>
      <c r="O23" s="253"/>
      <c r="P23" s="253"/>
      <c r="Q23" s="254">
        <f>SUM(H$2:$Q23)</f>
      </c>
      <c r="R23" s="265">
        <f>H23</f>
        <v>0</v>
      </c>
      <c r="S23" s="256">
        <f>I23</f>
        <v>0</v>
      </c>
      <c r="T23" s="265">
        <f>(H23*1500/10000)+I23</f>
        <v>0</v>
      </c>
      <c r="U23" s="256">
        <f>R23*AD23+S23</f>
        <v>0</v>
      </c>
      <c r="V23" s="257">
        <f>ROUND(IF(D23,P23*10000,(A23*B23*10000)+(N23*100000000))/(U23*10000),3)</f>
      </c>
      <c r="W23" s="258">
        <f>1+V23</f>
      </c>
      <c r="X23" s="258">
        <f>ROUND((30/(U23*IF(D23,1,5))),6)</f>
      </c>
      <c r="Y23" s="258">
        <f>ROUND(POWER(W23,X23)/10000,6)</f>
      </c>
      <c r="Z23" s="259">
        <f>IF(AND(V23&gt;3%,U23&gt;6),TRUE,FALSE)</f>
      </c>
      <c r="AA23" s="260">
        <f>IF(OR(AND(Z23,G23=FALSE),K23),ROUND(POWER(V23+1,25/(U23/5))/10000,2),Y23)</f>
      </c>
      <c r="AB23" s="261">
        <f>IF(AND(Z23,K23),U23/5,U23)</f>
      </c>
      <c r="AC23" s="157">
        <f>0.2</f>
        <v>0.2</v>
      </c>
      <c r="AD23" s="157">
        <f>0.3</f>
        <v>0.3</v>
      </c>
      <c r="AE23" s="262">
        <f>0.5</f>
        <v>0.5</v>
      </c>
      <c r="AF23" t="s" s="242">
        <v>389</v>
      </c>
      <c r="AG23" t="s" s="243">
        <v>388</v>
      </c>
      <c r="AH23" s="266">
        <v>0.45</v>
      </c>
      <c r="AI23" s="245">
        <v>0.25</v>
      </c>
      <c r="AJ23" s="246">
        <f>AH23*AI23</f>
        <v>0.1125</v>
      </c>
      <c r="AK23" s="247">
        <v>0.1</v>
      </c>
      <c r="AL23" s="248">
        <v>0.05</v>
      </c>
      <c r="AM23" s="249">
        <v>0</v>
      </c>
      <c r="AN23" s="152"/>
      <c r="AO23" s="139">
        <v>1</v>
      </c>
      <c r="AP23" s="139">
        <v>0</v>
      </c>
      <c r="AQ23" s="139">
        <v>0</v>
      </c>
      <c r="AR23" s="252">
        <f>AD23</f>
        <v>0.3</v>
      </c>
      <c r="AS23" s="252">
        <f>AD23+AE23*BI23</f>
        <v>0.45</v>
      </c>
      <c r="AT23" s="253">
        <f>AE23*BJ23+AD23</f>
        <v>0.55</v>
      </c>
      <c r="AU23" s="253">
        <f>AE23*BI23+AD23</f>
        <v>0.45</v>
      </c>
      <c r="AV23" s="254">
        <f>SUM($Q$2:AM23)</f>
      </c>
      <c r="AW23" s="265">
        <f>AM23</f>
        <v>0</v>
      </c>
      <c r="AX23" s="256">
        <f>AN23</f>
        <v>0</v>
      </c>
      <c r="AY23" s="265">
        <f>(AM23*1500/10000)+AN23</f>
        <v>0</v>
      </c>
      <c r="AZ23" s="256">
        <f>AW23*BI23+AX23</f>
        <v>0</v>
      </c>
      <c r="BA23" s="257">
        <f>ROUND(IF(AI23,AU23*10000,(AF23*AG23*10000)+(AS23*100000000))/(AZ23*10000),3)</f>
      </c>
      <c r="BB23" s="258">
        <f>1+BA23</f>
      </c>
      <c r="BC23" s="258">
        <f>ROUND((30/(AZ23*IF(AI23,1,5))),6)</f>
      </c>
      <c r="BD23" s="258">
        <f>ROUND(POWER(BB23,BC23)/10000,6)</f>
      </c>
      <c r="BE23" s="259">
        <f>IF(AND(BA23&gt;3%,AZ23&gt;6),TRUE,FALSE)</f>
      </c>
      <c r="BF23" s="260">
        <f>IF(OR(AND(BE23,AL23=FALSE),AP23),ROUND(POWER(BA23+1,25/(AZ23/5))/10000,2),BD23)</f>
      </c>
      <c r="BG23" s="261">
        <f>IF(AND(BE23,AP23),AZ23/5,AZ23)</f>
      </c>
      <c r="BH23" s="157">
        <f t="shared" si="432"/>
        <v>0.2</v>
      </c>
      <c r="BI23" s="157">
        <f>0.3</f>
        <v>0.3</v>
      </c>
      <c r="BJ23" s="262">
        <f>0.5</f>
        <v>0.5</v>
      </c>
      <c r="BK23" t="s" s="242">
        <v>389</v>
      </c>
    </row>
    <row r="24" ht="28.35" customHeight="1">
      <c r="A24" t="s" s="242">
        <v>390</v>
      </c>
      <c r="B24" t="s" s="243">
        <v>388</v>
      </c>
      <c r="C24" s="266">
        <v>0.45</v>
      </c>
      <c r="D24" s="264">
        <v>0.25</v>
      </c>
      <c r="E24" s="246">
        <f>C24*D24</f>
        <v>0.1125</v>
      </c>
      <c r="F24" s="247">
        <v>0.3</v>
      </c>
      <c r="G24" s="248">
        <v>0.08</v>
      </c>
      <c r="H24" s="249">
        <v>0.05</v>
      </c>
      <c r="I24" s="165"/>
      <c r="J24" s="162">
        <v>6</v>
      </c>
      <c r="K24" s="162">
        <v>0</v>
      </c>
      <c r="L24" s="162">
        <v>0</v>
      </c>
      <c r="M24" s="252"/>
      <c r="N24" s="252"/>
      <c r="O24" s="253"/>
      <c r="P24" s="253"/>
      <c r="Q24" s="254">
        <f>SUM(H$2:$Q24)</f>
      </c>
      <c r="R24" s="265">
        <f>H24</f>
        <v>0.05</v>
      </c>
      <c r="S24" s="256">
        <f>I24</f>
        <v>0</v>
      </c>
      <c r="T24" s="265">
        <f>(H24*1500/10000)+I24</f>
        <v>0.0075</v>
      </c>
      <c r="U24" s="256">
        <f>R24*AD24+S24</f>
        <v>0.015</v>
      </c>
      <c r="V24" s="257">
        <f>ROUND(IF(D24,P24*10000,(A24*B24*10000)+(N24*100000000))/(U24*10000),3)</f>
      </c>
      <c r="W24" s="258">
        <f>1+V24</f>
      </c>
      <c r="X24" s="258">
        <f>ROUND((30/(U24*IF(D24,1,5))),6)</f>
        <v>2000</v>
      </c>
      <c r="Y24" s="258">
        <f>ROUND(POWER(W24,X24)/10000,6)</f>
      </c>
      <c r="Z24" s="259">
        <f>IF(AND(V24&gt;3%,U24&gt;6),TRUE,FALSE)</f>
      </c>
      <c r="AA24" s="260">
        <f>IF(OR(AND(Z24,G24=FALSE),K24),ROUND(POWER(V24+1,25/(U24/5))/10000,2),Y24)</f>
      </c>
      <c r="AB24" s="261">
        <f>IF(AND(Z24,K24),U24/5,U24)</f>
      </c>
      <c r="AC24" s="157">
        <f>0.2</f>
        <v>0.2</v>
      </c>
      <c r="AD24" s="157">
        <f>0.3</f>
        <v>0.3</v>
      </c>
      <c r="AE24" s="262">
        <f>0.5</f>
        <v>0.5</v>
      </c>
      <c r="AF24" t="s" s="242">
        <v>390</v>
      </c>
      <c r="AG24" t="s" s="243">
        <v>388</v>
      </c>
      <c r="AH24" s="266">
        <v>0.45</v>
      </c>
      <c r="AI24" s="264">
        <v>0.25</v>
      </c>
      <c r="AJ24" s="246">
        <f>AH24*AI24</f>
        <v>0.1125</v>
      </c>
      <c r="AK24" s="247">
        <v>0.3</v>
      </c>
      <c r="AL24" s="248">
        <v>0.08</v>
      </c>
      <c r="AM24" s="249">
        <v>0.05</v>
      </c>
      <c r="AN24" s="165"/>
      <c r="AO24" s="162">
        <v>6</v>
      </c>
      <c r="AP24" s="162">
        <v>0</v>
      </c>
      <c r="AQ24" s="162">
        <v>0</v>
      </c>
      <c r="AR24" s="252">
        <f>AD24</f>
        <v>0.3</v>
      </c>
      <c r="AS24" s="252">
        <f>AD24+AE24*BI24</f>
        <v>0.45</v>
      </c>
      <c r="AT24" s="253">
        <f>AE24*BJ24+AD24</f>
        <v>0.55</v>
      </c>
      <c r="AU24" s="253">
        <f>AE24*BI24+AD24</f>
        <v>0.45</v>
      </c>
      <c r="AV24" s="254">
        <f>SUM($Q$2:AM24)</f>
      </c>
      <c r="AW24" s="265">
        <f>AM24</f>
        <v>0.05</v>
      </c>
      <c r="AX24" s="256">
        <f>AN24</f>
        <v>0</v>
      </c>
      <c r="AY24" s="265">
        <f>(AM24*1500/10000)+AN24</f>
        <v>0.0075</v>
      </c>
      <c r="AZ24" s="256">
        <f>AW24*BI24+AX24</f>
        <v>0.015</v>
      </c>
      <c r="BA24" s="257">
        <f>ROUND(IF(AI24,AU24*10000,(AF24*AG24*10000)+(AS24*100000000))/(AZ24*10000),3)</f>
        <v>30</v>
      </c>
      <c r="BB24" s="258">
        <f>1+BA24</f>
        <v>31</v>
      </c>
      <c r="BC24" s="258">
        <f>ROUND((30/(AZ24*IF(AI24,1,5))),6)</f>
        <v>2000</v>
      </c>
      <c r="BD24" s="258">
        <f>ROUND(POWER(BB24,BC24)/10000,6)</f>
      </c>
      <c r="BE24" t="b" s="259">
        <f>IF(AND(BA24&gt;3%,AZ24&gt;6),TRUE,FALSE)</f>
        <v>0</v>
      </c>
      <c r="BF24" s="260">
        <f>IF(OR(AND(BE24,AL24=FALSE),AP24),ROUND(POWER(BA24+1,25/(AZ24/5))/10000,2),BD24)</f>
      </c>
      <c r="BG24" s="261">
        <f>IF(AND(BE24,AP24),AZ24/5,AZ24)</f>
        <v>0.015</v>
      </c>
      <c r="BH24" s="157">
        <f t="shared" si="432"/>
        <v>0.2</v>
      </c>
      <c r="BI24" s="157">
        <f>0.3</f>
        <v>0.3</v>
      </c>
      <c r="BJ24" s="262">
        <f>0.5</f>
        <v>0.5</v>
      </c>
      <c r="BK24" t="s" s="242">
        <v>390</v>
      </c>
    </row>
    <row r="25" ht="28.35" customHeight="1">
      <c r="A25" t="s" s="242">
        <v>391</v>
      </c>
      <c r="B25" t="s" s="243">
        <v>91</v>
      </c>
      <c r="C25" s="266">
        <v>1</v>
      </c>
      <c r="D25" s="245">
        <v>0.15</v>
      </c>
      <c r="E25" s="246">
        <f>C25*D25</f>
        <v>0.15</v>
      </c>
      <c r="F25" s="247">
        <v>0.05</v>
      </c>
      <c r="G25" s="248">
        <v>0.08</v>
      </c>
      <c r="H25" s="249">
        <v>0.1</v>
      </c>
      <c r="I25" s="152"/>
      <c r="J25" s="139">
        <v>6</v>
      </c>
      <c r="K25" s="139">
        <v>0</v>
      </c>
      <c r="L25" s="139">
        <v>0</v>
      </c>
      <c r="M25" s="252"/>
      <c r="N25" s="252"/>
      <c r="O25" s="253"/>
      <c r="P25" s="253"/>
      <c r="Q25" s="254">
        <f>SUM(H$2:$Q25)</f>
      </c>
      <c r="R25" s="265">
        <f>H25</f>
        <v>0.1</v>
      </c>
      <c r="S25" s="256">
        <f>I25</f>
        <v>0</v>
      </c>
      <c r="T25" s="265">
        <f>(H25*1500/10000)+I25</f>
        <v>0.015</v>
      </c>
      <c r="U25" s="256">
        <f>R25*AD25+S25</f>
        <v>0.03</v>
      </c>
      <c r="V25" s="257">
        <f>ROUND(IF(D25,P25*10000,(A25*B25*10000)+(N25*100000000))/(U25*10000),3)</f>
      </c>
      <c r="W25" s="258">
        <f>1+V25</f>
      </c>
      <c r="X25" s="258">
        <f>ROUND((30/(U25*IF(D25,1,5))),6)</f>
        <v>1000</v>
      </c>
      <c r="Y25" s="258">
        <f>ROUND(POWER(W25,X25)/10000,6)</f>
      </c>
      <c r="Z25" s="259">
        <f>IF(AND(V25&gt;3%,U25&gt;6),TRUE,FALSE)</f>
      </c>
      <c r="AA25" s="260">
        <f>IF(OR(AND(Z25,G25=FALSE),K25),ROUND(POWER(V25+1,25/(U25/5))/10000,2),Y25)</f>
      </c>
      <c r="AB25" s="261">
        <f>IF(AND(Z25,K25),U25/5,U25)</f>
      </c>
      <c r="AC25" s="157">
        <f>0.2</f>
        <v>0.2</v>
      </c>
      <c r="AD25" s="157">
        <f>0.3</f>
        <v>0.3</v>
      </c>
      <c r="AE25" s="262">
        <f>0.5</f>
        <v>0.5</v>
      </c>
      <c r="AF25" t="s" s="242">
        <v>391</v>
      </c>
      <c r="AG25" t="s" s="243">
        <v>91</v>
      </c>
      <c r="AH25" s="266">
        <v>1</v>
      </c>
      <c r="AI25" s="245">
        <v>0.15</v>
      </c>
      <c r="AJ25" s="246">
        <f>AH25*AI25</f>
        <v>0.15</v>
      </c>
      <c r="AK25" s="247">
        <v>0.05</v>
      </c>
      <c r="AL25" s="248">
        <v>0.08</v>
      </c>
      <c r="AM25" s="249">
        <v>0.1</v>
      </c>
      <c r="AN25" s="152"/>
      <c r="AO25" s="139">
        <v>6</v>
      </c>
      <c r="AP25" s="139">
        <v>0</v>
      </c>
      <c r="AQ25" s="139">
        <v>0</v>
      </c>
      <c r="AR25" s="252">
        <f>AD25</f>
        <v>0.3</v>
      </c>
      <c r="AS25" s="252">
        <f>AD25+AE25*BI25</f>
        <v>0.45</v>
      </c>
      <c r="AT25" s="253">
        <f>AE25*BJ25+AD25</f>
        <v>0.55</v>
      </c>
      <c r="AU25" s="253">
        <f>AE25*BI25+AD25</f>
        <v>0.45</v>
      </c>
      <c r="AV25" s="254">
        <f>SUM($Q$2:AM25)</f>
      </c>
      <c r="AW25" s="265">
        <f>AM25</f>
        <v>0.1</v>
      </c>
      <c r="AX25" s="256">
        <f>AN25</f>
        <v>0</v>
      </c>
      <c r="AY25" s="265">
        <f>(AM25*1500/10000)+AN25</f>
        <v>0.015</v>
      </c>
      <c r="AZ25" s="256">
        <f>AW25*BI25+AX25</f>
        <v>0.03</v>
      </c>
      <c r="BA25" s="257">
        <f>ROUND(IF(AI25,AU25*10000,(AF25*AG25*10000)+(AS25*100000000))/(AZ25*10000),3)</f>
        <v>15</v>
      </c>
      <c r="BB25" s="258">
        <f>1+BA25</f>
        <v>16</v>
      </c>
      <c r="BC25" s="258">
        <f>ROUND((30/(AZ25*IF(AI25,1,5))),6)</f>
        <v>1000</v>
      </c>
      <c r="BD25" s="258">
        <f>ROUND(POWER(BB25,BC25)/10000,6)</f>
      </c>
      <c r="BE25" t="b" s="259">
        <f>IF(AND(BA25&gt;3%,AZ25&gt;6),TRUE,FALSE)</f>
        <v>0</v>
      </c>
      <c r="BF25" s="260">
        <f>IF(OR(AND(BE25,AL25=FALSE),AP25),ROUND(POWER(BA25+1,25/(AZ25/5))/10000,2),BD25)</f>
      </c>
      <c r="BG25" s="261">
        <f>IF(AND(BE25,AP25),AZ25/5,AZ25)</f>
        <v>0.03</v>
      </c>
      <c r="BH25" s="157">
        <f t="shared" si="432"/>
        <v>0.2</v>
      </c>
      <c r="BI25" s="157">
        <f>0.3</f>
        <v>0.3</v>
      </c>
      <c r="BJ25" s="262">
        <f>0.5</f>
        <v>0.5</v>
      </c>
      <c r="BK25" t="s" s="242">
        <v>391</v>
      </c>
    </row>
    <row r="26" ht="28.35" customHeight="1">
      <c r="A26" t="s" s="242">
        <v>391</v>
      </c>
      <c r="B26" t="s" s="243">
        <v>91</v>
      </c>
      <c r="C26" s="266">
        <v>1</v>
      </c>
      <c r="D26" s="264">
        <v>0.15</v>
      </c>
      <c r="E26" s="246">
        <f>C26*D26</f>
        <v>0.15</v>
      </c>
      <c r="F26" s="247">
        <v>0.05</v>
      </c>
      <c r="G26" s="248">
        <v>0.08</v>
      </c>
      <c r="H26" s="249">
        <v>0.1</v>
      </c>
      <c r="I26" s="165"/>
      <c r="J26" s="162">
        <v>6</v>
      </c>
      <c r="K26" s="162">
        <v>0</v>
      </c>
      <c r="L26" s="162">
        <v>0</v>
      </c>
      <c r="M26" s="252"/>
      <c r="N26" s="252"/>
      <c r="O26" s="253"/>
      <c r="P26" s="253"/>
      <c r="Q26" s="254">
        <f>SUM(H$2:$Q26)</f>
      </c>
      <c r="R26" s="265">
        <f>H26</f>
        <v>0.1</v>
      </c>
      <c r="S26" s="256">
        <f>I26</f>
        <v>0</v>
      </c>
      <c r="T26" s="265">
        <f>(H26*1500/10000)+I26</f>
        <v>0.015</v>
      </c>
      <c r="U26" s="256">
        <f>R26*AD26+S26</f>
        <v>0.03</v>
      </c>
      <c r="V26" s="257">
        <f>ROUND(IF(D26,P26*10000,(A26*B26*10000)+(N26*100000000))/(U26*10000),3)</f>
      </c>
      <c r="W26" s="258">
        <f>1+V26</f>
      </c>
      <c r="X26" s="258">
        <f>ROUND((30/(U26*IF(D26,1,5))),6)</f>
        <v>1000</v>
      </c>
      <c r="Y26" s="258">
        <f>ROUND(POWER(W26,X26)/10000,6)</f>
      </c>
      <c r="Z26" s="259">
        <f>IF(AND(V26&gt;3%,U26&gt;6),TRUE,FALSE)</f>
      </c>
      <c r="AA26" s="260">
        <f>IF(OR(AND(Z26,G26=FALSE),K26),ROUND(POWER(V26+1,25/(U26/5))/10000,2),Y26)</f>
      </c>
      <c r="AB26" s="261">
        <f>IF(AND(Z26,K26),U26/5,U26)</f>
      </c>
      <c r="AC26" s="157">
        <f>0.2</f>
        <v>0.2</v>
      </c>
      <c r="AD26" s="157">
        <f>0.3</f>
        <v>0.3</v>
      </c>
      <c r="AE26" s="158">
        <f>0.5</f>
        <v>0.5</v>
      </c>
      <c r="AF26" s="268"/>
      <c r="AG26" s="145"/>
      <c r="AH26" s="146"/>
      <c r="AI26" s="145"/>
      <c r="AJ26" s="146"/>
      <c r="AK26" s="146"/>
      <c r="AL26" s="147"/>
      <c r="AM26" s="147"/>
      <c r="AN26" s="174"/>
      <c r="AO26" s="174"/>
      <c r="AP26" s="175"/>
      <c r="AQ26" s="175"/>
      <c r="AR26" s="175"/>
      <c r="AS26" s="175"/>
      <c r="AT26" s="175"/>
      <c r="AU26" s="175"/>
      <c r="AV26" s="175"/>
      <c r="AW26" s="150"/>
      <c r="AX26" s="151"/>
      <c r="AY26" s="151"/>
      <c r="AZ26" s="176"/>
      <c r="BA26" s="154"/>
      <c r="BB26" s="227"/>
      <c r="BC26" s="157"/>
      <c r="BD26" s="157"/>
      <c r="BE26" s="157"/>
      <c r="BF26" s="157"/>
      <c r="BG26" s="157"/>
      <c r="BH26" s="157"/>
      <c r="BI26" s="157"/>
      <c r="BJ26" s="157"/>
      <c r="BK26" s="158"/>
    </row>
    <row r="27" ht="28.35" customHeight="1">
      <c r="A27" t="s" s="242">
        <v>392</v>
      </c>
      <c r="B27" t="s" s="243">
        <v>91</v>
      </c>
      <c r="C27" s="266">
        <v>1</v>
      </c>
      <c r="D27" s="245">
        <v>0.1</v>
      </c>
      <c r="E27" s="246">
        <f>C27*D27</f>
        <v>0.1</v>
      </c>
      <c r="F27" s="247">
        <v>0.05</v>
      </c>
      <c r="G27" s="248">
        <v>0.1</v>
      </c>
      <c r="H27" s="249">
        <v>0.1</v>
      </c>
      <c r="I27" s="152"/>
      <c r="J27" s="139">
        <v>3</v>
      </c>
      <c r="K27" s="139">
        <v>0</v>
      </c>
      <c r="L27" s="139">
        <v>0</v>
      </c>
      <c r="M27" s="252"/>
      <c r="N27" s="252"/>
      <c r="O27" s="253"/>
      <c r="P27" s="253"/>
      <c r="Q27" s="254">
        <f>SUM(H$2:$Q27)</f>
      </c>
      <c r="R27" s="265">
        <f>H27</f>
        <v>0.1</v>
      </c>
      <c r="S27" s="256">
        <f>I27</f>
        <v>0</v>
      </c>
      <c r="T27" s="265">
        <f>(H27*1500/10000)+I27</f>
        <v>0.015</v>
      </c>
      <c r="U27" s="256">
        <f>R27*AD27+S27</f>
        <v>0.03</v>
      </c>
      <c r="V27" s="257">
        <f>ROUND(IF(D27,P27*10000,(A27*B27*10000)+(N27*100000000))/(U27*10000),3)</f>
      </c>
      <c r="W27" s="258">
        <f>1+V27</f>
      </c>
      <c r="X27" s="258">
        <f>ROUND((30/(U27*IF(D27,1,5))),6)</f>
        <v>1000</v>
      </c>
      <c r="Y27" s="258">
        <f>ROUND(POWER(W27,X27)/10000,6)</f>
      </c>
      <c r="Z27" s="259">
        <f>IF(AND(V27&gt;3%,U27&gt;6),TRUE,FALSE)</f>
      </c>
      <c r="AA27" s="260">
        <f>IF(OR(AND(Z27,G27=FALSE),K27),ROUND(POWER(V27+1,25/(U27/5))/10000,2),Y27)</f>
      </c>
      <c r="AB27" s="261">
        <f>IF(AND(Z27,K27),U27/5,U27)</f>
      </c>
      <c r="AC27" s="157">
        <f>0.2</f>
        <v>0.2</v>
      </c>
      <c r="AD27" s="157">
        <f>0.3</f>
        <v>0.3</v>
      </c>
      <c r="AE27" s="158">
        <f>0.5</f>
        <v>0.5</v>
      </c>
      <c r="AF27" s="268"/>
      <c r="AG27" s="145"/>
      <c r="AH27" s="146"/>
      <c r="AI27" s="145"/>
      <c r="AJ27" s="146"/>
      <c r="AK27" s="146"/>
      <c r="AL27" s="147"/>
      <c r="AM27" s="147"/>
      <c r="AN27" s="174"/>
      <c r="AO27" s="174"/>
      <c r="AP27" s="175"/>
      <c r="AQ27" s="175"/>
      <c r="AR27" s="175"/>
      <c r="AS27" s="175"/>
      <c r="AT27" s="175"/>
      <c r="AU27" s="175"/>
      <c r="AV27" s="175"/>
      <c r="AW27" s="150"/>
      <c r="AX27" s="151"/>
      <c r="AY27" s="151"/>
      <c r="AZ27" s="226"/>
      <c r="BA27" s="154"/>
      <c r="BB27" s="227"/>
      <c r="BC27" s="157"/>
      <c r="BD27" s="157"/>
      <c r="BE27" s="157"/>
      <c r="BF27" s="157"/>
      <c r="BG27" s="157"/>
      <c r="BH27" s="157"/>
      <c r="BI27" s="157"/>
      <c r="BJ27" s="157"/>
      <c r="BK27" s="158"/>
    </row>
    <row r="28" ht="28.35" customHeight="1">
      <c r="A28" t="s" s="242">
        <v>393</v>
      </c>
      <c r="B28" t="s" s="243">
        <v>91</v>
      </c>
      <c r="C28" s="266">
        <v>1</v>
      </c>
      <c r="D28" s="264">
        <v>0.05</v>
      </c>
      <c r="E28" s="246">
        <f>C28*D28</f>
        <v>0.05</v>
      </c>
      <c r="F28" s="247">
        <v>0.24</v>
      </c>
      <c r="G28" s="248">
        <v>0.12</v>
      </c>
      <c r="H28" s="249">
        <v>0</v>
      </c>
      <c r="I28" s="165"/>
      <c r="J28" s="162">
        <v>5</v>
      </c>
      <c r="K28" s="162">
        <v>0</v>
      </c>
      <c r="L28" s="162">
        <v>0</v>
      </c>
      <c r="M28" s="252"/>
      <c r="N28" s="252"/>
      <c r="O28" s="253"/>
      <c r="P28" s="253"/>
      <c r="Q28" s="254">
        <f>SUM(H$2:$Q28)</f>
      </c>
      <c r="R28" s="265">
        <f>H28</f>
        <v>0</v>
      </c>
      <c r="S28" s="256">
        <f>I28</f>
        <v>0</v>
      </c>
      <c r="T28" s="265">
        <f>(H28*1500/10000)+I28</f>
        <v>0</v>
      </c>
      <c r="U28" s="256">
        <f>R28*AD28+S28</f>
        <v>0</v>
      </c>
      <c r="V28" s="257">
        <f>ROUND(IF(D28,P28*10000,(A28*B28*10000)+(N28*100000000))/(U28*10000),3)</f>
      </c>
      <c r="W28" s="258">
        <f>1+V28</f>
      </c>
      <c r="X28" s="258">
        <f>ROUND((30/(U28*IF(D28,1,5))),6)</f>
      </c>
      <c r="Y28" s="258">
        <f>ROUND(POWER(W28,X28)/10000,6)</f>
      </c>
      <c r="Z28" s="259">
        <f>IF(AND(V28&gt;3%,U28&gt;6),TRUE,FALSE)</f>
      </c>
      <c r="AA28" s="260">
        <f>IF(OR(AND(Z28,G28=FALSE),K28),ROUND(POWER(V28+1,25/(U28/5))/10000,2),Y28)</f>
      </c>
      <c r="AB28" s="261">
        <f>IF(AND(Z28,K28),U28/5,U28)</f>
      </c>
      <c r="AC28" s="157">
        <f>0.2</f>
        <v>0.2</v>
      </c>
      <c r="AD28" s="157">
        <f>0.3</f>
        <v>0.3</v>
      </c>
      <c r="AE28" s="158">
        <f>0.5</f>
        <v>0.5</v>
      </c>
      <c r="AF28" s="268"/>
      <c r="AG28" s="145"/>
      <c r="AH28" s="146"/>
      <c r="AI28" s="145"/>
      <c r="AJ28" s="146"/>
      <c r="AK28" s="146"/>
      <c r="AL28" s="147"/>
      <c r="AM28" s="147"/>
      <c r="AN28" s="174"/>
      <c r="AO28" s="174"/>
      <c r="AP28" s="175"/>
      <c r="AQ28" s="175"/>
      <c r="AR28" s="175"/>
      <c r="AS28" s="175"/>
      <c r="AT28" s="175"/>
      <c r="AU28" s="175"/>
      <c r="AV28" s="175"/>
      <c r="AW28" s="150"/>
      <c r="AX28" s="151"/>
      <c r="AY28" s="151"/>
      <c r="AZ28" s="176"/>
      <c r="BA28" s="154"/>
      <c r="BB28" s="227"/>
      <c r="BC28" s="157"/>
      <c r="BD28" s="157"/>
      <c r="BE28" s="157"/>
      <c r="BF28" s="157"/>
      <c r="BG28" s="157"/>
      <c r="BH28" s="157"/>
      <c r="BI28" s="157"/>
      <c r="BJ28" s="157"/>
      <c r="BK28" s="158"/>
    </row>
    <row r="29" ht="28.35" customHeight="1">
      <c r="A29" t="s" s="242">
        <v>394</v>
      </c>
      <c r="B29" t="s" s="243">
        <v>91</v>
      </c>
      <c r="C29" s="266">
        <v>1</v>
      </c>
      <c r="D29" s="245">
        <v>0.2</v>
      </c>
      <c r="E29" s="246">
        <f>C29*D29</f>
        <v>0.2</v>
      </c>
      <c r="F29" s="247">
        <v>0.2</v>
      </c>
      <c r="G29" s="248">
        <v>0.1</v>
      </c>
      <c r="H29" s="249">
        <v>0</v>
      </c>
      <c r="I29" s="152"/>
      <c r="J29" s="139">
        <v>4</v>
      </c>
      <c r="K29" s="139">
        <v>0</v>
      </c>
      <c r="L29" s="139">
        <v>0</v>
      </c>
      <c r="M29" s="252"/>
      <c r="N29" s="252"/>
      <c r="O29" s="253"/>
      <c r="P29" s="253"/>
      <c r="Q29" s="254">
        <f>SUM(H$2:$Q29)</f>
      </c>
      <c r="R29" s="265">
        <f>H29</f>
        <v>0</v>
      </c>
      <c r="S29" s="256">
        <f>I29</f>
        <v>0</v>
      </c>
      <c r="T29" s="265">
        <f>(H29*1500/10000)+I29</f>
        <v>0</v>
      </c>
      <c r="U29" s="256">
        <f>R29*AD29+S29</f>
        <v>0</v>
      </c>
      <c r="V29" s="257">
        <f>ROUND(IF(D29,P29*10000,(A29*B29*10000)+(N29*100000000))/(U29*10000),3)</f>
      </c>
      <c r="W29" s="258">
        <f>1+V29</f>
      </c>
      <c r="X29" s="258">
        <f>ROUND((30/(U29*IF(D29,1,5))),6)</f>
      </c>
      <c r="Y29" s="258">
        <f>ROUND(POWER(W29,X29)/10000,6)</f>
      </c>
      <c r="Z29" s="259">
        <f>IF(AND(V29&gt;3%,U29&gt;6),TRUE,FALSE)</f>
      </c>
      <c r="AA29" s="260">
        <f>IF(OR(AND(Z29,G29=FALSE),K29),ROUND(POWER(V29+1,25/(U29/5))/10000,2),Y29)</f>
      </c>
      <c r="AB29" s="261">
        <f>IF(AND(Z29,K29),U29/5,U29)</f>
      </c>
      <c r="AC29" s="157">
        <f>0.2</f>
        <v>0.2</v>
      </c>
      <c r="AD29" s="157">
        <f>0.3</f>
        <v>0.3</v>
      </c>
      <c r="AE29" s="158">
        <f>0.5</f>
        <v>0.5</v>
      </c>
      <c r="AF29" s="268"/>
      <c r="AG29" s="145"/>
      <c r="AH29" s="146"/>
      <c r="AI29" s="145"/>
      <c r="AJ29" s="146"/>
      <c r="AK29" s="146"/>
      <c r="AL29" s="147"/>
      <c r="AM29" s="147"/>
      <c r="AN29" s="174"/>
      <c r="AO29" s="174"/>
      <c r="AP29" s="175"/>
      <c r="AQ29" s="175"/>
      <c r="AR29" s="175"/>
      <c r="AS29" s="175"/>
      <c r="AT29" s="175"/>
      <c r="AU29" s="175"/>
      <c r="AV29" s="175"/>
      <c r="AW29" s="150"/>
      <c r="AX29" s="151"/>
      <c r="AY29" s="151"/>
      <c r="AZ29" s="226"/>
      <c r="BA29" s="154"/>
      <c r="BB29" s="227"/>
      <c r="BC29" s="157"/>
      <c r="BD29" s="157"/>
      <c r="BE29" s="157"/>
      <c r="BF29" s="157"/>
      <c r="BG29" s="157"/>
      <c r="BH29" s="157"/>
      <c r="BI29" s="157"/>
      <c r="BJ29" s="157"/>
      <c r="BK29" s="158"/>
    </row>
    <row r="30" ht="28.35" customHeight="1">
      <c r="A30" t="s" s="242">
        <v>388</v>
      </c>
      <c r="B30" t="s" s="243">
        <v>91</v>
      </c>
      <c r="C30" s="266">
        <v>1</v>
      </c>
      <c r="D30" s="264">
        <v>0.45</v>
      </c>
      <c r="E30" s="246">
        <f>C30*D30</f>
        <v>0.45</v>
      </c>
      <c r="F30" s="247">
        <v>0.6</v>
      </c>
      <c r="G30" s="248">
        <v>0.3</v>
      </c>
      <c r="H30" s="249">
        <v>0</v>
      </c>
      <c r="I30" s="165"/>
      <c r="J30" s="162">
        <v>12</v>
      </c>
      <c r="K30" s="162">
        <v>0</v>
      </c>
      <c r="L30" s="162">
        <v>0</v>
      </c>
      <c r="M30" s="252"/>
      <c r="N30" s="252"/>
      <c r="O30" s="253"/>
      <c r="P30" s="253"/>
      <c r="Q30" s="254">
        <f>SUM(H$2:$Q30)</f>
      </c>
      <c r="R30" s="265">
        <f>H30</f>
        <v>0</v>
      </c>
      <c r="S30" s="256">
        <f>I30</f>
        <v>0</v>
      </c>
      <c r="T30" s="265">
        <f>(H30*1500/10000)+I30</f>
        <v>0</v>
      </c>
      <c r="U30" s="256">
        <f>R30*AD30+S30</f>
        <v>0</v>
      </c>
      <c r="V30" s="257">
        <f>ROUND(IF(D30,P30*10000,(A30*B30*10000)+(N30*100000000))/(U30*10000),3)</f>
      </c>
      <c r="W30" s="258">
        <f>1+V30</f>
      </c>
      <c r="X30" s="258">
        <f>ROUND((30/(U30*IF(D30,1,5))),6)</f>
      </c>
      <c r="Y30" s="258">
        <f>ROUND(POWER(W30,X30)/10000,6)</f>
      </c>
      <c r="Z30" s="259">
        <f>IF(AND(V30&gt;3%,U30&gt;6),TRUE,FALSE)</f>
      </c>
      <c r="AA30" s="260">
        <f>IF(OR(AND(Z30,G30=FALSE),K30),ROUND(POWER(V30+1,25/(U30/5))/10000,2),Y30)</f>
      </c>
      <c r="AB30" s="261">
        <f>IF(AND(Z30,K30),U30/5,U30)</f>
      </c>
      <c r="AC30" s="157">
        <f>0.2</f>
        <v>0.2</v>
      </c>
      <c r="AD30" s="157">
        <f>0.3</f>
        <v>0.3</v>
      </c>
      <c r="AE30" s="158">
        <f>0.5</f>
        <v>0.5</v>
      </c>
      <c r="AF30" s="268"/>
      <c r="AG30" s="145"/>
      <c r="AH30" s="146"/>
      <c r="AI30" s="145"/>
      <c r="AJ30" s="146"/>
      <c r="AK30" s="146"/>
      <c r="AL30" s="147"/>
      <c r="AM30" s="147"/>
      <c r="AN30" s="174"/>
      <c r="AO30" s="174"/>
      <c r="AP30" s="175"/>
      <c r="AQ30" s="175"/>
      <c r="AR30" s="175"/>
      <c r="AS30" s="175"/>
      <c r="AT30" s="175"/>
      <c r="AU30" s="175"/>
      <c r="AV30" s="175"/>
      <c r="AW30" s="150"/>
      <c r="AX30" s="151"/>
      <c r="AY30" s="151"/>
      <c r="AZ30" s="176"/>
      <c r="BA30" s="154"/>
      <c r="BB30" s="227"/>
      <c r="BC30" s="157"/>
      <c r="BD30" s="157"/>
      <c r="BE30" s="157"/>
      <c r="BF30" s="157"/>
      <c r="BG30" s="157"/>
      <c r="BH30" s="157"/>
      <c r="BI30" s="157"/>
      <c r="BJ30" s="157"/>
      <c r="BK30" s="158"/>
    </row>
    <row r="31" ht="28.35" customHeight="1">
      <c r="A31" t="s" s="242">
        <v>138</v>
      </c>
      <c r="B31" t="s" s="243">
        <v>91</v>
      </c>
      <c r="C31" s="266">
        <v>1</v>
      </c>
      <c r="D31" s="245">
        <v>0.3</v>
      </c>
      <c r="E31" s="246">
        <f>C31*D31</f>
        <v>0.3</v>
      </c>
      <c r="F31" s="247">
        <v>0.5</v>
      </c>
      <c r="G31" s="248">
        <v>0.25</v>
      </c>
      <c r="H31" s="249">
        <v>0</v>
      </c>
      <c r="I31" s="152"/>
      <c r="J31" s="139">
        <v>8</v>
      </c>
      <c r="K31" s="139">
        <v>0</v>
      </c>
      <c r="L31" s="139">
        <v>0</v>
      </c>
      <c r="M31" s="252"/>
      <c r="N31" s="252"/>
      <c r="O31" s="253"/>
      <c r="P31" s="253"/>
      <c r="Q31" s="254">
        <f>SUM(H$2:$Q31)</f>
      </c>
      <c r="R31" s="265">
        <f>H31</f>
        <v>0</v>
      </c>
      <c r="S31" s="256">
        <f>I31</f>
        <v>0</v>
      </c>
      <c r="T31" s="265">
        <f>(H31*1500/10000)+I31</f>
        <v>0</v>
      </c>
      <c r="U31" s="256">
        <f>R31*AD31+S31</f>
        <v>0</v>
      </c>
      <c r="V31" s="257">
        <f>ROUND(IF(D31,P31*10000,(A31*B31*10000)+(N31*100000000))/(U31*10000),3)</f>
      </c>
      <c r="W31" s="258">
        <f>1+V31</f>
      </c>
      <c r="X31" s="258">
        <f>ROUND((30/(U31*IF(D31,1,5))),6)</f>
      </c>
      <c r="Y31" s="258">
        <f>ROUND(POWER(W31,X31)/10000,6)</f>
      </c>
      <c r="Z31" s="259">
        <f>IF(AND(V31&gt;3%,U31&gt;6),TRUE,FALSE)</f>
      </c>
      <c r="AA31" s="260">
        <f>IF(OR(AND(Z31,G31=FALSE),K31),ROUND(POWER(V31+1,25/(U31/5))/10000,2),Y31)</f>
      </c>
      <c r="AB31" s="261">
        <f>IF(AND(Z31,K31),U31/5,U31)</f>
      </c>
      <c r="AC31" s="157">
        <f>0.2</f>
        <v>0.2</v>
      </c>
      <c r="AD31" s="157">
        <f>0.3</f>
        <v>0.3</v>
      </c>
      <c r="AE31" s="158">
        <f>0.5</f>
        <v>0.5</v>
      </c>
      <c r="AF31" s="268"/>
      <c r="AG31" s="145"/>
      <c r="AH31" s="146"/>
      <c r="AI31" s="145"/>
      <c r="AJ31" s="146"/>
      <c r="AK31" s="146"/>
      <c r="AL31" s="147"/>
      <c r="AM31" s="147"/>
      <c r="AN31" s="174"/>
      <c r="AO31" s="174"/>
      <c r="AP31" s="175"/>
      <c r="AQ31" s="175"/>
      <c r="AR31" s="175"/>
      <c r="AS31" s="175"/>
      <c r="AT31" s="175"/>
      <c r="AU31" s="175"/>
      <c r="AV31" s="175"/>
      <c r="AW31" s="150"/>
      <c r="AX31" s="151"/>
      <c r="AY31" s="151"/>
      <c r="AZ31" s="226"/>
      <c r="BA31" s="154"/>
      <c r="BB31" s="227"/>
      <c r="BC31" s="157"/>
      <c r="BD31" s="157"/>
      <c r="BE31" s="157"/>
      <c r="BF31" s="157"/>
      <c r="BG31" s="157"/>
      <c r="BH31" s="157"/>
      <c r="BI31" s="157"/>
      <c r="BJ31" s="157"/>
      <c r="BK31" s="158"/>
    </row>
    <row r="32" ht="28.35" customHeight="1">
      <c r="A32" t="s" s="242">
        <v>395</v>
      </c>
      <c r="B32" t="s" s="243">
        <v>396</v>
      </c>
      <c r="C32" s="266">
        <v>2</v>
      </c>
      <c r="D32" s="264">
        <v>0.18</v>
      </c>
      <c r="E32" s="246">
        <f>C32*D32</f>
        <v>0.36</v>
      </c>
      <c r="F32" s="247"/>
      <c r="G32" s="248"/>
      <c r="H32" s="249"/>
      <c r="I32" s="165"/>
      <c r="J32" s="165"/>
      <c r="K32" s="165"/>
      <c r="L32" s="165"/>
      <c r="M32" s="252"/>
      <c r="N32" s="252"/>
      <c r="O32" s="253"/>
      <c r="P32" s="253"/>
      <c r="Q32" s="254">
        <f>SUM(H$2:$Q32)</f>
      </c>
      <c r="R32" s="265">
        <f>H32</f>
        <v>0</v>
      </c>
      <c r="S32" s="256">
        <f>I32</f>
        <v>0</v>
      </c>
      <c r="T32" s="265">
        <f>(H32*1500/10000)+I32</f>
        <v>0</v>
      </c>
      <c r="U32" s="256">
        <f>R32*AD32+S32</f>
        <v>0</v>
      </c>
      <c r="V32" s="257">
        <f>ROUND(IF(D32,P32*10000,(A32*B32*10000)+(N32*100000000))/(U32*10000),3)</f>
      </c>
      <c r="W32" s="269">
        <f>1+V32</f>
      </c>
      <c r="X32" s="269">
        <f>ROUND((30/(U32*IF(D32,1,5))),6)</f>
      </c>
      <c r="Y32" s="269">
        <f>ROUND(POWER(W32,X32)/10000,6)</f>
      </c>
      <c r="Z32" s="259">
        <f>IF(AND(V32&gt;3%,U32&gt;6),TRUE,FALSE)</f>
      </c>
      <c r="AA32" s="260">
        <f>IF(OR(AND(Z32,G32=FALSE),K32),ROUND(POWER(V32+1,25/(U32/5))/10000,2),Y32)</f>
      </c>
      <c r="AB32" s="261">
        <f>IF(AND(Z32,K32),U32/5,U32)</f>
      </c>
      <c r="AC32" s="157">
        <f>0.2</f>
        <v>0.2</v>
      </c>
      <c r="AD32" s="157">
        <f>0.3</f>
        <v>0.3</v>
      </c>
      <c r="AE32" s="158">
        <f>0.5</f>
        <v>0.5</v>
      </c>
      <c r="AF32" s="268"/>
      <c r="AG32" s="145"/>
      <c r="AH32" s="146"/>
      <c r="AI32" s="145"/>
      <c r="AJ32" s="146"/>
      <c r="AK32" s="146"/>
      <c r="AL32" s="147"/>
      <c r="AM32" s="147"/>
      <c r="AN32" s="174"/>
      <c r="AO32" s="174"/>
      <c r="AP32" s="175"/>
      <c r="AQ32" s="175"/>
      <c r="AR32" s="175"/>
      <c r="AS32" s="175"/>
      <c r="AT32" s="175"/>
      <c r="AU32" s="175"/>
      <c r="AV32" s="175"/>
      <c r="AW32" s="150"/>
      <c r="AX32" s="151"/>
      <c r="AY32" s="151"/>
      <c r="AZ32" s="176"/>
      <c r="BA32" s="154"/>
      <c r="BB32" s="227"/>
      <c r="BC32" s="157"/>
      <c r="BD32" s="157"/>
      <c r="BE32" s="157"/>
      <c r="BF32" s="157"/>
      <c r="BG32" s="157"/>
      <c r="BH32" s="157"/>
      <c r="BI32" s="157"/>
      <c r="BJ32" s="157"/>
      <c r="BK32" s="158"/>
    </row>
    <row r="33" ht="28.4" customHeight="1">
      <c r="A33" t="s" s="270">
        <v>397</v>
      </c>
      <c r="B33" t="s" s="243">
        <v>398</v>
      </c>
      <c r="C33" s="266">
        <v>2.8</v>
      </c>
      <c r="D33" s="245">
        <v>0.15</v>
      </c>
      <c r="E33" s="246">
        <f>C33*D33</f>
        <v>0.42</v>
      </c>
      <c r="F33" s="247"/>
      <c r="G33" s="248"/>
      <c r="H33" s="249"/>
      <c r="I33" s="152"/>
      <c r="J33" s="152"/>
      <c r="K33" s="152"/>
      <c r="L33" s="152"/>
      <c r="M33" s="252"/>
      <c r="N33" s="252"/>
      <c r="O33" s="253"/>
      <c r="P33" s="253"/>
      <c r="Q33" s="254">
        <f>SUM(H$2:$Q33)</f>
      </c>
      <c r="R33" s="265">
        <f>H33</f>
        <v>0</v>
      </c>
      <c r="S33" s="256">
        <f>I33</f>
        <v>0</v>
      </c>
      <c r="T33" s="265">
        <f>(H33*1500/10000)+I33</f>
        <v>0</v>
      </c>
      <c r="U33" s="256">
        <f>R33*AD33+S33</f>
        <v>0</v>
      </c>
      <c r="V33" s="257">
        <f>ROUND(IF(D33,P33*10000,(A33*B33*10000)+(N33*100000000))/(U33*10000),3)</f>
      </c>
      <c r="W33" s="269">
        <f>1+V33</f>
      </c>
      <c r="X33" s="269">
        <f>ROUND((30/(U33*IF(D33,1,5))),6)</f>
      </c>
      <c r="Y33" s="269">
        <f>ROUND(POWER(W33,X33)/10000,6)</f>
      </c>
      <c r="Z33" s="259">
        <f>IF(AND(V33&gt;3%,U33&gt;6),TRUE,FALSE)</f>
      </c>
      <c r="AA33" s="260">
        <f>IF(OR(AND(Z33,G33=FALSE),K33),ROUND(POWER(V33+1,25/(U33/5))/10000,2),Y33)</f>
      </c>
      <c r="AB33" s="261">
        <f>IF(AND(Z33,K33),U33/5,U33)</f>
      </c>
      <c r="AC33" s="157">
        <f>0.2</f>
        <v>0.2</v>
      </c>
      <c r="AD33" s="157">
        <f>0.3</f>
        <v>0.3</v>
      </c>
      <c r="AE33" s="158">
        <f>0.5</f>
        <v>0.5</v>
      </c>
      <c r="AF33" s="271"/>
      <c r="AG33" s="145"/>
      <c r="AH33" s="146"/>
      <c r="AI33" s="145"/>
      <c r="AJ33" s="146"/>
      <c r="AK33" s="146"/>
      <c r="AL33" s="147"/>
      <c r="AM33" s="147"/>
      <c r="AN33" s="174"/>
      <c r="AO33" s="174"/>
      <c r="AP33" s="175"/>
      <c r="AQ33" s="175"/>
      <c r="AR33" s="175"/>
      <c r="AS33" s="175"/>
      <c r="AT33" s="175"/>
      <c r="AU33" s="175"/>
      <c r="AV33" s="175"/>
      <c r="AW33" s="150"/>
      <c r="AX33" s="151"/>
      <c r="AY33" s="151"/>
      <c r="AZ33" s="226"/>
      <c r="BA33" s="154"/>
      <c r="BB33" s="227"/>
      <c r="BC33" s="157"/>
      <c r="BD33" s="157"/>
      <c r="BE33" s="157"/>
      <c r="BF33" s="157"/>
      <c r="BG33" s="157"/>
      <c r="BH33" s="157"/>
      <c r="BI33" s="157"/>
      <c r="BJ33" s="157"/>
      <c r="BK33" s="272"/>
    </row>
    <row r="34" ht="28.4" customHeight="1">
      <c r="A34" t="s" s="273">
        <v>399</v>
      </c>
      <c r="B34" t="s" s="243">
        <v>327</v>
      </c>
      <c r="C34" s="266">
        <v>1.25</v>
      </c>
      <c r="D34" s="264">
        <v>0.1</v>
      </c>
      <c r="E34" s="246">
        <f>C34*D34</f>
        <v>0.125</v>
      </c>
      <c r="F34" s="247">
        <v>0</v>
      </c>
      <c r="G34" s="248">
        <v>0.5</v>
      </c>
      <c r="H34" s="249">
        <v>0</v>
      </c>
      <c r="I34" t="s" s="163">
        <v>55</v>
      </c>
      <c r="J34" s="162">
        <v>20</v>
      </c>
      <c r="K34" s="162">
        <v>0</v>
      </c>
      <c r="L34" s="162">
        <v>0</v>
      </c>
      <c r="M34" s="252"/>
      <c r="N34" s="252"/>
      <c r="O34" s="253"/>
      <c r="P34" s="253"/>
      <c r="Q34" s="254">
        <f>SUM(H$2:$Q34)</f>
      </c>
      <c r="R34" s="265">
        <f>H34</f>
        <v>0</v>
      </c>
      <c r="S34" t="s" s="274">
        <f>I34</f>
        <v>400</v>
      </c>
      <c r="T34" s="255">
        <f>(H34*1500/10000)+I34</f>
      </c>
      <c r="U34" s="256">
        <f>R34*AD34+S34</f>
      </c>
      <c r="V34" s="257">
        <f>ROUND(IF(D34,P34*10000,(A34*B34*10000)+(N34*100000000))/(U34*10000),3)</f>
      </c>
      <c r="W34" s="258">
        <f>1+V34</f>
      </c>
      <c r="X34" s="258">
        <f>ROUND((30/(U34*IF(D34,1,5))),6)</f>
      </c>
      <c r="Y34" s="258">
        <f>ROUND(POWER(W34,X34)/10000,6)</f>
      </c>
      <c r="Z34" s="259">
        <f>IF(AND(V34&gt;3%,U34&gt;6),TRUE,FALSE)</f>
      </c>
      <c r="AA34" s="260">
        <f>IF(OR(AND(Z34,G34=FALSE),K34),ROUND(POWER(V34+1,25/(U34/5))/10000,2),Y34)</f>
      </c>
      <c r="AB34" s="261">
        <f>IF(AND(Z34,K34),U34/5,U34)</f>
      </c>
      <c r="AC34" s="157">
        <f>0.2</f>
        <v>0.2</v>
      </c>
      <c r="AD34" s="157">
        <f>0.3</f>
        <v>0.3</v>
      </c>
      <c r="AE34" s="262">
        <f>0.5</f>
        <v>0.5</v>
      </c>
      <c r="AF34" t="s" s="273">
        <v>399</v>
      </c>
      <c r="AG34" t="s" s="243">
        <v>327</v>
      </c>
      <c r="AH34" s="266">
        <v>1.25</v>
      </c>
      <c r="AI34" s="264">
        <v>0.1</v>
      </c>
      <c r="AJ34" s="246">
        <f>AH34*AI34</f>
        <v>0.125</v>
      </c>
      <c r="AK34" s="247">
        <v>0</v>
      </c>
      <c r="AL34" s="248">
        <v>0.5</v>
      </c>
      <c r="AM34" s="249">
        <v>0</v>
      </c>
      <c r="AN34" t="s" s="163">
        <v>55</v>
      </c>
      <c r="AO34" s="162">
        <v>20</v>
      </c>
      <c r="AP34" s="162">
        <v>0</v>
      </c>
      <c r="AQ34" s="162">
        <v>0</v>
      </c>
      <c r="AR34" s="252">
        <f>AD34</f>
        <v>0.3</v>
      </c>
      <c r="AS34" s="252">
        <f>AD34+AE34*BI34</f>
        <v>0.45</v>
      </c>
      <c r="AT34" s="253">
        <f>AE34*BJ34+AD34</f>
        <v>0.55</v>
      </c>
      <c r="AU34" s="253">
        <f>AE34*BI34+AD34</f>
        <v>0.45</v>
      </c>
      <c r="AV34" s="254">
        <f>SUM($Q$2:AM34)</f>
      </c>
      <c r="AW34" s="265">
        <f>AM34</f>
        <v>0</v>
      </c>
      <c r="AX34" t="s" s="274">
        <f>AN34</f>
        <v>400</v>
      </c>
      <c r="AY34" s="255">
        <f>(AM34*1500/10000)+AN34</f>
      </c>
      <c r="AZ34" s="256">
        <f>AW34*BI34+AX34</f>
      </c>
      <c r="BA34" s="257">
        <f>ROUND(IF(AI34,AU34*10000,(AF34*AG34*10000)+(AS34*100000000))/(AZ34*10000),3)</f>
      </c>
      <c r="BB34" s="258">
        <f>1+BA34</f>
      </c>
      <c r="BC34" s="258">
        <f>ROUND((30/(AZ34*IF(AI34,1,5))),6)</f>
      </c>
      <c r="BD34" s="258">
        <f>ROUND(POWER(BB34,BC34)/10000,6)</f>
      </c>
      <c r="BE34" s="259">
        <f>IF(AND(BA34&gt;3%,AZ34&gt;6),TRUE,FALSE)</f>
      </c>
      <c r="BF34" s="260">
        <f>IF(OR(AND(BE34,AL34=FALSE),AP34),ROUND(POWER(BA34+1,25/(AZ34/5))/10000,2),BD34)</f>
      </c>
      <c r="BG34" s="261">
        <f>IF(AND(BE34,AP34),AZ34/5,AZ34)</f>
      </c>
      <c r="BH34" s="157">
        <f t="shared" si="432"/>
        <v>0.2</v>
      </c>
      <c r="BI34" s="157">
        <f>0.3</f>
        <v>0.3</v>
      </c>
      <c r="BJ34" s="262">
        <f>0.5</f>
        <v>0.5</v>
      </c>
      <c r="BK34" t="s" s="273">
        <v>399</v>
      </c>
    </row>
    <row r="35" ht="28.35" customHeight="1">
      <c r="A35" t="s" s="275">
        <v>401</v>
      </c>
      <c r="B35" t="s" s="243">
        <v>44</v>
      </c>
      <c r="C35" s="266">
        <v>2</v>
      </c>
      <c r="D35" s="245">
        <v>0.04</v>
      </c>
      <c r="E35" s="246">
        <f>C35*D35</f>
        <v>0.08</v>
      </c>
      <c r="F35" s="247"/>
      <c r="G35" s="248">
        <v>0.15</v>
      </c>
      <c r="H35" s="249">
        <v>0.05</v>
      </c>
      <c r="I35" s="152"/>
      <c r="J35" s="139">
        <v>2</v>
      </c>
      <c r="K35" s="139"/>
      <c r="L35" s="139">
        <v>0</v>
      </c>
      <c r="M35" s="252"/>
      <c r="N35" s="252"/>
      <c r="O35" s="253"/>
      <c r="P35" s="253"/>
      <c r="Q35" s="254">
        <f>SUM(H$2:$Q35)</f>
      </c>
      <c r="R35" s="265">
        <f>H35</f>
        <v>0.05</v>
      </c>
      <c r="S35" s="256">
        <f>I35</f>
        <v>0</v>
      </c>
      <c r="T35" s="265">
        <f>(H35*1500/10000)+I35</f>
        <v>0.0075</v>
      </c>
      <c r="U35" s="256">
        <f>R35*AD35+S35</f>
        <v>0.015</v>
      </c>
      <c r="V35" s="257">
        <f>ROUND(IF(D35,P35*10000,(A35*B35*10000)+(N35*100000000))/(U35*10000),3)</f>
      </c>
      <c r="W35" s="258">
        <f>1+V35</f>
      </c>
      <c r="X35" s="258">
        <f>ROUND((30/(U35*IF(D35,1,5))),6)</f>
        <v>2000</v>
      </c>
      <c r="Y35" s="258">
        <f>ROUND(POWER(W35,X35)/10000,6)</f>
      </c>
      <c r="Z35" s="259">
        <f>IF(AND(V35&gt;3%,U35&gt;6),TRUE,FALSE)</f>
      </c>
      <c r="AA35" s="260">
        <f>IF(OR(AND(Z35,G35=FALSE),K35),ROUND(POWER(V35+1,25/(U35/5))/10000,2),Y35)</f>
      </c>
      <c r="AB35" s="261">
        <f>IF(AND(Z35,K35),U35/5,U35)</f>
      </c>
      <c r="AC35" s="157">
        <f>0.2</f>
        <v>0.2</v>
      </c>
      <c r="AD35" s="157">
        <f>0.3</f>
        <v>0.3</v>
      </c>
      <c r="AE35" s="262">
        <f>0.5</f>
        <v>0.5</v>
      </c>
      <c r="AF35" t="s" s="275">
        <v>401</v>
      </c>
      <c r="AG35" t="s" s="243">
        <v>44</v>
      </c>
      <c r="AH35" s="266">
        <v>2</v>
      </c>
      <c r="AI35" s="245">
        <v>0.04</v>
      </c>
      <c r="AJ35" s="246">
        <f>AH35*AI35</f>
        <v>0.08</v>
      </c>
      <c r="AK35" s="247"/>
      <c r="AL35" s="248">
        <v>0.15</v>
      </c>
      <c r="AM35" s="249">
        <v>0.05</v>
      </c>
      <c r="AN35" s="152"/>
      <c r="AO35" s="139">
        <v>2</v>
      </c>
      <c r="AP35" s="139"/>
      <c r="AQ35" s="139">
        <v>0</v>
      </c>
      <c r="AR35" s="252">
        <f>AD35</f>
        <v>0.3</v>
      </c>
      <c r="AS35" s="252">
        <f>AD35+AE35*BI35</f>
        <v>0.45</v>
      </c>
      <c r="AT35" s="253">
        <f>AE35*BJ35+AD35</f>
        <v>0.55</v>
      </c>
      <c r="AU35" s="253">
        <f>AE35*BI35+AD35</f>
        <v>0.45</v>
      </c>
      <c r="AV35" s="254">
        <f>SUM($Q$2:AM35)</f>
      </c>
      <c r="AW35" s="265">
        <f>AM35</f>
        <v>0.05</v>
      </c>
      <c r="AX35" s="256">
        <f>AN35</f>
        <v>0</v>
      </c>
      <c r="AY35" s="265">
        <f>(AM35*1500/10000)+AN35</f>
        <v>0.0075</v>
      </c>
      <c r="AZ35" s="256">
        <f>AW35*BI35+AX35</f>
        <v>0.015</v>
      </c>
      <c r="BA35" s="257">
        <f>ROUND(IF(AI35,AU35*10000,(AF35*AG35*10000)+(AS35*100000000))/(AZ35*10000),3)</f>
        <v>30</v>
      </c>
      <c r="BB35" s="258">
        <f>1+BA35</f>
        <v>31</v>
      </c>
      <c r="BC35" s="258">
        <f>ROUND((30/(AZ35*IF(AI35,1,5))),6)</f>
        <v>2000</v>
      </c>
      <c r="BD35" s="258">
        <f>ROUND(POWER(BB35,BC35)/10000,6)</f>
      </c>
      <c r="BE35" t="b" s="259">
        <f>IF(AND(BA35&gt;3%,AZ35&gt;6),TRUE,FALSE)</f>
        <v>0</v>
      </c>
      <c r="BF35" s="260">
        <f>IF(OR(AND(BE35,AL35=FALSE),AP35),ROUND(POWER(BA35+1,25/(AZ35/5))/10000,2),BD35)</f>
      </c>
      <c r="BG35" s="261">
        <f>IF(AND(BE35,AP35),AZ35/5,AZ35)</f>
        <v>0.015</v>
      </c>
      <c r="BH35" s="157">
        <f t="shared" si="432"/>
        <v>0.2</v>
      </c>
      <c r="BI35" s="157">
        <f>0.3</f>
        <v>0.3</v>
      </c>
      <c r="BJ35" s="262">
        <f>0.5</f>
        <v>0.5</v>
      </c>
      <c r="BK35" t="s" s="275">
        <v>401</v>
      </c>
    </row>
    <row r="36" ht="27.35" customHeight="1">
      <c r="A36" s="276"/>
      <c r="B36" s="173"/>
      <c r="C36" s="178"/>
      <c r="D36" s="178"/>
      <c r="E36" s="228"/>
      <c r="F36" s="219"/>
      <c r="G36" s="220"/>
      <c r="H36" t="b" s="162">
        <v>0</v>
      </c>
      <c r="I36" t="b" s="162">
        <v>0</v>
      </c>
      <c r="J36" t="b" s="162">
        <v>0</v>
      </c>
      <c r="K36" t="b" s="162">
        <v>0</v>
      </c>
      <c r="L36" t="b" s="162">
        <v>0</v>
      </c>
      <c r="M36" s="277"/>
      <c r="N36" s="238"/>
      <c r="O36" s="232"/>
      <c r="P36" s="164"/>
      <c r="Q36" s="164"/>
      <c r="R36" s="162"/>
      <c r="S36" s="164"/>
      <c r="T36" s="165"/>
      <c r="U36" s="165"/>
      <c r="V36" s="165"/>
      <c r="W36" t="b" s="166">
        <v>0</v>
      </c>
      <c r="X36" s="155"/>
      <c r="Y36" s="224"/>
      <c r="Z36" s="142"/>
      <c r="AA36" s="143"/>
      <c r="AB36" s="143"/>
      <c r="AC36" s="142"/>
      <c r="AD36" s="142"/>
      <c r="AE36" s="142"/>
      <c r="AF36" s="225"/>
      <c r="AG36" s="145"/>
      <c r="AH36" s="146"/>
      <c r="AI36" s="145"/>
      <c r="AJ36" s="146"/>
      <c r="AK36" s="146"/>
      <c r="AL36" s="147"/>
      <c r="AM36" s="147"/>
      <c r="AN36" s="174"/>
      <c r="AO36" s="174"/>
      <c r="AP36" s="175"/>
      <c r="AQ36" s="175"/>
      <c r="AR36" s="175"/>
      <c r="AS36" s="175"/>
      <c r="AT36" s="175"/>
      <c r="AU36" s="175"/>
      <c r="AV36" s="175"/>
      <c r="AW36" s="150"/>
      <c r="AX36" s="151"/>
      <c r="AY36" s="151"/>
      <c r="AZ36" s="176"/>
      <c r="BA36" s="154"/>
      <c r="BB36" s="227"/>
      <c r="BC36" s="157"/>
      <c r="BD36" s="157"/>
      <c r="BE36" s="157"/>
      <c r="BF36" s="157"/>
      <c r="BG36" s="157"/>
      <c r="BH36" s="157"/>
      <c r="BI36" s="157"/>
      <c r="BJ36" s="157"/>
      <c r="BK36" s="158"/>
    </row>
    <row r="37" ht="27.35" customHeight="1">
      <c r="A37" s="276"/>
      <c r="B37" s="278"/>
      <c r="C37" s="203"/>
      <c r="D37" s="203"/>
      <c r="E37" s="218"/>
      <c r="F37" s="219"/>
      <c r="G37" s="220"/>
      <c r="H37" t="b" s="139">
        <v>0</v>
      </c>
      <c r="I37" t="b" s="139">
        <v>0</v>
      </c>
      <c r="J37" t="b" s="139">
        <v>0</v>
      </c>
      <c r="K37" t="b" s="139">
        <v>0</v>
      </c>
      <c r="L37" t="b" s="139">
        <v>0</v>
      </c>
      <c r="M37" s="277"/>
      <c r="N37" s="222"/>
      <c r="O37" s="223"/>
      <c r="P37" s="141"/>
      <c r="Q37" s="141"/>
      <c r="R37" s="139"/>
      <c r="S37" s="141"/>
      <c r="T37" s="152"/>
      <c r="U37" s="152"/>
      <c r="V37" s="152"/>
      <c r="W37" t="b" s="153">
        <v>0</v>
      </c>
      <c r="X37" s="155"/>
      <c r="Y37" s="224"/>
      <c r="Z37" s="142"/>
      <c r="AA37" s="143"/>
      <c r="AB37" s="143"/>
      <c r="AC37" s="142"/>
      <c r="AD37" s="142"/>
      <c r="AE37" s="142"/>
      <c r="AF37" s="225"/>
      <c r="AG37" s="145"/>
      <c r="AH37" s="146"/>
      <c r="AI37" s="145"/>
      <c r="AJ37" s="146"/>
      <c r="AK37" s="146"/>
      <c r="AL37" s="147"/>
      <c r="AM37" s="147"/>
      <c r="AN37" s="174"/>
      <c r="AO37" s="174"/>
      <c r="AP37" s="175"/>
      <c r="AQ37" s="175"/>
      <c r="AR37" s="175"/>
      <c r="AS37" s="175"/>
      <c r="AT37" s="175"/>
      <c r="AU37" s="175"/>
      <c r="AV37" s="175"/>
      <c r="AW37" s="150"/>
      <c r="AX37" s="151"/>
      <c r="AY37" s="151"/>
      <c r="AZ37" s="226"/>
      <c r="BA37" s="154"/>
      <c r="BB37" s="227"/>
      <c r="BC37" s="157"/>
      <c r="BD37" s="157"/>
      <c r="BE37" s="157"/>
      <c r="BF37" s="157"/>
      <c r="BG37" s="157"/>
      <c r="BH37" s="157"/>
      <c r="BI37" s="157"/>
      <c r="BJ37" s="157"/>
      <c r="BK37" s="158"/>
    </row>
    <row r="38" ht="27.35" customHeight="1">
      <c r="A38" s="276"/>
      <c r="B38" s="173"/>
      <c r="C38" s="178"/>
      <c r="D38" s="178"/>
      <c r="E38" s="228"/>
      <c r="F38" s="219"/>
      <c r="G38" s="220"/>
      <c r="H38" t="b" s="162">
        <v>0</v>
      </c>
      <c r="I38" t="b" s="162">
        <v>0</v>
      </c>
      <c r="J38" t="b" s="162">
        <v>0</v>
      </c>
      <c r="K38" t="b" s="162">
        <v>0</v>
      </c>
      <c r="L38" t="b" s="162">
        <v>0</v>
      </c>
      <c r="M38" s="277"/>
      <c r="N38" s="238"/>
      <c r="O38" s="232"/>
      <c r="P38" s="164"/>
      <c r="Q38" s="164"/>
      <c r="R38" s="162"/>
      <c r="S38" s="164"/>
      <c r="T38" s="165"/>
      <c r="U38" s="165"/>
      <c r="V38" s="165"/>
      <c r="W38" t="b" s="166">
        <v>0</v>
      </c>
      <c r="X38" s="155"/>
      <c r="Y38" s="224"/>
      <c r="Z38" s="142"/>
      <c r="AA38" s="143"/>
      <c r="AB38" s="143"/>
      <c r="AC38" s="142"/>
      <c r="AD38" s="142"/>
      <c r="AE38" s="142"/>
      <c r="AF38" s="225"/>
      <c r="AG38" s="145"/>
      <c r="AH38" s="146"/>
      <c r="AI38" s="145"/>
      <c r="AJ38" s="146"/>
      <c r="AK38" s="146"/>
      <c r="AL38" s="147"/>
      <c r="AM38" s="147"/>
      <c r="AN38" s="174"/>
      <c r="AO38" s="174"/>
      <c r="AP38" s="175"/>
      <c r="AQ38" s="175"/>
      <c r="AR38" s="175"/>
      <c r="AS38" s="175"/>
      <c r="AT38" s="175"/>
      <c r="AU38" s="175"/>
      <c r="AV38" s="175"/>
      <c r="AW38" s="150"/>
      <c r="AX38" s="151"/>
      <c r="AY38" s="151"/>
      <c r="AZ38" s="176"/>
      <c r="BA38" s="154"/>
      <c r="BB38" s="227"/>
      <c r="BC38" s="157"/>
      <c r="BD38" s="157"/>
      <c r="BE38" s="157"/>
      <c r="BF38" s="157"/>
      <c r="BG38" s="157"/>
      <c r="BH38" s="157"/>
      <c r="BI38" s="157"/>
      <c r="BJ38" s="157"/>
      <c r="BK38" s="158"/>
    </row>
    <row r="39" ht="27.35" customHeight="1">
      <c r="A39" s="276"/>
      <c r="B39" s="278"/>
      <c r="C39" s="203"/>
      <c r="D39" s="203"/>
      <c r="E39" s="218"/>
      <c r="F39" s="219"/>
      <c r="G39" s="220"/>
      <c r="H39" t="b" s="139">
        <v>0</v>
      </c>
      <c r="I39" t="b" s="139">
        <v>0</v>
      </c>
      <c r="J39" t="b" s="139">
        <v>0</v>
      </c>
      <c r="K39" t="b" s="139">
        <v>0</v>
      </c>
      <c r="L39" t="b" s="139">
        <v>0</v>
      </c>
      <c r="M39" s="277"/>
      <c r="N39" s="222"/>
      <c r="O39" s="223"/>
      <c r="P39" s="141"/>
      <c r="Q39" s="141"/>
      <c r="R39" s="139"/>
      <c r="S39" s="141"/>
      <c r="T39" s="152"/>
      <c r="U39" s="152"/>
      <c r="V39" s="152"/>
      <c r="W39" t="b" s="153">
        <v>0</v>
      </c>
      <c r="X39" s="155"/>
      <c r="Y39" s="224"/>
      <c r="Z39" s="142"/>
      <c r="AA39" s="143"/>
      <c r="AB39" s="143"/>
      <c r="AC39" s="142"/>
      <c r="AD39" s="142"/>
      <c r="AE39" s="142"/>
      <c r="AF39" s="225"/>
      <c r="AG39" s="145"/>
      <c r="AH39" s="146"/>
      <c r="AI39" s="145"/>
      <c r="AJ39" s="146"/>
      <c r="AK39" s="146"/>
      <c r="AL39" s="147"/>
      <c r="AM39" s="147"/>
      <c r="AN39" s="174"/>
      <c r="AO39" s="174"/>
      <c r="AP39" s="175"/>
      <c r="AQ39" s="175"/>
      <c r="AR39" s="175"/>
      <c r="AS39" s="175"/>
      <c r="AT39" s="175"/>
      <c r="AU39" s="175"/>
      <c r="AV39" s="175"/>
      <c r="AW39" s="150"/>
      <c r="AX39" s="151"/>
      <c r="AY39" s="151"/>
      <c r="AZ39" s="226"/>
      <c r="BA39" s="154"/>
      <c r="BB39" s="227"/>
      <c r="BC39" s="157"/>
      <c r="BD39" s="157"/>
      <c r="BE39" s="157"/>
      <c r="BF39" s="157"/>
      <c r="BG39" s="157"/>
      <c r="BH39" s="157"/>
      <c r="BI39" s="157"/>
      <c r="BJ39" s="157"/>
      <c r="BK39" s="158"/>
    </row>
    <row r="40" ht="27.35" customHeight="1">
      <c r="A40" s="276"/>
      <c r="B40" s="173"/>
      <c r="C40" s="178"/>
      <c r="D40" s="178"/>
      <c r="E40" s="228"/>
      <c r="F40" s="219"/>
      <c r="G40" s="220"/>
      <c r="H40" t="b" s="162">
        <v>0</v>
      </c>
      <c r="I40" t="b" s="162">
        <v>0</v>
      </c>
      <c r="J40" t="b" s="162">
        <v>0</v>
      </c>
      <c r="K40" t="b" s="162">
        <v>0</v>
      </c>
      <c r="L40" t="b" s="162">
        <v>0</v>
      </c>
      <c r="M40" s="277"/>
      <c r="N40" s="238"/>
      <c r="O40" s="232"/>
      <c r="P40" s="164"/>
      <c r="Q40" s="164"/>
      <c r="R40" s="162"/>
      <c r="S40" s="164"/>
      <c r="T40" s="165"/>
      <c r="U40" s="165"/>
      <c r="V40" s="165"/>
      <c r="W40" t="b" s="166">
        <v>0</v>
      </c>
      <c r="X40" s="155"/>
      <c r="Y40" s="224"/>
      <c r="Z40" s="142"/>
      <c r="AA40" s="143"/>
      <c r="AB40" s="143"/>
      <c r="AC40" s="142"/>
      <c r="AD40" s="142"/>
      <c r="AE40" s="142"/>
      <c r="AF40" s="225"/>
      <c r="AG40" s="145"/>
      <c r="AH40" s="146"/>
      <c r="AI40" s="145"/>
      <c r="AJ40" s="146"/>
      <c r="AK40" s="146"/>
      <c r="AL40" s="147"/>
      <c r="AM40" s="147"/>
      <c r="AN40" s="174"/>
      <c r="AO40" s="174"/>
      <c r="AP40" s="175"/>
      <c r="AQ40" s="175"/>
      <c r="AR40" s="175"/>
      <c r="AS40" s="175"/>
      <c r="AT40" s="175"/>
      <c r="AU40" s="175"/>
      <c r="AV40" s="175"/>
      <c r="AW40" s="150"/>
      <c r="AX40" s="151"/>
      <c r="AY40" s="151"/>
      <c r="AZ40" s="176"/>
      <c r="BA40" s="154"/>
      <c r="BB40" s="227"/>
      <c r="BC40" s="157"/>
      <c r="BD40" s="157"/>
      <c r="BE40" s="157"/>
      <c r="BF40" s="157"/>
      <c r="BG40" s="157"/>
      <c r="BH40" s="157"/>
      <c r="BI40" s="157"/>
      <c r="BJ40" s="157"/>
      <c r="BK40" s="158"/>
    </row>
    <row r="41" ht="27.35" customHeight="1">
      <c r="A41" s="276"/>
      <c r="B41" s="278"/>
      <c r="C41" s="203"/>
      <c r="D41" s="203"/>
      <c r="E41" s="218"/>
      <c r="F41" s="219"/>
      <c r="G41" s="220"/>
      <c r="H41" t="b" s="139">
        <v>0</v>
      </c>
      <c r="I41" t="b" s="139">
        <v>0</v>
      </c>
      <c r="J41" t="b" s="139">
        <v>0</v>
      </c>
      <c r="K41" t="b" s="139">
        <v>0</v>
      </c>
      <c r="L41" t="b" s="139">
        <v>0</v>
      </c>
      <c r="M41" s="277"/>
      <c r="N41" s="222"/>
      <c r="O41" s="223"/>
      <c r="P41" s="141"/>
      <c r="Q41" s="141"/>
      <c r="R41" s="139"/>
      <c r="S41" s="141"/>
      <c r="T41" s="152"/>
      <c r="U41" s="152"/>
      <c r="V41" s="152"/>
      <c r="W41" t="b" s="153">
        <v>0</v>
      </c>
      <c r="X41" s="155"/>
      <c r="Y41" s="224"/>
      <c r="Z41" s="142"/>
      <c r="AA41" s="143"/>
      <c r="AB41" s="143"/>
      <c r="AC41" s="142"/>
      <c r="AD41" s="142"/>
      <c r="AE41" s="142"/>
      <c r="AF41" s="225"/>
      <c r="AG41" s="145"/>
      <c r="AH41" s="146"/>
      <c r="AI41" s="145"/>
      <c r="AJ41" s="146"/>
      <c r="AK41" s="146"/>
      <c r="AL41" s="147"/>
      <c r="AM41" s="147"/>
      <c r="AN41" s="174"/>
      <c r="AO41" s="174"/>
      <c r="AP41" s="175"/>
      <c r="AQ41" s="175"/>
      <c r="AR41" s="175"/>
      <c r="AS41" s="175"/>
      <c r="AT41" s="175"/>
      <c r="AU41" s="175"/>
      <c r="AV41" s="175"/>
      <c r="AW41" s="150"/>
      <c r="AX41" s="151"/>
      <c r="AY41" s="151"/>
      <c r="AZ41" s="226"/>
      <c r="BA41" s="154"/>
      <c r="BB41" s="227"/>
      <c r="BC41" s="157"/>
      <c r="BD41" s="157"/>
      <c r="BE41" s="157"/>
      <c r="BF41" s="157"/>
      <c r="BG41" s="157"/>
      <c r="BH41" s="157"/>
      <c r="BI41" s="157"/>
      <c r="BJ41" s="157"/>
      <c r="BK41" s="158"/>
    </row>
    <row r="42" ht="27.35" customHeight="1">
      <c r="A42" s="276"/>
      <c r="B42" s="173"/>
      <c r="C42" s="178"/>
      <c r="D42" s="178"/>
      <c r="E42" s="228"/>
      <c r="F42" s="219"/>
      <c r="G42" s="220"/>
      <c r="H42" t="b" s="162">
        <v>0</v>
      </c>
      <c r="I42" t="b" s="162">
        <v>0</v>
      </c>
      <c r="J42" t="b" s="162">
        <v>0</v>
      </c>
      <c r="K42" t="b" s="162">
        <v>0</v>
      </c>
      <c r="L42" t="b" s="162">
        <v>0</v>
      </c>
      <c r="M42" s="277"/>
      <c r="N42" s="238"/>
      <c r="O42" s="232"/>
      <c r="P42" s="164"/>
      <c r="Q42" s="164"/>
      <c r="R42" s="162"/>
      <c r="S42" s="164"/>
      <c r="T42" s="165"/>
      <c r="U42" s="165"/>
      <c r="V42" s="165"/>
      <c r="W42" t="b" s="166">
        <v>0</v>
      </c>
      <c r="X42" s="155"/>
      <c r="Y42" s="224"/>
      <c r="Z42" s="142"/>
      <c r="AA42" s="143"/>
      <c r="AB42" s="143"/>
      <c r="AC42" s="142"/>
      <c r="AD42" s="142"/>
      <c r="AE42" s="142"/>
      <c r="AF42" s="225"/>
      <c r="AG42" s="145"/>
      <c r="AH42" s="146"/>
      <c r="AI42" s="145"/>
      <c r="AJ42" s="146"/>
      <c r="AK42" s="146"/>
      <c r="AL42" s="147"/>
      <c r="AM42" s="147"/>
      <c r="AN42" s="174"/>
      <c r="AO42" s="174"/>
      <c r="AP42" s="175"/>
      <c r="AQ42" s="175"/>
      <c r="AR42" s="175"/>
      <c r="AS42" s="175"/>
      <c r="AT42" s="175"/>
      <c r="AU42" s="175"/>
      <c r="AV42" s="175"/>
      <c r="AW42" s="150"/>
      <c r="AX42" s="151"/>
      <c r="AY42" s="151"/>
      <c r="AZ42" s="176"/>
      <c r="BA42" s="154"/>
      <c r="BB42" s="227"/>
      <c r="BC42" s="157"/>
      <c r="BD42" s="157"/>
      <c r="BE42" s="157"/>
      <c r="BF42" s="157"/>
      <c r="BG42" s="157"/>
      <c r="BH42" s="157"/>
      <c r="BI42" s="157"/>
      <c r="BJ42" s="157"/>
      <c r="BK42" s="158"/>
    </row>
    <row r="43" ht="27.35" customHeight="1">
      <c r="A43" s="276"/>
      <c r="B43" s="278"/>
      <c r="C43" s="203"/>
      <c r="D43" s="203"/>
      <c r="E43" s="218"/>
      <c r="F43" s="219"/>
      <c r="G43" s="220"/>
      <c r="H43" t="b" s="139">
        <v>0</v>
      </c>
      <c r="I43" t="b" s="139">
        <v>0</v>
      </c>
      <c r="J43" t="b" s="139">
        <v>0</v>
      </c>
      <c r="K43" t="b" s="139">
        <v>0</v>
      </c>
      <c r="L43" t="b" s="139">
        <v>0</v>
      </c>
      <c r="M43" s="277"/>
      <c r="N43" s="222"/>
      <c r="O43" s="223"/>
      <c r="P43" s="141"/>
      <c r="Q43" s="141"/>
      <c r="R43" s="139"/>
      <c r="S43" s="141"/>
      <c r="T43" s="152"/>
      <c r="U43" s="152"/>
      <c r="V43" s="152"/>
      <c r="W43" t="b" s="153">
        <v>0</v>
      </c>
      <c r="X43" s="155"/>
      <c r="Y43" s="224"/>
      <c r="Z43" s="142"/>
      <c r="AA43" s="143"/>
      <c r="AB43" s="143"/>
      <c r="AC43" s="142"/>
      <c r="AD43" s="142"/>
      <c r="AE43" s="142"/>
      <c r="AF43" s="225"/>
      <c r="AG43" s="145"/>
      <c r="AH43" s="146"/>
      <c r="AI43" s="145"/>
      <c r="AJ43" s="146"/>
      <c r="AK43" s="146"/>
      <c r="AL43" s="147"/>
      <c r="AM43" s="147"/>
      <c r="AN43" s="174"/>
      <c r="AO43" s="174"/>
      <c r="AP43" s="175"/>
      <c r="AQ43" s="175"/>
      <c r="AR43" s="175"/>
      <c r="AS43" s="175"/>
      <c r="AT43" s="175"/>
      <c r="AU43" s="175"/>
      <c r="AV43" s="175"/>
      <c r="AW43" s="150"/>
      <c r="AX43" s="151"/>
      <c r="AY43" s="151"/>
      <c r="AZ43" s="226"/>
      <c r="BA43" s="154"/>
      <c r="BB43" s="227"/>
      <c r="BC43" s="157"/>
      <c r="BD43" s="157"/>
      <c r="BE43" s="157"/>
      <c r="BF43" s="157"/>
      <c r="BG43" s="157"/>
      <c r="BH43" s="157"/>
      <c r="BI43" s="157"/>
      <c r="BJ43" s="157"/>
      <c r="BK43" s="158"/>
    </row>
    <row r="44" ht="27.35" customHeight="1">
      <c r="A44" s="276"/>
      <c r="B44" s="173"/>
      <c r="C44" s="178"/>
      <c r="D44" s="178"/>
      <c r="E44" s="228"/>
      <c r="F44" s="219"/>
      <c r="G44" s="220"/>
      <c r="H44" t="b" s="162">
        <v>0</v>
      </c>
      <c r="I44" t="b" s="162">
        <v>0</v>
      </c>
      <c r="J44" t="b" s="162">
        <v>0</v>
      </c>
      <c r="K44" t="b" s="162">
        <v>0</v>
      </c>
      <c r="L44" t="b" s="162">
        <v>0</v>
      </c>
      <c r="M44" s="277"/>
      <c r="N44" s="238"/>
      <c r="O44" s="232"/>
      <c r="P44" s="164"/>
      <c r="Q44" s="164"/>
      <c r="R44" s="162"/>
      <c r="S44" s="164"/>
      <c r="T44" s="165"/>
      <c r="U44" s="165"/>
      <c r="V44" s="165"/>
      <c r="W44" t="b" s="166">
        <v>0</v>
      </c>
      <c r="X44" s="155"/>
      <c r="Y44" s="224"/>
      <c r="Z44" s="142"/>
      <c r="AA44" s="143"/>
      <c r="AB44" s="143"/>
      <c r="AC44" s="142"/>
      <c r="AD44" s="142"/>
      <c r="AE44" s="142"/>
      <c r="AF44" s="225"/>
      <c r="AG44" s="145"/>
      <c r="AH44" s="146"/>
      <c r="AI44" s="145"/>
      <c r="AJ44" s="146"/>
      <c r="AK44" s="146"/>
      <c r="AL44" s="147"/>
      <c r="AM44" s="147"/>
      <c r="AN44" s="174"/>
      <c r="AO44" s="174"/>
      <c r="AP44" s="175"/>
      <c r="AQ44" s="175"/>
      <c r="AR44" s="175"/>
      <c r="AS44" s="175"/>
      <c r="AT44" s="175"/>
      <c r="AU44" s="175"/>
      <c r="AV44" s="175"/>
      <c r="AW44" s="150"/>
      <c r="AX44" s="151"/>
      <c r="AY44" s="151"/>
      <c r="AZ44" s="176"/>
      <c r="BA44" s="154"/>
      <c r="BB44" s="227"/>
      <c r="BC44" s="157"/>
      <c r="BD44" s="157"/>
      <c r="BE44" s="157"/>
      <c r="BF44" s="157"/>
      <c r="BG44" s="157"/>
      <c r="BH44" s="157"/>
      <c r="BI44" s="157"/>
      <c r="BJ44" s="157"/>
      <c r="BK44" s="158"/>
    </row>
    <row r="45" ht="27.35" customHeight="1">
      <c r="A45" s="276"/>
      <c r="B45" s="278"/>
      <c r="C45" s="203"/>
      <c r="D45" s="203"/>
      <c r="E45" s="218"/>
      <c r="F45" s="219"/>
      <c r="G45" s="220"/>
      <c r="H45" t="b" s="139">
        <v>0</v>
      </c>
      <c r="I45" t="b" s="139">
        <v>0</v>
      </c>
      <c r="J45" t="b" s="139">
        <v>0</v>
      </c>
      <c r="K45" t="b" s="139">
        <v>0</v>
      </c>
      <c r="L45" t="b" s="139">
        <v>0</v>
      </c>
      <c r="M45" s="277"/>
      <c r="N45" s="222"/>
      <c r="O45" s="223"/>
      <c r="P45" s="141"/>
      <c r="Q45" s="141"/>
      <c r="R45" s="139"/>
      <c r="S45" s="141"/>
      <c r="T45" s="152"/>
      <c r="U45" s="152"/>
      <c r="V45" s="152"/>
      <c r="W45" t="b" s="153">
        <v>0</v>
      </c>
      <c r="X45" s="155"/>
      <c r="Y45" s="224"/>
      <c r="Z45" s="142"/>
      <c r="AA45" s="143"/>
      <c r="AB45" s="143"/>
      <c r="AC45" s="142"/>
      <c r="AD45" s="142"/>
      <c r="AE45" s="142"/>
      <c r="AF45" s="225"/>
      <c r="AG45" s="145"/>
      <c r="AH45" s="146"/>
      <c r="AI45" s="145"/>
      <c r="AJ45" s="146"/>
      <c r="AK45" s="146"/>
      <c r="AL45" s="147"/>
      <c r="AM45" s="147"/>
      <c r="AN45" s="174"/>
      <c r="AO45" s="174"/>
      <c r="AP45" s="175"/>
      <c r="AQ45" s="175"/>
      <c r="AR45" s="175"/>
      <c r="AS45" s="175"/>
      <c r="AT45" s="175"/>
      <c r="AU45" s="175"/>
      <c r="AV45" s="175"/>
      <c r="AW45" s="150"/>
      <c r="AX45" s="151"/>
      <c r="AY45" s="151"/>
      <c r="AZ45" s="226"/>
      <c r="BA45" s="154"/>
      <c r="BB45" s="227"/>
      <c r="BC45" s="157"/>
      <c r="BD45" s="157"/>
      <c r="BE45" s="157"/>
      <c r="BF45" s="157"/>
      <c r="BG45" s="157"/>
      <c r="BH45" s="157"/>
      <c r="BI45" s="157"/>
      <c r="BJ45" s="157"/>
      <c r="BK45" s="158"/>
    </row>
    <row r="46" ht="27.35" customHeight="1">
      <c r="A46" s="276"/>
      <c r="B46" s="173"/>
      <c r="C46" s="178"/>
      <c r="D46" s="178"/>
      <c r="E46" s="228"/>
      <c r="F46" s="219"/>
      <c r="G46" s="220"/>
      <c r="H46" t="b" s="162">
        <v>0</v>
      </c>
      <c r="I46" t="b" s="162">
        <v>0</v>
      </c>
      <c r="J46" t="b" s="162">
        <v>0</v>
      </c>
      <c r="K46" t="b" s="162">
        <v>0</v>
      </c>
      <c r="L46" t="b" s="162">
        <v>0</v>
      </c>
      <c r="M46" s="277"/>
      <c r="N46" s="238"/>
      <c r="O46" s="232"/>
      <c r="P46" s="164"/>
      <c r="Q46" s="164"/>
      <c r="R46" s="162"/>
      <c r="S46" s="164"/>
      <c r="T46" s="165"/>
      <c r="U46" s="165"/>
      <c r="V46" s="165"/>
      <c r="W46" t="b" s="166">
        <v>0</v>
      </c>
      <c r="X46" s="155"/>
      <c r="Y46" s="224"/>
      <c r="Z46" s="142"/>
      <c r="AA46" s="143"/>
      <c r="AB46" s="143"/>
      <c r="AC46" s="142"/>
      <c r="AD46" s="142"/>
      <c r="AE46" s="142"/>
      <c r="AF46" s="225"/>
      <c r="AG46" s="145"/>
      <c r="AH46" s="146"/>
      <c r="AI46" s="145"/>
      <c r="AJ46" s="146"/>
      <c r="AK46" s="146"/>
      <c r="AL46" s="147"/>
      <c r="AM46" s="147"/>
      <c r="AN46" s="174"/>
      <c r="AO46" s="174"/>
      <c r="AP46" s="175"/>
      <c r="AQ46" s="175"/>
      <c r="AR46" s="175"/>
      <c r="AS46" s="175"/>
      <c r="AT46" s="175"/>
      <c r="AU46" s="175"/>
      <c r="AV46" s="175"/>
      <c r="AW46" s="150"/>
      <c r="AX46" s="151"/>
      <c r="AY46" s="151"/>
      <c r="AZ46" s="176"/>
      <c r="BA46" s="154"/>
      <c r="BB46" s="227"/>
      <c r="BC46" s="157"/>
      <c r="BD46" s="157"/>
      <c r="BE46" s="157"/>
      <c r="BF46" s="157"/>
      <c r="BG46" s="157"/>
      <c r="BH46" s="157"/>
      <c r="BI46" s="157"/>
      <c r="BJ46" s="157"/>
      <c r="BK46" s="158"/>
    </row>
  </sheetData>
  <hyperlinks>
    <hyperlink ref="A2" r:id="rId1" location="" tooltip="" display=""/>
    <hyperlink ref="A3" r:id="rId2" location="" tooltip="" display=""/>
    <hyperlink ref="A4" r:id="rId3" location="" tooltip="" display=""/>
    <hyperlink ref="A5" r:id="rId4" location="" tooltip="" display=""/>
    <hyperlink ref="A6" r:id="rId5" location="" tooltip="" display=""/>
    <hyperlink ref="A7" r:id="rId6" location="" tooltip="" display=""/>
    <hyperlink ref="A11" r:id="rId7" location="" tooltip="" display=""/>
    <hyperlink ref="A12" r:id="rId8" location="" tooltip="" display=""/>
    <hyperlink ref="A13" r:id="rId9" location="" tooltip="" display=""/>
    <hyperlink ref="A14" r:id="rId10" location="" tooltip="" display=""/>
    <hyperlink ref="A15" r:id="rId11" location="" tooltip="" display=""/>
    <hyperlink ref="A19" r:id="rId12" location="" tooltip="" display=""/>
    <hyperlink ref="A21" r:id="rId13" location="" tooltip="" display=""/>
    <hyperlink ref="AG21" r:id="rId14" location="" tooltip="" display=""/>
    <hyperlink ref="A22" r:id="rId15" location="" tooltip="" display=""/>
    <hyperlink ref="AF22" r:id="rId16" location="" tooltip="" display=""/>
    <hyperlink ref="BK22" r:id="rId17" location="" tooltip="" display=""/>
    <hyperlink ref="A23" r:id="rId18" location="" tooltip="" display=""/>
    <hyperlink ref="AF23" r:id="rId19" location="" tooltip="" display=""/>
    <hyperlink ref="BK23" r:id="rId20" location="" tooltip="" display=""/>
    <hyperlink ref="A24" r:id="rId21" location="" tooltip="" display=""/>
    <hyperlink ref="AF24" r:id="rId22" location="" tooltip="" display=""/>
    <hyperlink ref="BK24" r:id="rId23" location="" tooltip="" display=""/>
    <hyperlink ref="A25" r:id="rId24" location="" tooltip="" display=""/>
    <hyperlink ref="AF25" r:id="rId25" location="" tooltip="" display=""/>
    <hyperlink ref="BK25" r:id="rId26" location="" tooltip="" display=""/>
    <hyperlink ref="A26" r:id="rId27" location="" tooltip="" display=""/>
    <hyperlink ref="A27" r:id="rId28" location="" tooltip="" display=""/>
    <hyperlink ref="A28" r:id="rId29" location="" tooltip="" display=""/>
    <hyperlink ref="A29" r:id="rId30" location="" tooltip="" display=""/>
    <hyperlink ref="A32" r:id="rId31" location="" tooltip="" display=""/>
    <hyperlink ref="A33" r:id="rId32" location="" tooltip="" display=""/>
    <hyperlink ref="A34" r:id="rId33" location="" tooltip="" display=""/>
    <hyperlink ref="AF34" r:id="rId34" location="" tooltip="" display=""/>
    <hyperlink ref="BK34" r:id="rId35" location="" tooltip="" display=""/>
    <hyperlink ref="A35" r:id="rId36" location="" tooltip="" display=""/>
    <hyperlink ref="AF35" r:id="rId37" location="" tooltip="" display=""/>
    <hyperlink ref="BK35" r:id="rId38" location="" tooltip="" display=""/>
  </hyperlinks>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39"/>
  <legacyDrawing r:id="rId40"/>
</worksheet>
</file>

<file path=xl/worksheets/sheet4.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pane topLeftCell="B2" xSplit="1" ySplit="1" activePane="bottomRight" state="frozen"/>
    </sheetView>
  </sheetViews>
  <sheetFormatPr defaultColWidth="16.3333" defaultRowHeight="18" customHeight="1" outlineLevelRow="0" outlineLevelCol="0"/>
  <cols>
    <col min="1" max="1" width="16.3516" style="279" customWidth="1"/>
    <col min="2" max="2" width="16.3516" style="279" customWidth="1"/>
    <col min="3" max="3" width="16.3516" style="279" customWidth="1"/>
    <col min="4" max="4" width="16.3516" style="279" customWidth="1"/>
    <col min="5" max="5" width="16.3516" style="279" customWidth="1"/>
    <col min="6" max="256" width="16.3516" style="279" customWidth="1"/>
  </cols>
  <sheetData>
    <row r="1" ht="20.55" customHeight="1">
      <c r="A1" s="111"/>
      <c r="B1" s="111"/>
      <c r="C1" s="111"/>
      <c r="D1" s="111"/>
      <c r="E1" s="111"/>
    </row>
    <row r="2" ht="20.55" customHeight="1">
      <c r="A2" t="s" s="280">
        <v>402</v>
      </c>
      <c r="B2" s="281">
        <v>1500</v>
      </c>
      <c r="C2" s="196"/>
      <c r="D2" s="196"/>
      <c r="E2" s="196"/>
    </row>
    <row r="3" ht="20.35" customHeight="1">
      <c r="A3" t="s" s="282">
        <v>403</v>
      </c>
      <c r="B3" s="283">
        <v>4500</v>
      </c>
      <c r="C3" s="183"/>
      <c r="D3" s="183"/>
      <c r="E3" s="183"/>
    </row>
    <row r="4" ht="20.35" customHeight="1">
      <c r="A4" t="s" s="282">
        <v>404</v>
      </c>
      <c r="B4" s="284">
        <v>650</v>
      </c>
      <c r="C4" s="181"/>
      <c r="D4" s="181"/>
      <c r="E4" s="181"/>
    </row>
    <row r="5" ht="20.35" customHeight="1">
      <c r="A5" t="s" s="282">
        <v>405</v>
      </c>
      <c r="B5" s="283">
        <v>4500</v>
      </c>
      <c r="C5" s="183"/>
      <c r="D5" s="183"/>
      <c r="E5" s="183"/>
    </row>
    <row r="6" ht="20.35" customHeight="1">
      <c r="A6" s="179"/>
      <c r="B6" s="180"/>
      <c r="C6" s="181"/>
      <c r="D6" s="181"/>
      <c r="E6" s="181"/>
    </row>
    <row r="7" ht="20.35" customHeight="1">
      <c r="A7" s="179"/>
      <c r="B7" s="182"/>
      <c r="C7" s="183"/>
      <c r="D7" s="183"/>
      <c r="E7" s="183"/>
    </row>
    <row r="8" ht="20.35" customHeight="1">
      <c r="A8" s="179"/>
      <c r="B8" s="180"/>
      <c r="C8" s="181"/>
      <c r="D8" s="181"/>
      <c r="E8" s="181"/>
    </row>
    <row r="9" ht="20.35" customHeight="1">
      <c r="A9" s="179"/>
      <c r="B9" s="182"/>
      <c r="C9" s="183"/>
      <c r="D9" s="183"/>
      <c r="E9" s="183"/>
    </row>
    <row r="10" ht="20.35" customHeight="1">
      <c r="A10" s="179"/>
      <c r="B10" s="180"/>
      <c r="C10" s="181"/>
      <c r="D10" s="181"/>
      <c r="E10" s="181"/>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