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caro/Documents/GitHub/Oman-2023/data_output/"/>
    </mc:Choice>
  </mc:AlternateContent>
  <xr:revisionPtr revIDLastSave="0" documentId="13_ncr:1_{14509019-D0D7-E54D-B847-F2DCB432FDB4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sample_matrix" sheetId="1" r:id="rId1"/>
    <sheet name="manual_notation" sheetId="2" r:id="rId2"/>
    <sheet name="d13C_to_R13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2" l="1"/>
  <c r="B16" i="3"/>
  <c r="C16" i="3"/>
  <c r="D16" i="3"/>
  <c r="B15" i="3"/>
  <c r="C15" i="3" s="1"/>
  <c r="D15" i="3" s="1"/>
  <c r="B14" i="3"/>
  <c r="C14" i="3"/>
  <c r="D14" i="3" s="1"/>
  <c r="B13" i="3"/>
  <c r="C13" i="3" s="1"/>
  <c r="D13" i="3" s="1"/>
  <c r="I19" i="2"/>
  <c r="B12" i="3"/>
  <c r="C12" i="3"/>
  <c r="D12" i="3" s="1"/>
  <c r="L10" i="1"/>
  <c r="L11" i="1"/>
  <c r="L12" i="1"/>
  <c r="L13" i="1"/>
  <c r="L14" i="1"/>
  <c r="L9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B11" i="3"/>
  <c r="C11" i="3"/>
  <c r="D11" i="3" s="1"/>
  <c r="B10" i="3"/>
  <c r="C10" i="3" s="1"/>
  <c r="D10" i="3" s="1"/>
  <c r="B9" i="3"/>
  <c r="C9" i="3"/>
  <c r="D9" i="3" s="1"/>
  <c r="B8" i="3"/>
  <c r="C8" i="3"/>
  <c r="D8" i="3" s="1"/>
  <c r="B7" i="3"/>
  <c r="C7" i="3" s="1"/>
  <c r="D7" i="3" s="1"/>
  <c r="B6" i="3"/>
  <c r="C6" i="3"/>
  <c r="D6" i="3"/>
  <c r="B5" i="3"/>
  <c r="C5" i="3" s="1"/>
  <c r="D5" i="3" s="1"/>
  <c r="B4" i="3"/>
  <c r="C4" i="3"/>
  <c r="D4" i="3" s="1"/>
  <c r="D3" i="3"/>
  <c r="D2" i="3"/>
  <c r="B3" i="3"/>
  <c r="C3" i="3"/>
  <c r="C2" i="3"/>
  <c r="B2" i="3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<sst xmlns="http://schemas.openxmlformats.org/spreadsheetml/2006/main" count="110" uniqueCount="60">
  <si>
    <t>at13C_final</t>
  </si>
  <si>
    <t>F13C_final</t>
  </si>
  <si>
    <t>R13C_final</t>
  </si>
  <si>
    <t>d13C_vpdb_final</t>
  </si>
  <si>
    <t>injection_ppm</t>
  </si>
  <si>
    <t>mixing_ppm</t>
  </si>
  <si>
    <t>F13C_13Ctank</t>
  </si>
  <si>
    <t>F13C_12Ctank</t>
  </si>
  <si>
    <t>CH4_vol_in_injection</t>
  </si>
  <si>
    <t>vol_13C</t>
  </si>
  <si>
    <t>vol_12C</t>
  </si>
  <si>
    <t>NEG-notrap</t>
  </si>
  <si>
    <t>NEG-w-trap</t>
  </si>
  <si>
    <t>sample_id</t>
  </si>
  <si>
    <t>at13C_1</t>
  </si>
  <si>
    <t>NA</t>
  </si>
  <si>
    <t>flateau_duration_min</t>
  </si>
  <si>
    <t>HR_12CH4_mean</t>
  </si>
  <si>
    <t>HR_13CH4_SD</t>
  </si>
  <si>
    <t>HR_12CH4_SD</t>
  </si>
  <si>
    <t>HR_12CH4_slope</t>
  </si>
  <si>
    <t>HR_13CH4_mean</t>
  </si>
  <si>
    <t>HR_13CH4_slope</t>
  </si>
  <si>
    <t>HR_Delta_iCH4_Raw_Mean</t>
  </si>
  <si>
    <t>HR_Delta_iCH4_Raw_SD</t>
  </si>
  <si>
    <t>HR_Delta_iCH4_Raw_Slope</t>
  </si>
  <si>
    <t>yyyy</t>
  </si>
  <si>
    <t>mm</t>
  </si>
  <si>
    <t>dd</t>
  </si>
  <si>
    <t>at13C_5</t>
  </si>
  <si>
    <t>delta13C</t>
  </si>
  <si>
    <t>R13C</t>
  </si>
  <si>
    <t>F13C</t>
  </si>
  <si>
    <t>at13C (%)</t>
  </si>
  <si>
    <t>A</t>
  </si>
  <si>
    <t>tech_rep</t>
  </si>
  <si>
    <t>exp_rep</t>
  </si>
  <si>
    <t>at13C_10</t>
  </si>
  <si>
    <t>sample_id_unique</t>
  </si>
  <si>
    <t>flateau_in</t>
  </si>
  <si>
    <t>B</t>
  </si>
  <si>
    <t>comment</t>
  </si>
  <si>
    <t>spike at beginning of run due to poor mixing. Use second injection at ~1140.</t>
  </si>
  <si>
    <t>C</t>
  </si>
  <si>
    <t>2.5 + 2.3 12C / 0.2 13C</t>
  </si>
  <si>
    <t>2.5 + 2.5 12C / 0 13C</t>
  </si>
  <si>
    <t>target at%</t>
  </si>
  <si>
    <t>maybe messed up injection?</t>
  </si>
  <si>
    <t>2.5 12C / 2.5 13C</t>
  </si>
  <si>
    <t>0 12C/ 2.5 13C + 2.5 13C</t>
  </si>
  <si>
    <t>2.5 + 1.5 12C / 1 13C</t>
  </si>
  <si>
    <t>2.5 + 0.5 12C / 2 13C</t>
  </si>
  <si>
    <t>2.5 + 1 12C / 1.5 13C</t>
  </si>
  <si>
    <t>vol_pull2</t>
  </si>
  <si>
    <t>2 12C / 2.5 + 0.5 12C</t>
  </si>
  <si>
    <t>1.48 12C / 2.5 + 1 13C</t>
  </si>
  <si>
    <t>1 12C / 2.5 + 1.5 13C</t>
  </si>
  <si>
    <t>0.5 12C / 2.5 + 2 13C</t>
  </si>
  <si>
    <t>0.2 12C / 2.5 + 2.3 13C</t>
  </si>
  <si>
    <t>2.5 + 2 12C / 0.5 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</si>
</sst>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2" borderId="0" xfId="0" applyFont="1" applyFill="1"/>
    <xf numFmtId="164" fontId="2" fillId="2" borderId="0" xfId="0" applyNumberFormat="1" applyFont="1" applyFill="1"/>
    <xf numFmtId="0" fontId="0" fillId="3" borderId="0" xfId="0" applyFill="1"/>
    <xf numFmtId="0" fontId="0" fillId="0" borderId="0" xfId="0" applyFill="1"/>
    <xf numFmtId="2" fontId="2" fillId="2" borderId="0" xfId="0" applyNumberFormat="1" applyFont="1" applyFill="1"/>
    <xf numFmtId="2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zoomScale="216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4" sqref="A4:XFD4"/>
    </sheetView>
  </sheetViews>
  <sheetFormatPr baseColWidth="10" defaultColWidth="8.83203125" defaultRowHeight="15" x14ac:dyDescent="0.2"/>
  <cols>
    <col min="1" max="1" width="12.33203125" customWidth="1"/>
    <col min="2" max="3" width="9" bestFit="1" customWidth="1"/>
    <col min="4" max="4" width="17" customWidth="1"/>
    <col min="5" max="5" width="14" customWidth="1"/>
    <col min="6" max="8" width="9" bestFit="1" customWidth="1"/>
    <col min="9" max="9" width="12.5" customWidth="1"/>
    <col min="10" max="10" width="9" style="12" bestFit="1" customWidth="1"/>
    <col min="11" max="11" width="12.33203125" style="15" bestFit="1" customWidth="1"/>
    <col min="12" max="12" width="11.5" customWidth="1"/>
    <col min="13" max="13" width="19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9</v>
      </c>
      <c r="K1" s="13" t="s">
        <v>10</v>
      </c>
      <c r="L1" s="1" t="s">
        <v>53</v>
      </c>
      <c r="M1" s="1" t="s">
        <v>41</v>
      </c>
    </row>
    <row r="2" spans="1:13" x14ac:dyDescent="0.2">
      <c r="A2" s="7">
        <v>1</v>
      </c>
      <c r="B2">
        <v>0.01</v>
      </c>
      <c r="C2">
        <v>1.01010101010101E-2</v>
      </c>
      <c r="D2">
        <v>-101.10969805555639</v>
      </c>
      <c r="E2">
        <v>100</v>
      </c>
      <c r="F2">
        <v>50000</v>
      </c>
      <c r="G2">
        <v>0.99</v>
      </c>
      <c r="H2">
        <v>0.01</v>
      </c>
      <c r="I2">
        <v>5</v>
      </c>
      <c r="J2" s="12">
        <v>0</v>
      </c>
      <c r="K2" s="14">
        <v>5</v>
      </c>
      <c r="L2" s="4">
        <f>K2-2.5</f>
        <v>2.5</v>
      </c>
      <c r="M2" s="7" t="s">
        <v>45</v>
      </c>
    </row>
    <row r="3" spans="1:13" x14ac:dyDescent="0.2">
      <c r="A3" s="7">
        <v>5</v>
      </c>
      <c r="B3">
        <v>0.05</v>
      </c>
      <c r="C3">
        <v>5.2631578947368432E-2</v>
      </c>
      <c r="D3">
        <v>3683.6915732894699</v>
      </c>
      <c r="E3">
        <v>100</v>
      </c>
      <c r="F3">
        <v>50000</v>
      </c>
      <c r="G3">
        <v>0.99</v>
      </c>
      <c r="H3">
        <v>0.01</v>
      </c>
      <c r="I3">
        <v>5</v>
      </c>
      <c r="J3" s="12">
        <v>0.2040816326530612</v>
      </c>
      <c r="K3" s="14">
        <v>4.795918367346939</v>
      </c>
      <c r="L3" s="4">
        <f t="shared" ref="L3:L14" si="0">K3-2.5</f>
        <v>2.295918367346939</v>
      </c>
      <c r="M3" s="7" t="s">
        <v>44</v>
      </c>
    </row>
    <row r="4" spans="1:13" x14ac:dyDescent="0.2">
      <c r="A4" s="8">
        <v>10</v>
      </c>
      <c r="B4">
        <v>0.1</v>
      </c>
      <c r="C4">
        <v>0.1111111111111111</v>
      </c>
      <c r="D4">
        <v>8887.7933213888809</v>
      </c>
      <c r="E4">
        <v>100</v>
      </c>
      <c r="F4">
        <v>50000</v>
      </c>
      <c r="G4">
        <v>0.99</v>
      </c>
      <c r="H4">
        <v>0.01</v>
      </c>
      <c r="I4">
        <v>5</v>
      </c>
      <c r="J4" s="12">
        <v>0.45918367346938782</v>
      </c>
      <c r="K4" s="14">
        <v>4.5408163265306118</v>
      </c>
      <c r="L4" s="4">
        <f t="shared" si="0"/>
        <v>2.0408163265306118</v>
      </c>
      <c r="M4" s="16" t="s">
        <v>59</v>
      </c>
    </row>
    <row r="5" spans="1:13" x14ac:dyDescent="0.2">
      <c r="A5">
        <v>20</v>
      </c>
      <c r="B5">
        <v>0.2</v>
      </c>
      <c r="C5">
        <v>0.25</v>
      </c>
      <c r="D5">
        <v>21247.534973124981</v>
      </c>
      <c r="E5">
        <v>100</v>
      </c>
      <c r="F5">
        <v>50000</v>
      </c>
      <c r="G5">
        <v>0.99</v>
      </c>
      <c r="H5">
        <v>0.01</v>
      </c>
      <c r="I5">
        <v>5</v>
      </c>
      <c r="J5" s="12">
        <v>0.96938775510204078</v>
      </c>
      <c r="K5" s="14">
        <v>4.0306122448979593</v>
      </c>
      <c r="L5" s="4">
        <f t="shared" si="0"/>
        <v>1.5306122448979593</v>
      </c>
      <c r="M5" t="s">
        <v>50</v>
      </c>
    </row>
    <row r="6" spans="1:13" x14ac:dyDescent="0.2">
      <c r="A6">
        <v>30</v>
      </c>
      <c r="B6">
        <v>0.3</v>
      </c>
      <c r="C6">
        <v>0.4285714285714286</v>
      </c>
      <c r="D6">
        <v>37138.631382499967</v>
      </c>
      <c r="E6">
        <v>100</v>
      </c>
      <c r="F6">
        <v>50000</v>
      </c>
      <c r="G6">
        <v>0.99</v>
      </c>
      <c r="H6">
        <v>0.01</v>
      </c>
      <c r="I6">
        <v>5</v>
      </c>
      <c r="J6" s="12">
        <v>1.4795918367346941</v>
      </c>
      <c r="K6" s="14">
        <v>3.5204081632653059</v>
      </c>
      <c r="L6" s="4">
        <f t="shared" si="0"/>
        <v>1.0204081632653059</v>
      </c>
      <c r="M6" t="s">
        <v>52</v>
      </c>
    </row>
    <row r="7" spans="1:13" x14ac:dyDescent="0.2">
      <c r="A7">
        <v>40</v>
      </c>
      <c r="B7">
        <v>0.4</v>
      </c>
      <c r="C7">
        <v>0.66666666666666674</v>
      </c>
      <c r="D7">
        <v>58326.759928333282</v>
      </c>
      <c r="E7">
        <v>100</v>
      </c>
      <c r="F7">
        <v>50000</v>
      </c>
      <c r="G7">
        <v>0.99</v>
      </c>
      <c r="H7">
        <v>0.01</v>
      </c>
      <c r="I7">
        <v>5</v>
      </c>
      <c r="J7" s="12">
        <v>1.989795918367347</v>
      </c>
      <c r="K7" s="14">
        <v>3.010204081632653</v>
      </c>
      <c r="L7" s="4">
        <f t="shared" si="0"/>
        <v>0.51020408163265296</v>
      </c>
      <c r="M7" t="s">
        <v>51</v>
      </c>
    </row>
    <row r="8" spans="1:13" x14ac:dyDescent="0.2">
      <c r="A8">
        <v>50</v>
      </c>
      <c r="B8">
        <v>0.5</v>
      </c>
      <c r="C8">
        <v>1</v>
      </c>
      <c r="D8">
        <v>87990.139892499908</v>
      </c>
      <c r="E8">
        <v>100</v>
      </c>
      <c r="F8">
        <v>50000</v>
      </c>
      <c r="G8">
        <v>0.99</v>
      </c>
      <c r="H8">
        <v>0.01</v>
      </c>
      <c r="I8">
        <v>5</v>
      </c>
      <c r="J8" s="12">
        <v>2.5</v>
      </c>
      <c r="K8" s="14">
        <v>2.5</v>
      </c>
      <c r="L8" s="4">
        <f t="shared" si="0"/>
        <v>0</v>
      </c>
      <c r="M8" t="s">
        <v>48</v>
      </c>
    </row>
    <row r="9" spans="1:13" x14ac:dyDescent="0.2">
      <c r="A9">
        <v>60</v>
      </c>
      <c r="B9">
        <v>0.6</v>
      </c>
      <c r="C9">
        <v>1.5</v>
      </c>
      <c r="D9">
        <v>132485.20983874981</v>
      </c>
      <c r="E9">
        <v>100</v>
      </c>
      <c r="F9">
        <v>50000</v>
      </c>
      <c r="G9">
        <v>0.99</v>
      </c>
      <c r="H9">
        <v>0.01</v>
      </c>
      <c r="I9">
        <v>5</v>
      </c>
      <c r="J9" s="12">
        <v>3.010204081632653</v>
      </c>
      <c r="K9" s="14">
        <v>1.989795918367347</v>
      </c>
      <c r="L9" s="4">
        <f>J9-2.5</f>
        <v>0.51020408163265296</v>
      </c>
      <c r="M9" t="s">
        <v>54</v>
      </c>
    </row>
    <row r="10" spans="1:13" x14ac:dyDescent="0.2">
      <c r="A10">
        <v>70</v>
      </c>
      <c r="B10">
        <v>0.7</v>
      </c>
      <c r="C10">
        <v>2.333333333333333</v>
      </c>
      <c r="D10">
        <v>206643.65974916649</v>
      </c>
      <c r="E10">
        <v>100</v>
      </c>
      <c r="F10">
        <v>50000</v>
      </c>
      <c r="G10">
        <v>0.99</v>
      </c>
      <c r="H10">
        <v>0.01</v>
      </c>
      <c r="I10">
        <v>5</v>
      </c>
      <c r="J10" s="12">
        <v>3.5204081632653059</v>
      </c>
      <c r="K10" s="14">
        <v>1.4795918367346941</v>
      </c>
      <c r="L10" s="4">
        <f t="shared" ref="L10:L14" si="1">J10-2.5</f>
        <v>1.0204081632653059</v>
      </c>
      <c r="M10" t="s">
        <v>55</v>
      </c>
    </row>
    <row r="11" spans="1:13" x14ac:dyDescent="0.2">
      <c r="A11">
        <v>80</v>
      </c>
      <c r="B11">
        <v>0.8</v>
      </c>
      <c r="C11">
        <v>4.0000000000000009</v>
      </c>
      <c r="D11">
        <v>354960.55956999981</v>
      </c>
      <c r="E11">
        <v>100</v>
      </c>
      <c r="F11">
        <v>50000</v>
      </c>
      <c r="G11">
        <v>0.99</v>
      </c>
      <c r="H11">
        <v>0.01</v>
      </c>
      <c r="I11">
        <v>5</v>
      </c>
      <c r="J11" s="12">
        <v>4.0306122448979593</v>
      </c>
      <c r="K11" s="14">
        <v>0.96938775510204067</v>
      </c>
      <c r="L11" s="4">
        <f t="shared" si="1"/>
        <v>1.5306122448979593</v>
      </c>
      <c r="M11" t="s">
        <v>56</v>
      </c>
    </row>
    <row r="12" spans="1:13" x14ac:dyDescent="0.2">
      <c r="A12">
        <v>90</v>
      </c>
      <c r="B12">
        <v>0.9</v>
      </c>
      <c r="C12">
        <v>9.0000000000000018</v>
      </c>
      <c r="D12">
        <v>799911.25903249939</v>
      </c>
      <c r="E12">
        <v>100</v>
      </c>
      <c r="F12">
        <v>50000</v>
      </c>
      <c r="G12">
        <v>0.99</v>
      </c>
      <c r="H12">
        <v>0.01</v>
      </c>
      <c r="I12">
        <v>5</v>
      </c>
      <c r="J12" s="12">
        <v>4.5408163265306127</v>
      </c>
      <c r="K12" s="14">
        <v>0.45918367346938732</v>
      </c>
      <c r="L12" s="4">
        <f t="shared" si="1"/>
        <v>2.0408163265306127</v>
      </c>
      <c r="M12" t="s">
        <v>57</v>
      </c>
    </row>
    <row r="13" spans="1:13" x14ac:dyDescent="0.2">
      <c r="A13">
        <v>95</v>
      </c>
      <c r="B13">
        <v>0.95</v>
      </c>
      <c r="C13">
        <v>18.999999999999979</v>
      </c>
      <c r="D13">
        <v>1689812.6579574971</v>
      </c>
      <c r="E13">
        <v>100</v>
      </c>
      <c r="F13">
        <v>50000</v>
      </c>
      <c r="G13">
        <v>0.99</v>
      </c>
      <c r="H13">
        <v>0.01</v>
      </c>
      <c r="I13">
        <v>5</v>
      </c>
      <c r="J13" s="12">
        <v>4.795918367346939</v>
      </c>
      <c r="K13" s="14">
        <v>0.20408163265306101</v>
      </c>
      <c r="L13" s="4">
        <f t="shared" si="1"/>
        <v>2.295918367346939</v>
      </c>
      <c r="M13" t="s">
        <v>58</v>
      </c>
    </row>
    <row r="14" spans="1:13" x14ac:dyDescent="0.2">
      <c r="A14">
        <v>99</v>
      </c>
      <c r="B14">
        <v>0.99</v>
      </c>
      <c r="C14">
        <v>98.999999999999915</v>
      </c>
      <c r="D14">
        <v>8809023.8493574839</v>
      </c>
      <c r="E14">
        <v>100</v>
      </c>
      <c r="F14">
        <v>50000</v>
      </c>
      <c r="G14">
        <v>0.99</v>
      </c>
      <c r="H14">
        <v>0.01</v>
      </c>
      <c r="I14">
        <v>5</v>
      </c>
      <c r="J14" s="12">
        <v>5.0000000000000009</v>
      </c>
      <c r="K14" s="14">
        <v>0</v>
      </c>
      <c r="L14" s="4">
        <f t="shared" si="1"/>
        <v>2.5000000000000009</v>
      </c>
      <c r="M14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57E6-843E-794F-A197-D2245B86A906}">
  <dimension ref="A1:T20"/>
  <sheetViews>
    <sheetView tabSelected="1" zoomScale="167" workbookViewId="0">
      <pane ySplit="1" topLeftCell="A2" activePane="bottomLeft" state="frozen"/>
      <selection pane="bottomLeft" activeCell="F21" sqref="F21"/>
    </sheetView>
  </sheetViews>
  <sheetFormatPr baseColWidth="10" defaultRowHeight="15" x14ac:dyDescent="0.2"/>
  <cols>
    <col min="1" max="1" width="5" customWidth="1"/>
    <col min="2" max="2" width="4.5" customWidth="1"/>
    <col min="3" max="3" width="3.83203125" customWidth="1"/>
    <col min="4" max="4" width="9" style="3" customWidth="1"/>
    <col min="5" max="5" width="9" style="10" customWidth="1"/>
    <col min="7" max="7" width="3.83203125" customWidth="1"/>
    <col min="8" max="8" width="7.33203125" customWidth="1"/>
    <col min="9" max="10" width="16.83203125" customWidth="1"/>
    <col min="11" max="11" width="19.1640625" customWidth="1"/>
    <col min="12" max="12" width="17.1640625" customWidth="1"/>
    <col min="13" max="13" width="16.1640625" customWidth="1"/>
    <col min="14" max="14" width="17.1640625" customWidth="1"/>
    <col min="15" max="15" width="21.1640625" customWidth="1"/>
    <col min="16" max="16" width="12.6640625" customWidth="1"/>
    <col min="17" max="17" width="13.33203125" customWidth="1"/>
    <col min="18" max="18" width="21" customWidth="1"/>
    <col min="19" max="19" width="19.83203125" customWidth="1"/>
    <col min="20" max="20" width="22.1640625" customWidth="1"/>
  </cols>
  <sheetData>
    <row r="1" spans="1:20" s="5" customFormat="1" x14ac:dyDescent="0.2">
      <c r="A1" s="5" t="s">
        <v>26</v>
      </c>
      <c r="B1" s="5" t="s">
        <v>27</v>
      </c>
      <c r="C1" s="5" t="s">
        <v>28</v>
      </c>
      <c r="D1" s="6" t="s">
        <v>39</v>
      </c>
      <c r="E1" s="9" t="s">
        <v>46</v>
      </c>
      <c r="F1" s="5" t="s">
        <v>13</v>
      </c>
      <c r="G1" s="5" t="s">
        <v>35</v>
      </c>
      <c r="H1" s="5" t="s">
        <v>36</v>
      </c>
      <c r="I1" s="5" t="s">
        <v>38</v>
      </c>
      <c r="J1" s="5" t="s">
        <v>41</v>
      </c>
      <c r="K1" s="5" t="s">
        <v>16</v>
      </c>
      <c r="L1" s="5" t="s">
        <v>17</v>
      </c>
      <c r="M1" s="5" t="s">
        <v>19</v>
      </c>
      <c r="N1" s="5" t="s">
        <v>20</v>
      </c>
      <c r="O1" s="5" t="s">
        <v>21</v>
      </c>
      <c r="P1" s="5" t="s">
        <v>18</v>
      </c>
      <c r="Q1" s="5" t="s">
        <v>22</v>
      </c>
      <c r="R1" s="5" t="s">
        <v>23</v>
      </c>
      <c r="S1" s="5" t="s">
        <v>24</v>
      </c>
      <c r="T1" s="5" t="s">
        <v>25</v>
      </c>
    </row>
    <row r="2" spans="1:20" x14ac:dyDescent="0.2">
      <c r="A2">
        <v>2024</v>
      </c>
      <c r="B2">
        <v>3</v>
      </c>
      <c r="C2">
        <v>11</v>
      </c>
      <c r="D2" s="3">
        <v>0.49305555555555558</v>
      </c>
      <c r="E2" s="10">
        <v>0</v>
      </c>
      <c r="F2" t="s">
        <v>11</v>
      </c>
      <c r="G2" t="s">
        <v>34</v>
      </c>
      <c r="H2">
        <v>1</v>
      </c>
      <c r="I2" t="str">
        <f>_xlfn.CONCAT(F2, ".", G2, ".", H2)</f>
        <v>NEG-notrap.A.1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</row>
    <row r="3" spans="1:20" x14ac:dyDescent="0.2">
      <c r="A3">
        <v>2024</v>
      </c>
      <c r="B3">
        <v>3</v>
      </c>
      <c r="C3">
        <v>11</v>
      </c>
      <c r="D3" s="3">
        <v>0.50555555555555554</v>
      </c>
      <c r="E3" s="10">
        <v>0</v>
      </c>
      <c r="F3" t="s">
        <v>12</v>
      </c>
      <c r="G3" t="s">
        <v>34</v>
      </c>
      <c r="H3">
        <v>1</v>
      </c>
      <c r="I3" t="str">
        <f t="shared" ref="I3:I20" si="0">_xlfn.CONCAT(F3, ".", G3, ".", H3)</f>
        <v>NEG-w-trap.A.1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  <c r="Q3" t="s">
        <v>15</v>
      </c>
      <c r="R3" t="s">
        <v>15</v>
      </c>
      <c r="S3" t="s">
        <v>15</v>
      </c>
      <c r="T3" t="s">
        <v>15</v>
      </c>
    </row>
    <row r="4" spans="1:20" x14ac:dyDescent="0.2">
      <c r="A4">
        <v>2024</v>
      </c>
      <c r="B4">
        <v>3</v>
      </c>
      <c r="C4">
        <v>11</v>
      </c>
      <c r="D4" s="3">
        <v>0.53194444444444444</v>
      </c>
      <c r="E4" s="10">
        <v>1</v>
      </c>
      <c r="F4" t="s">
        <v>14</v>
      </c>
      <c r="G4" t="s">
        <v>34</v>
      </c>
      <c r="H4">
        <v>1</v>
      </c>
      <c r="I4" t="str">
        <f t="shared" si="0"/>
        <v>at13C_1.A.1</v>
      </c>
      <c r="K4">
        <v>2</v>
      </c>
      <c r="L4">
        <v>84.34</v>
      </c>
      <c r="M4">
        <v>0.03</v>
      </c>
      <c r="N4">
        <v>-1.6420000000000001E-4</v>
      </c>
      <c r="O4">
        <v>0.96089999999999998</v>
      </c>
      <c r="P4">
        <v>2.6239999999999998E-4</v>
      </c>
      <c r="Q4" s="2">
        <v>-4.1300000000000001E-7</v>
      </c>
      <c r="R4">
        <v>-31.45</v>
      </c>
      <c r="S4">
        <v>0.49320000000000003</v>
      </c>
      <c r="T4">
        <v>-1.6899999999999999E-4</v>
      </c>
    </row>
    <row r="5" spans="1:20" x14ac:dyDescent="0.2">
      <c r="A5">
        <v>2024</v>
      </c>
      <c r="B5">
        <v>3</v>
      </c>
      <c r="C5">
        <v>11</v>
      </c>
      <c r="D5" s="3">
        <v>0.54861111111111116</v>
      </c>
      <c r="E5" s="10">
        <v>1</v>
      </c>
      <c r="F5" t="s">
        <v>14</v>
      </c>
      <c r="G5" t="s">
        <v>40</v>
      </c>
      <c r="H5">
        <v>1</v>
      </c>
      <c r="I5" t="str">
        <f t="shared" si="0"/>
        <v>at13C_1.B.1</v>
      </c>
      <c r="K5">
        <v>2</v>
      </c>
      <c r="L5">
        <v>83.01</v>
      </c>
      <c r="M5">
        <v>4.9059999999999999E-2</v>
      </c>
      <c r="N5">
        <v>1.096E-3</v>
      </c>
      <c r="O5">
        <v>0.94650000000000001</v>
      </c>
      <c r="P5">
        <v>2.5530000000000003E-4</v>
      </c>
      <c r="Q5" s="2">
        <v>-2.9730000000000002E-6</v>
      </c>
      <c r="R5">
        <v>-32.43</v>
      </c>
      <c r="S5">
        <v>0.33760000000000001</v>
      </c>
      <c r="T5">
        <v>3.4170000000000001E-4</v>
      </c>
    </row>
    <row r="6" spans="1:20" x14ac:dyDescent="0.2">
      <c r="A6">
        <v>2024</v>
      </c>
      <c r="B6">
        <v>3</v>
      </c>
      <c r="C6">
        <v>11</v>
      </c>
      <c r="D6" s="3">
        <v>0.56527777777777777</v>
      </c>
      <c r="E6" s="10">
        <v>1</v>
      </c>
      <c r="F6" t="s">
        <v>14</v>
      </c>
      <c r="G6" t="s">
        <v>43</v>
      </c>
      <c r="H6">
        <v>1</v>
      </c>
      <c r="I6" t="str">
        <f t="shared" si="0"/>
        <v>at13C_1.C.1</v>
      </c>
      <c r="K6">
        <v>4</v>
      </c>
      <c r="L6">
        <v>81.39</v>
      </c>
      <c r="M6">
        <v>0.05</v>
      </c>
      <c r="N6" s="2">
        <v>-1.84E-5</v>
      </c>
      <c r="O6">
        <v>9.2729999999999997</v>
      </c>
      <c r="P6">
        <v>5.4390000000000005E-4</v>
      </c>
      <c r="Q6" s="2">
        <v>-4.8299999999999997E-7</v>
      </c>
      <c r="R6">
        <v>-32.43</v>
      </c>
      <c r="S6">
        <v>0.3705</v>
      </c>
      <c r="T6">
        <v>2.876E-4</v>
      </c>
    </row>
    <row r="7" spans="1:20" x14ac:dyDescent="0.2">
      <c r="A7">
        <v>2024</v>
      </c>
      <c r="B7">
        <v>3</v>
      </c>
      <c r="C7">
        <v>11</v>
      </c>
      <c r="D7" s="3">
        <v>0.59722222222222221</v>
      </c>
      <c r="E7" s="10">
        <v>5</v>
      </c>
      <c r="F7" t="s">
        <v>29</v>
      </c>
      <c r="G7" t="s">
        <v>34</v>
      </c>
      <c r="H7">
        <v>1</v>
      </c>
      <c r="I7" t="str">
        <f t="shared" si="0"/>
        <v>at13C_5.A.1</v>
      </c>
      <c r="K7">
        <v>4</v>
      </c>
      <c r="L7">
        <v>82.08</v>
      </c>
      <c r="M7">
        <v>5.0869999999999999E-2</v>
      </c>
      <c r="N7">
        <v>5.8710000000000001E-4</v>
      </c>
      <c r="O7">
        <v>4.1680000000000001</v>
      </c>
      <c r="P7">
        <v>1.7960000000000001E-3</v>
      </c>
      <c r="Q7" s="2">
        <v>-7.4370000000000001E-6</v>
      </c>
      <c r="R7">
        <v>3324</v>
      </c>
      <c r="S7">
        <v>2.496</v>
      </c>
      <c r="T7">
        <v>-1.8169999999999999E-2</v>
      </c>
    </row>
    <row r="8" spans="1:20" x14ac:dyDescent="0.2">
      <c r="A8">
        <v>2024</v>
      </c>
      <c r="B8">
        <v>3</v>
      </c>
      <c r="C8">
        <v>11</v>
      </c>
      <c r="D8" s="3">
        <v>0.61250000000000004</v>
      </c>
      <c r="E8" s="10">
        <v>5</v>
      </c>
      <c r="F8" t="s">
        <v>29</v>
      </c>
      <c r="G8" t="s">
        <v>40</v>
      </c>
      <c r="H8">
        <v>1</v>
      </c>
      <c r="I8" t="str">
        <f t="shared" si="0"/>
        <v>at13C_5.B.1</v>
      </c>
      <c r="K8">
        <v>4</v>
      </c>
      <c r="L8">
        <v>75.290000000000006</v>
      </c>
      <c r="M8">
        <v>3.9260000000000003E-2</v>
      </c>
      <c r="N8">
        <v>-3.2860000000000002E-4</v>
      </c>
      <c r="O8">
        <v>4.0380000000000003</v>
      </c>
      <c r="P8">
        <v>1.2830000000000001E-3</v>
      </c>
      <c r="Q8" s="2">
        <v>-5.8490000000000002E-6</v>
      </c>
      <c r="R8">
        <v>3564</v>
      </c>
      <c r="S8">
        <v>2.4079999999999999</v>
      </c>
      <c r="T8">
        <v>-6.5539999999999999E-3</v>
      </c>
    </row>
    <row r="9" spans="1:20" x14ac:dyDescent="0.2">
      <c r="A9">
        <v>2024</v>
      </c>
      <c r="B9">
        <v>3</v>
      </c>
      <c r="C9">
        <v>11</v>
      </c>
      <c r="D9" s="3">
        <v>0.62916666666666665</v>
      </c>
      <c r="E9" s="10">
        <v>5</v>
      </c>
      <c r="F9" t="s">
        <v>29</v>
      </c>
      <c r="G9" t="s">
        <v>43</v>
      </c>
      <c r="H9">
        <v>1</v>
      </c>
      <c r="I9" t="str">
        <f t="shared" si="0"/>
        <v>at13C_5.C.1</v>
      </c>
      <c r="K9">
        <v>4</v>
      </c>
      <c r="L9">
        <v>76.349999999999994</v>
      </c>
      <c r="M9">
        <v>0.11169999999999999</v>
      </c>
      <c r="N9">
        <v>1.431E-3</v>
      </c>
      <c r="O9">
        <v>4.0659999999999998</v>
      </c>
      <c r="P9">
        <v>1.8370000000000001E-3</v>
      </c>
      <c r="Q9" s="2">
        <v>-6.5030000000000002E-6</v>
      </c>
      <c r="R9">
        <v>3565</v>
      </c>
      <c r="S9">
        <v>2.0539999999999998</v>
      </c>
      <c r="T9">
        <v>-7.4260000000000003E-3</v>
      </c>
    </row>
    <row r="10" spans="1:20" x14ac:dyDescent="0.2">
      <c r="A10">
        <v>2024</v>
      </c>
      <c r="B10">
        <v>3</v>
      </c>
      <c r="C10">
        <v>11</v>
      </c>
      <c r="D10" s="3">
        <v>0.67361111111111116</v>
      </c>
      <c r="E10" s="10">
        <v>10</v>
      </c>
      <c r="F10" t="s">
        <v>37</v>
      </c>
      <c r="G10" t="s">
        <v>34</v>
      </c>
      <c r="H10">
        <v>1</v>
      </c>
      <c r="I10" t="str">
        <f t="shared" si="0"/>
        <v>at13C_10.A.1</v>
      </c>
      <c r="K10">
        <v>4</v>
      </c>
      <c r="L10">
        <v>78.67</v>
      </c>
      <c r="M10">
        <v>3.04E-2</v>
      </c>
      <c r="N10" s="2">
        <v>-1.73E-5</v>
      </c>
      <c r="O10">
        <v>7.7409999999999997</v>
      </c>
      <c r="P10">
        <v>2.372E-3</v>
      </c>
      <c r="Q10" s="2">
        <v>8.8359999999999998E-6</v>
      </c>
      <c r="R10">
        <v>7736</v>
      </c>
      <c r="S10">
        <v>3.7559999999999998</v>
      </c>
      <c r="T10">
        <v>8.7729999999999995E-3</v>
      </c>
    </row>
    <row r="11" spans="1:20" x14ac:dyDescent="0.2">
      <c r="A11">
        <v>2024</v>
      </c>
      <c r="B11">
        <v>3</v>
      </c>
      <c r="C11">
        <v>11</v>
      </c>
      <c r="D11" s="3">
        <v>0.71944444444444444</v>
      </c>
      <c r="E11" s="10">
        <v>10</v>
      </c>
      <c r="F11" t="s">
        <v>37</v>
      </c>
      <c r="G11" t="s">
        <v>40</v>
      </c>
      <c r="H11">
        <v>1</v>
      </c>
      <c r="I11" t="str">
        <f t="shared" si="0"/>
        <v>at13C_10.B.1</v>
      </c>
      <c r="K11">
        <v>4</v>
      </c>
      <c r="L11">
        <v>81.94</v>
      </c>
      <c r="M11">
        <v>3.109E-2</v>
      </c>
      <c r="N11">
        <v>1.6029999999999999E-4</v>
      </c>
      <c r="O11">
        <v>8.0470000000000006</v>
      </c>
      <c r="P11">
        <v>2.5709999999999999E-3</v>
      </c>
      <c r="Q11" s="2">
        <v>2.2819999999999998E-5</v>
      </c>
      <c r="R11">
        <v>7721</v>
      </c>
      <c r="S11">
        <v>3.5139999999999998</v>
      </c>
      <c r="T11">
        <v>3.3249999999999998E-3</v>
      </c>
    </row>
    <row r="12" spans="1:20" x14ac:dyDescent="0.2">
      <c r="A12">
        <v>2024</v>
      </c>
      <c r="B12">
        <v>3</v>
      </c>
      <c r="C12">
        <v>11</v>
      </c>
      <c r="D12" s="3">
        <v>0.73750000000000004</v>
      </c>
      <c r="E12" s="10">
        <v>10</v>
      </c>
      <c r="F12" t="s">
        <v>37</v>
      </c>
      <c r="G12" t="s">
        <v>43</v>
      </c>
      <c r="H12">
        <v>1</v>
      </c>
      <c r="I12" t="str">
        <f t="shared" si="0"/>
        <v>at13C_10.C.1</v>
      </c>
      <c r="K12">
        <v>4</v>
      </c>
      <c r="L12">
        <v>81.760000000000005</v>
      </c>
      <c r="M12">
        <v>3.3079999999999998E-2</v>
      </c>
      <c r="N12">
        <v>1.5220000000000001E-4</v>
      </c>
      <c r="O12">
        <v>8.0269999999999992</v>
      </c>
      <c r="P12">
        <v>3.0669999999999998E-3</v>
      </c>
      <c r="Q12" s="2">
        <v>1.8980000000000001E-5</v>
      </c>
      <c r="R12">
        <v>7720</v>
      </c>
      <c r="S12">
        <v>4.4509999999999996</v>
      </c>
      <c r="T12">
        <v>-4.7330000000000002E-3</v>
      </c>
    </row>
    <row r="13" spans="1:20" x14ac:dyDescent="0.2">
      <c r="A13">
        <v>2024</v>
      </c>
      <c r="B13">
        <v>3</v>
      </c>
      <c r="C13">
        <v>12</v>
      </c>
      <c r="D13" s="3">
        <v>0.48472222222222222</v>
      </c>
      <c r="E13" s="10">
        <v>1</v>
      </c>
      <c r="F13" t="s">
        <v>14</v>
      </c>
      <c r="G13" t="s">
        <v>34</v>
      </c>
      <c r="H13">
        <v>2</v>
      </c>
      <c r="I13" t="str">
        <f t="shared" si="0"/>
        <v>at13C_1.A.2</v>
      </c>
      <c r="J13" t="s">
        <v>42</v>
      </c>
      <c r="K13">
        <v>4</v>
      </c>
      <c r="L13">
        <v>69.67</v>
      </c>
      <c r="M13">
        <v>4.6519999999999999E-2</v>
      </c>
      <c r="N13">
        <v>-3.077E-4</v>
      </c>
      <c r="O13">
        <v>0.77100000000000002</v>
      </c>
      <c r="P13">
        <v>4.2900000000000002E-4</v>
      </c>
      <c r="Q13" s="2">
        <v>-3.106E-6</v>
      </c>
      <c r="R13">
        <v>-20.22</v>
      </c>
      <c r="S13">
        <v>0.55130000000000001</v>
      </c>
      <c r="T13">
        <v>5.2599999999999999E-4</v>
      </c>
    </row>
    <row r="14" spans="1:20" x14ac:dyDescent="0.2">
      <c r="A14">
        <v>2024</v>
      </c>
      <c r="B14">
        <v>3</v>
      </c>
      <c r="C14">
        <v>12</v>
      </c>
      <c r="D14" s="3">
        <v>0.50277777777777777</v>
      </c>
      <c r="E14" s="10">
        <v>1</v>
      </c>
      <c r="F14" t="s">
        <v>14</v>
      </c>
      <c r="G14" t="s">
        <v>34</v>
      </c>
      <c r="H14">
        <v>3</v>
      </c>
      <c r="I14" t="str">
        <f t="shared" si="0"/>
        <v>at13C_1.A.3</v>
      </c>
      <c r="K14">
        <v>4</v>
      </c>
      <c r="L14">
        <v>75.400000000000006</v>
      </c>
      <c r="M14">
        <v>5.8430000000000003E-2</v>
      </c>
      <c r="N14">
        <v>1.026E-4</v>
      </c>
      <c r="O14">
        <v>0.82379999999999998</v>
      </c>
      <c r="P14">
        <v>5.6150000000000004E-4</v>
      </c>
      <c r="Q14" s="2">
        <v>1.9769999999999999E-6</v>
      </c>
      <c r="R14">
        <v>-31.2</v>
      </c>
      <c r="S14">
        <v>0.4375</v>
      </c>
      <c r="T14">
        <v>9.1719999999999996E-4</v>
      </c>
    </row>
    <row r="15" spans="1:20" x14ac:dyDescent="0.2">
      <c r="A15">
        <v>2024</v>
      </c>
      <c r="B15">
        <v>3</v>
      </c>
      <c r="C15">
        <v>12</v>
      </c>
      <c r="D15" s="3">
        <v>0.53194444444444444</v>
      </c>
      <c r="E15" s="10">
        <v>5</v>
      </c>
      <c r="F15" t="s">
        <v>29</v>
      </c>
      <c r="G15" t="s">
        <v>34</v>
      </c>
      <c r="H15">
        <v>2</v>
      </c>
      <c r="I15" t="str">
        <f t="shared" si="0"/>
        <v>at13C_5.A.2</v>
      </c>
      <c r="J15" t="s">
        <v>47</v>
      </c>
      <c r="K15">
        <v>4</v>
      </c>
      <c r="L15">
        <v>152.1</v>
      </c>
      <c r="M15">
        <v>8.3960000000000007E-2</v>
      </c>
      <c r="N15">
        <v>3.3510000000000001E-4</v>
      </c>
      <c r="O15">
        <v>6.1580000000000004</v>
      </c>
      <c r="P15">
        <v>3.0949999999999999E-4</v>
      </c>
      <c r="Q15" s="2">
        <v>1.6419999999999999E-5</v>
      </c>
      <c r="R15">
        <v>2589</v>
      </c>
      <c r="S15">
        <v>1.544</v>
      </c>
      <c r="T15">
        <v>1.753E-3</v>
      </c>
    </row>
    <row r="16" spans="1:20" x14ac:dyDescent="0.2">
      <c r="A16">
        <v>2024</v>
      </c>
      <c r="B16">
        <v>3</v>
      </c>
      <c r="C16">
        <v>12</v>
      </c>
      <c r="D16" s="3">
        <v>0.61458333333333337</v>
      </c>
      <c r="E16" s="10">
        <v>5</v>
      </c>
      <c r="F16" t="s">
        <v>29</v>
      </c>
      <c r="G16" t="s">
        <v>34</v>
      </c>
      <c r="H16">
        <v>3</v>
      </c>
      <c r="I16" t="str">
        <f t="shared" si="0"/>
        <v>at13C_5.A.3</v>
      </c>
      <c r="K16">
        <v>4</v>
      </c>
      <c r="L16">
        <v>89.76</v>
      </c>
      <c r="M16">
        <v>3.8129999999999997E-2</v>
      </c>
      <c r="N16">
        <v>2.274E-4</v>
      </c>
      <c r="O16">
        <v>4.7640000000000002</v>
      </c>
      <c r="P16">
        <v>2.1029999999999998E-3</v>
      </c>
      <c r="Q16" s="2">
        <v>2.0820000000000001E-5</v>
      </c>
      <c r="R16">
        <v>3711</v>
      </c>
      <c r="S16">
        <v>1.9910000000000001</v>
      </c>
      <c r="T16">
        <v>6.5440000000000003E-3</v>
      </c>
    </row>
    <row r="17" spans="1:20" x14ac:dyDescent="0.2">
      <c r="A17">
        <v>2024</v>
      </c>
      <c r="B17">
        <v>3</v>
      </c>
      <c r="C17">
        <v>12</v>
      </c>
      <c r="D17" s="3">
        <v>0.62916666666666665</v>
      </c>
      <c r="E17" s="10">
        <v>5</v>
      </c>
      <c r="F17" t="s">
        <v>29</v>
      </c>
      <c r="G17" t="s">
        <v>34</v>
      </c>
      <c r="H17">
        <v>4</v>
      </c>
      <c r="I17" t="str">
        <f t="shared" si="0"/>
        <v>at13C_5.A.4</v>
      </c>
      <c r="K17">
        <v>4</v>
      </c>
      <c r="L17">
        <v>87.74</v>
      </c>
      <c r="M17">
        <v>3.1579999999999997E-2</v>
      </c>
      <c r="N17" s="2">
        <v>5.4969999999999997E-5</v>
      </c>
      <c r="O17">
        <v>4.5129999999999999</v>
      </c>
      <c r="P17">
        <v>1.536E-3</v>
      </c>
      <c r="Q17" s="2">
        <v>3.258E-6</v>
      </c>
      <c r="R17">
        <v>3565</v>
      </c>
      <c r="S17">
        <v>2.29</v>
      </c>
      <c r="T17">
        <v>-2.1819999999999999E-3</v>
      </c>
    </row>
    <row r="18" spans="1:20" x14ac:dyDescent="0.2">
      <c r="A18">
        <v>2024</v>
      </c>
      <c r="B18">
        <v>3</v>
      </c>
      <c r="C18">
        <v>12</v>
      </c>
      <c r="D18" s="3">
        <v>0.64861111111111114</v>
      </c>
      <c r="E18" s="10">
        <v>10</v>
      </c>
      <c r="F18" t="s">
        <v>37</v>
      </c>
      <c r="G18" t="s">
        <v>34</v>
      </c>
      <c r="H18">
        <v>2</v>
      </c>
      <c r="I18" t="str">
        <f t="shared" si="0"/>
        <v>at13C_10.A.2</v>
      </c>
      <c r="K18">
        <v>4</v>
      </c>
      <c r="L18">
        <v>78.98</v>
      </c>
      <c r="M18">
        <v>3.5490000000000001E-2</v>
      </c>
      <c r="N18">
        <v>2.6259999999999999E-4</v>
      </c>
      <c r="O18">
        <v>9.3819999999999997</v>
      </c>
      <c r="P18">
        <v>4.3309999999999998E-3</v>
      </c>
      <c r="Q18" s="2">
        <v>4.7809999999999998E-5</v>
      </c>
      <c r="R18">
        <v>9544</v>
      </c>
      <c r="S18">
        <v>4.7089999999999996</v>
      </c>
      <c r="T18">
        <v>1.644E-2</v>
      </c>
    </row>
    <row r="19" spans="1:20" x14ac:dyDescent="0.2">
      <c r="D19" s="3">
        <v>0.7</v>
      </c>
      <c r="E19" s="10">
        <v>10</v>
      </c>
      <c r="F19" t="s">
        <v>37</v>
      </c>
      <c r="G19" t="s">
        <v>34</v>
      </c>
      <c r="H19">
        <v>3</v>
      </c>
      <c r="I19" t="str">
        <f t="shared" si="0"/>
        <v>at13C_10.A.3</v>
      </c>
      <c r="K19">
        <v>4</v>
      </c>
      <c r="L19">
        <v>83.48</v>
      </c>
      <c r="M19">
        <v>3.2340000000000001E-2</v>
      </c>
      <c r="N19">
        <v>1.2650000000000001E-4</v>
      </c>
      <c r="O19">
        <v>10.24</v>
      </c>
      <c r="P19">
        <v>2.9459999999999998E-3</v>
      </c>
      <c r="Q19" s="2">
        <v>1.4919999999999999E-5</v>
      </c>
      <c r="R19">
        <v>9891</v>
      </c>
      <c r="S19">
        <v>5.2009999999999996</v>
      </c>
      <c r="T19">
        <v>-5.7270000000000003E-3</v>
      </c>
    </row>
    <row r="20" spans="1:20" x14ac:dyDescent="0.2">
      <c r="E20" s="10">
        <v>10</v>
      </c>
      <c r="F20" t="s">
        <v>37</v>
      </c>
      <c r="G20" t="s">
        <v>34</v>
      </c>
      <c r="H20">
        <v>4</v>
      </c>
      <c r="I20" t="str">
        <f t="shared" si="0"/>
        <v>at13C_10.A.4</v>
      </c>
    </row>
  </sheetData>
  <conditionalFormatting sqref="G1:G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">
      <colorScale>
        <cfvo type="min"/>
        <cfvo type="max"/>
        <color theme="0"/>
        <color rgb="FF00B0F0"/>
      </colorScale>
    </cfRule>
  </conditionalFormatting>
  <conditionalFormatting sqref="H1:H1048576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E441-2A83-9E4F-B76F-BECB67A0E303}">
  <dimension ref="A1:D16"/>
  <sheetViews>
    <sheetView zoomScale="177" workbookViewId="0">
      <selection activeCell="B16" sqref="B16"/>
    </sheetView>
  </sheetViews>
  <sheetFormatPr baseColWidth="10" defaultRowHeight="15" x14ac:dyDescent="0.2"/>
  <cols>
    <col min="1" max="1" width="14.5" customWidth="1"/>
    <col min="2" max="2" width="12.6640625" customWidth="1"/>
  </cols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>
        <v>3324</v>
      </c>
      <c r="B2">
        <f>((A2/1000)+1)*0.0112372</f>
        <v>4.8589652799999994E-2</v>
      </c>
      <c r="C2">
        <f>B2/(1+B2)</f>
        <v>4.6338100581341149E-2</v>
      </c>
      <c r="D2">
        <f>C2*100</f>
        <v>4.6338100581341148</v>
      </c>
    </row>
    <row r="3" spans="1:4" x14ac:dyDescent="0.2">
      <c r="A3">
        <v>3562</v>
      </c>
      <c r="B3">
        <f>((A3/1000)+1)*0.0112372</f>
        <v>5.1264106399999988E-2</v>
      </c>
      <c r="C3">
        <f>B3/(1+B3)</f>
        <v>4.8764250665373987E-2</v>
      </c>
      <c r="D3">
        <f>C3*100</f>
        <v>4.8764250665373989</v>
      </c>
    </row>
    <row r="4" spans="1:4" x14ac:dyDescent="0.2">
      <c r="A4">
        <v>3571</v>
      </c>
      <c r="B4">
        <f>((A4/1000)+1)*0.0112372</f>
        <v>5.1365241199999995E-2</v>
      </c>
      <c r="C4">
        <f>B4/(1+B4)</f>
        <v>4.8855753630748802E-2</v>
      </c>
      <c r="D4">
        <f>C4*100</f>
        <v>4.8855753630748806</v>
      </c>
    </row>
    <row r="5" spans="1:4" x14ac:dyDescent="0.2">
      <c r="A5">
        <v>-31</v>
      </c>
      <c r="B5">
        <f>((A5/1000)+1)*0.0112372</f>
        <v>1.0888846799999999E-2</v>
      </c>
      <c r="C5">
        <f>B5/(1+B5)</f>
        <v>1.0771556966395448E-2</v>
      </c>
      <c r="D5">
        <f>C5*100</f>
        <v>1.0771556966395448</v>
      </c>
    </row>
    <row r="6" spans="1:4" x14ac:dyDescent="0.2">
      <c r="A6">
        <v>8779</v>
      </c>
      <c r="B6">
        <f>((A6/1000)+1)*0.0112372</f>
        <v>0.1098885788</v>
      </c>
      <c r="C6">
        <f>B6/(1+B6)</f>
        <v>9.9008658075219039E-2</v>
      </c>
      <c r="D6">
        <f>C6*100</f>
        <v>9.9008658075219032</v>
      </c>
    </row>
    <row r="7" spans="1:4" x14ac:dyDescent="0.2">
      <c r="A7">
        <v>2592</v>
      </c>
      <c r="B7">
        <f>((A7/1000)+1)*0.0112372</f>
        <v>4.0364022399999998E-2</v>
      </c>
      <c r="C7">
        <f>B7/(1+B7)</f>
        <v>3.8797979871396215E-2</v>
      </c>
      <c r="D7">
        <f>C7*100</f>
        <v>3.8797979871396215</v>
      </c>
    </row>
    <row r="8" spans="1:4" x14ac:dyDescent="0.2">
      <c r="A8">
        <v>1859</v>
      </c>
      <c r="B8">
        <f>((A8/1000)+1)*0.0112372</f>
        <v>3.2127154799999995E-2</v>
      </c>
      <c r="C8">
        <f>B8/(1+B8)</f>
        <v>3.1127128717222272E-2</v>
      </c>
      <c r="D8">
        <f>C8*100</f>
        <v>3.112712871722227</v>
      </c>
    </row>
    <row r="9" spans="1:4" x14ac:dyDescent="0.2">
      <c r="A9">
        <v>3570</v>
      </c>
      <c r="B9">
        <f>((A9/1000)+1)*0.0112372</f>
        <v>5.1354004000000002E-2</v>
      </c>
      <c r="C9">
        <f>B9/(1+B9)</f>
        <v>4.8845587503940302E-2</v>
      </c>
      <c r="D9">
        <f>C9*100</f>
        <v>4.8845587503940298</v>
      </c>
    </row>
    <row r="10" spans="1:4" x14ac:dyDescent="0.2">
      <c r="A10">
        <v>3711</v>
      </c>
      <c r="B10">
        <f>((A10/1000)+1)*0.0112372</f>
        <v>5.2938449200000001E-2</v>
      </c>
      <c r="C10">
        <f>B10/(1+B10)</f>
        <v>5.0276869688082426E-2</v>
      </c>
      <c r="D10">
        <f>C10*100</f>
        <v>5.0276869688082426</v>
      </c>
    </row>
    <row r="11" spans="1:4" x14ac:dyDescent="0.2">
      <c r="A11">
        <v>3025</v>
      </c>
      <c r="B11">
        <f>((A11/1000)+1)*0.0112372</f>
        <v>4.5229730000000003E-2</v>
      </c>
      <c r="C11">
        <f>B11/(1+B11)</f>
        <v>4.3272525361482017E-2</v>
      </c>
      <c r="D11">
        <f>C11*100</f>
        <v>4.3272525361482019</v>
      </c>
    </row>
    <row r="12" spans="1:4" x14ac:dyDescent="0.2">
      <c r="A12">
        <v>9563</v>
      </c>
      <c r="B12">
        <f>((A12/1000)+1)*0.0112372</f>
        <v>0.1186985436</v>
      </c>
      <c r="C12">
        <f>B12/(1+B12)</f>
        <v>0.10610413706093251</v>
      </c>
      <c r="D12">
        <f>C12*100</f>
        <v>10.610413706093251</v>
      </c>
    </row>
    <row r="13" spans="1:4" x14ac:dyDescent="0.2">
      <c r="A13">
        <v>118000</v>
      </c>
      <c r="B13">
        <f>((A13/1000)+1)*0.0112372</f>
        <v>1.3372267999999998</v>
      </c>
      <c r="C13">
        <f>B13/(1+B13)</f>
        <v>0.57214250666644761</v>
      </c>
      <c r="D13">
        <f>C13*100</f>
        <v>57.214250666644759</v>
      </c>
    </row>
    <row r="14" spans="1:4" x14ac:dyDescent="0.2">
      <c r="A14">
        <v>61472</v>
      </c>
      <c r="B14">
        <f>((A14/1000)+1)*0.0112372</f>
        <v>0.70201035839999992</v>
      </c>
      <c r="C14">
        <f>B14/(1+B14)</f>
        <v>0.41245950997615266</v>
      </c>
      <c r="D14">
        <f>C14*100</f>
        <v>41.245950997615267</v>
      </c>
    </row>
    <row r="15" spans="1:4" x14ac:dyDescent="0.2">
      <c r="A15">
        <v>9874</v>
      </c>
      <c r="B15">
        <f>((A15/1000)+1)*0.0112372</f>
        <v>0.1221933128</v>
      </c>
      <c r="C15">
        <f>B15/(1+B15)</f>
        <v>0.1088879352659069</v>
      </c>
      <c r="D15">
        <f>C15*100</f>
        <v>10.888793526590689</v>
      </c>
    </row>
    <row r="16" spans="1:4" x14ac:dyDescent="0.2">
      <c r="A16">
        <v>9891</v>
      </c>
      <c r="B16">
        <f>((A16/1000)+1)*0.0112372</f>
        <v>0.12238434519999999</v>
      </c>
      <c r="C16">
        <f>B16/(1+B16)</f>
        <v>0.10903960459123481</v>
      </c>
      <c r="D16">
        <f>C16*100</f>
        <v>10.90396045912348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sample_matrix</vt:lpstr>
      <vt:lpstr>manual_notation</vt:lpstr>
      <vt:lpstr>d13C_to_R13C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Tristan Caro</cp:lastModifiedBy>
  <dcterms:created xsi:type="dcterms:W3CDTF">2024-03-11T16:05:41Z</dcterms:created>
  <dcterms:modified xsi:type="dcterms:W3CDTF">2024-03-12T23:09:47Z</dcterms:modified>
</cp:coreProperties>
</file>