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19200" windowHeight="7310" firstSheet="1" activeTab="5"/>
  </bookViews>
  <sheets>
    <sheet name="HARGA PAKETAN" sheetId="1" r:id="rId3"/>
    <sheet name="TABEL HARGA" sheetId="2" r:id="rId4"/>
    <sheet name="INVOICE" sheetId="3" r:id="rId5"/>
    <sheet name="BEBAN" sheetId="4" r:id="rId6"/>
    <sheet name="DEPRESIASI" sheetId="5" r:id="rId7"/>
    <sheet name="LAPORAN LABA RUGI" sheetId="6" r:id="rId8"/>
  </sheets>
  <externalReferences>
    <externalReference r:id="rId1"/>
    <externalReference r:id="rId2"/>
  </externalReferences>
  <definedNames>
    <definedName name="BPPUPDATED">'TABEL HARGA'!$B$4:$E$20</definedName>
    <definedName name="DFASD">'TABEL HARGA'!$B$4:$E$20</definedName>
    <definedName name="ITEM">'TABEL HARGA'!$B$5:$D$20</definedName>
    <definedName name="ITEMS">'TABEL HARGA'!$B$5:$D$20</definedName>
    <definedName name="ITEMSBPP">'TABEL HARGA'!$B$4:$E$20</definedName>
    <definedName name="ITEMSBPPUPDATED">'TABEL HARGA'!$B$4:$E$20</definedName>
    <definedName name="ITEMSUPDATED">'TABEL HARGA'!$B$5:$D$24</definedName>
    <definedName name="ITEMSUPDATED2">'TABEL HARGA'!$B$5:$E$25</definedName>
    <definedName name="ITEMSUPDATED3">'TABEL HARGA'!$B$5:$E$26</definedName>
    <definedName name="ITEMSUPDATED4" localSheetId="0">'[1]TABEL HARGA'!$B$5:$E$36</definedName>
    <definedName name="ITEMSUPDATED4" localSheetId="2">'[2]Tabel Harga'!$B$5:$E$36</definedName>
    <definedName name="ITEMSUPDATED4">'TABEL HARGA'!$B$5:$E$36</definedName>
    <definedName name="ITEMSUPDATED5">'TABEL HARGA'!$B$5:$E$36</definedName>
    <definedName name="UP_1_2022">'TABEL HARGA'!$B$4:$E$51</definedName>
    <definedName name="UP_3_2022">'TABEL HARGA'!$B$5:$E$52</definedName>
    <definedName name="UPDATE2022">'TABEL HARGA'!$B$5:$E$36</definedName>
  </definedNam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<sst xmlns="http://schemas.openxmlformats.org/spreadsheetml/2006/main" uniqueCount="571" count="571">
  <si>
    <t>HPP</t>
  </si>
  <si>
    <t>Keuntungan</t>
  </si>
  <si>
    <t>Harga</t>
  </si>
  <si>
    <t>Pempek Biasa</t>
  </si>
  <si>
    <t>Total</t>
  </si>
  <si>
    <t>Makanan Lain</t>
  </si>
  <si>
    <t>Vit</t>
  </si>
  <si>
    <t>Cuko</t>
  </si>
  <si>
    <t>Tabel Harga</t>
  </si>
  <si>
    <t>Makanan</t>
  </si>
  <si>
    <t>Nama</t>
  </si>
  <si>
    <t>Pempek Vacuum</t>
  </si>
  <si>
    <t>Model Telor</t>
  </si>
  <si>
    <t>Lenjer Besar</t>
  </si>
  <si>
    <t>Alfa Gelas</t>
  </si>
  <si>
    <t>Teh Kotak</t>
  </si>
  <si>
    <t>Ultra Milk</t>
  </si>
  <si>
    <t>Pulpy</t>
  </si>
  <si>
    <t>Teh Manis</t>
  </si>
  <si>
    <t>Kopi</t>
  </si>
  <si>
    <t>PB</t>
  </si>
  <si>
    <t>PV</t>
  </si>
  <si>
    <t>PV30</t>
  </si>
  <si>
    <t>PV60</t>
  </si>
  <si>
    <t>PV90</t>
  </si>
  <si>
    <t>ML</t>
  </si>
  <si>
    <t>LB</t>
  </si>
  <si>
    <t>MT</t>
  </si>
  <si>
    <t>CK</t>
  </si>
  <si>
    <t>V</t>
  </si>
  <si>
    <t>AG</t>
  </si>
  <si>
    <t>TK</t>
  </si>
  <si>
    <t>UM</t>
  </si>
  <si>
    <t>P</t>
  </si>
  <si>
    <t>TM</t>
  </si>
  <si>
    <t>K</t>
  </si>
  <si>
    <t>Produk</t>
  </si>
  <si>
    <t>Kode</t>
  </si>
  <si>
    <t>BPP</t>
  </si>
  <si>
    <t>No</t>
  </si>
  <si>
    <t>Harga Total</t>
  </si>
  <si>
    <t>BPP Total</t>
  </si>
  <si>
    <t>Gabus</t>
  </si>
  <si>
    <t>Tenggiri</t>
  </si>
  <si>
    <t>Gulo Merah</t>
  </si>
  <si>
    <t>GM</t>
  </si>
  <si>
    <t>TB</t>
  </si>
  <si>
    <t>G</t>
  </si>
  <si>
    <t>T</t>
  </si>
  <si>
    <t xml:space="preserve">TOTAL </t>
  </si>
  <si>
    <t>Pendapatan Penjualan</t>
  </si>
  <si>
    <t>Beban gaji</t>
  </si>
  <si>
    <t>Beban sewa</t>
  </si>
  <si>
    <t>Beban perlengkapan</t>
  </si>
  <si>
    <t>Beban listrik</t>
  </si>
  <si>
    <t>Beban telefon</t>
  </si>
  <si>
    <t>Beban iklan</t>
  </si>
  <si>
    <t>Beban lain-lain</t>
  </si>
  <si>
    <t>Total beban</t>
  </si>
  <si>
    <t xml:space="preserve">Laba bersih </t>
  </si>
  <si>
    <t>Beban pokok penjualan</t>
  </si>
  <si>
    <t>Tekwan Beku (1/2 kg)</t>
  </si>
  <si>
    <t>DM</t>
  </si>
  <si>
    <t>Daging Merah</t>
  </si>
  <si>
    <t>PV65</t>
  </si>
  <si>
    <t>Pempek Selam V65</t>
  </si>
  <si>
    <t>Beban Depresiasi</t>
  </si>
  <si>
    <t>Beban Gaji</t>
  </si>
  <si>
    <t>Ana Rosasi</t>
  </si>
  <si>
    <t>Nugrah Nurrohman</t>
  </si>
  <si>
    <t>Jelly Levita</t>
  </si>
  <si>
    <t>Jumlah</t>
  </si>
  <si>
    <t xml:space="preserve">Total </t>
  </si>
  <si>
    <t>Beban Perlengkapan</t>
  </si>
  <si>
    <t>Beban Iklan</t>
  </si>
  <si>
    <t>Beban Lain-lain</t>
  </si>
  <si>
    <t>Freezer RSA</t>
  </si>
  <si>
    <t>Freezer Frigate</t>
  </si>
  <si>
    <t>Showcase GEA</t>
  </si>
  <si>
    <t>Gerobak</t>
  </si>
  <si>
    <t>Etalase</t>
  </si>
  <si>
    <t>Meja dan Kursi</t>
  </si>
  <si>
    <t>Vacuum PowerPack</t>
  </si>
  <si>
    <t>Mixer CDI</t>
  </si>
  <si>
    <t xml:space="preserve">Kursi kecil </t>
  </si>
  <si>
    <t>Freezer Sharp</t>
  </si>
  <si>
    <t>Frezer Sharp Kecil</t>
  </si>
  <si>
    <t xml:space="preserve">Kulkas </t>
  </si>
  <si>
    <t>Total Penjualan</t>
  </si>
  <si>
    <t>Kuantitas</t>
  </si>
  <si>
    <t>Kebersihan</t>
  </si>
  <si>
    <t>Keamanan</t>
  </si>
  <si>
    <t>Tbot</t>
  </si>
  <si>
    <t>Teh Botol Sosro</t>
  </si>
  <si>
    <t>KSC</t>
  </si>
  <si>
    <t>Kancing Super C</t>
  </si>
  <si>
    <t>KSA</t>
  </si>
  <si>
    <t>Kancing Super A</t>
  </si>
  <si>
    <t>GTS</t>
  </si>
  <si>
    <t>Getas</t>
  </si>
  <si>
    <t>Sanggul</t>
  </si>
  <si>
    <t>SGL</t>
  </si>
  <si>
    <t>Peser</t>
  </si>
  <si>
    <t>PSA</t>
  </si>
  <si>
    <t>MKG</t>
  </si>
  <si>
    <t>MKT</t>
  </si>
  <si>
    <t>Mangkok Gabus</t>
  </si>
  <si>
    <t>Mangkok Tenggiri</t>
  </si>
  <si>
    <t>PGG</t>
  </si>
  <si>
    <t>Panggang</t>
  </si>
  <si>
    <t>BLA</t>
  </si>
  <si>
    <t>Bola</t>
  </si>
  <si>
    <t>TBOT</t>
  </si>
  <si>
    <t>Fee</t>
  </si>
  <si>
    <t>Sunlight</t>
  </si>
  <si>
    <t>Mika dan asoy pendukung</t>
  </si>
  <si>
    <t>Pempek</t>
  </si>
  <si>
    <t>Plastik sablon</t>
  </si>
  <si>
    <t>Plastik cuko</t>
  </si>
  <si>
    <t>Kertas nasi dan karet</t>
  </si>
  <si>
    <t>asoy dalam</t>
  </si>
  <si>
    <t>Pempek Vacuum30</t>
  </si>
  <si>
    <t>Modal baru</t>
  </si>
  <si>
    <t xml:space="preserve">Diskon </t>
  </si>
  <si>
    <t>Total Item</t>
  </si>
  <si>
    <t>FEE BIS DAN SUPIR</t>
  </si>
  <si>
    <t>Soetta</t>
  </si>
  <si>
    <t>KM12</t>
  </si>
  <si>
    <t>Biaya kotak (3750)</t>
  </si>
  <si>
    <t>Biaya Plastik Tiger 35 + Lakban (550+100)</t>
  </si>
  <si>
    <t>Pempek Vacuum70</t>
  </si>
  <si>
    <t>asoy Sablon Luar</t>
  </si>
  <si>
    <t>2 Kedai</t>
  </si>
  <si>
    <t>Total HPP</t>
  </si>
  <si>
    <t>PV70</t>
  </si>
  <si>
    <t>PV110</t>
  </si>
  <si>
    <t>PV35</t>
  </si>
  <si>
    <t>KOIN</t>
  </si>
  <si>
    <t>PV140</t>
  </si>
  <si>
    <t>PV280</t>
  </si>
  <si>
    <t>PV175</t>
  </si>
  <si>
    <t>PV210</t>
  </si>
  <si>
    <t>KSA2</t>
  </si>
  <si>
    <t>BTG2</t>
  </si>
  <si>
    <t>PGG2</t>
  </si>
  <si>
    <t>FRT</t>
  </si>
  <si>
    <t>TPCK</t>
  </si>
  <si>
    <t>KOIN2</t>
  </si>
  <si>
    <t>BTG</t>
  </si>
  <si>
    <t>MKG2</t>
  </si>
  <si>
    <t>KSC2</t>
  </si>
  <si>
    <t>EKC</t>
  </si>
  <si>
    <t>Total + Packaging</t>
  </si>
  <si>
    <t>Pempek Vacuum280</t>
  </si>
  <si>
    <t>Tambah Paket 35.000</t>
  </si>
  <si>
    <t>Modal Paket 70.000</t>
  </si>
  <si>
    <t>Paket 175.000</t>
  </si>
  <si>
    <t>Pempek Vacuum140</t>
  </si>
  <si>
    <t>Total +Packaging</t>
  </si>
  <si>
    <t>Paket 110.000</t>
  </si>
  <si>
    <t>Pempek Vacuum35</t>
  </si>
  <si>
    <t>Packaging</t>
  </si>
  <si>
    <t>Biaya Plastik Tiger 35 + Lakban (550+200)</t>
  </si>
  <si>
    <t>Pempek Vacuum 70</t>
  </si>
  <si>
    <t>Pempek Vacuum 35</t>
  </si>
  <si>
    <t>Pempek Vacuum 110</t>
  </si>
  <si>
    <t>Pempek Vacuum 140</t>
  </si>
  <si>
    <t>Pempek Vacuum 175</t>
  </si>
  <si>
    <t>Pempek Vacuum 210</t>
  </si>
  <si>
    <t>Pempek Vacuum 280</t>
  </si>
  <si>
    <t xml:space="preserve">Asoy luar </t>
  </si>
  <si>
    <t>Modal Pempek Paket 70.000 x 2</t>
  </si>
  <si>
    <t>Paket 35.000</t>
  </si>
  <si>
    <t>1 pempek x 10</t>
  </si>
  <si>
    <t>10 Pempek</t>
  </si>
  <si>
    <t>Asoy Dalam</t>
  </si>
  <si>
    <t>Paket 70.000 x 2</t>
  </si>
  <si>
    <t>Paket 70.000 x 4</t>
  </si>
  <si>
    <t>Asoy dalam</t>
  </si>
  <si>
    <t>Paket 210.000</t>
  </si>
  <si>
    <t>Paket 70.000 x 3</t>
  </si>
  <si>
    <t>Teh Pucuk</t>
  </si>
  <si>
    <t>Bintang</t>
  </si>
  <si>
    <t>Bintang 200 gr</t>
  </si>
  <si>
    <t>Koin</t>
  </si>
  <si>
    <t>Koin 200 gr</t>
  </si>
  <si>
    <t>Mangkok Gabgus 200 gr</t>
  </si>
  <si>
    <t>Panggang 200 gr</t>
  </si>
  <si>
    <t>Kancing C 200 gr</t>
  </si>
  <si>
    <t>Kacing A 200 gr</t>
  </si>
  <si>
    <t>Fruit Tea</t>
  </si>
  <si>
    <t>Es Kacang</t>
  </si>
  <si>
    <t xml:space="preserve">Air </t>
  </si>
  <si>
    <t>Transport</t>
  </si>
  <si>
    <t>plastik</t>
  </si>
  <si>
    <t>SMD</t>
  </si>
  <si>
    <t>Kopi Semendo</t>
  </si>
  <si>
    <t>Yuni</t>
  </si>
  <si>
    <t>Pendukung Kantor</t>
  </si>
  <si>
    <t>FB ADS</t>
  </si>
  <si>
    <t>Kotak</t>
  </si>
  <si>
    <t>Barang ganti</t>
  </si>
  <si>
    <t>Sulistyawati</t>
  </si>
  <si>
    <t>Keuntungan Harga 3000</t>
  </si>
  <si>
    <t xml:space="preserve">Sticker </t>
  </si>
  <si>
    <t>Emboss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</si>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</sst>
</file>

<file path=xl/styles.xml><?xml version="1.0" encoding="utf-8"?>
<styleSheet xmlns="http://schemas.openxmlformats.org/spreadsheetml/2006/main">
  <numFmts count="7">
    <numFmt numFmtId="0" formatCode="General"/>
    <numFmt numFmtId="166" formatCode="[$Rp-421]#,##0;\-[$Rp-421]#,##0"/>
    <numFmt numFmtId="165" formatCode="_-[$Rp-421]* #,##0_-;\-[$Rp-421]* #,##0_-;_-[$Rp-421]* &quot;-&quot;_-;_-@_-"/>
    <numFmt numFmtId="169" formatCode="dd/mm/yyyy;@"/>
    <numFmt numFmtId="167" formatCode="[$-421]dd\ mmmm\ yyyy;@"/>
    <numFmt numFmtId="168" formatCode="_-&quot;Rp&quot;* #,##0_-;\-&quot;Rp&quot;* #,##0_-;_-&quot;Rp&quot;* &quot;-&quot;_-;_-@_-"/>
    <numFmt numFmtId="164" formatCode="_(* #,##0.00_);_(* \(#,##0.00\);_(* &quot;-&quot;??_);_(@_)"/>
  </numFmts>
  <fonts count="10">
    <font>
      <name val="Calibri"/>
      <sz val="11"/>
    </font>
    <font>
      <name val="Arial Narrow"/>
      <sz val="12"/>
      <color rgb="FF000000"/>
    </font>
    <font>
      <name val="Calibri"/>
      <sz val="11"/>
      <color rgb="FF000000"/>
    </font>
    <font>
      <name val="Calibri"/>
      <b/>
      <sz val="11"/>
      <color rgb="FF000000"/>
    </font>
    <font>
      <name val="Arial Narrow"/>
      <b/>
      <sz val="12"/>
      <color rgb="FF000000"/>
    </font>
    <font>
      <name val="Arial Narrow"/>
      <b/>
      <sz val="12"/>
      <color rgb="FFFFFFFF"/>
    </font>
    <font>
      <name val="Arial Narrow"/>
      <sz val="12"/>
      <color rgb="FFFFFFFF"/>
    </font>
    <font>
      <name val="Arial Narrow"/>
      <sz val="12"/>
      <color rgb="FF000000"/>
    </font>
    <font>
      <name val="Calibri"/>
      <sz val="11"/>
      <color rgb="FFFFFFFF"/>
    </font>
    <font>
      <name val="Calibri"/>
      <b/>
      <sz val="12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ill="1" applyAlignment="1">
      <alignment vertical="bottom"/>
    </xf>
    <xf numFmtId="0" fontId="2" fillId="2" borderId="0" xfId="0" applyFill="1" applyAlignment="1">
      <alignment vertical="bottom"/>
    </xf>
    <xf numFmtId="0" fontId="2" fillId="0" borderId="0" xfId="0" applyAlignment="1">
      <alignment vertical="bottom"/>
    </xf>
    <xf numFmtId="0" fontId="3" fillId="0" borderId="1" xfId="0" applyFont="1" applyBorder="1" applyAlignment="1">
      <alignment vertical="bottom"/>
    </xf>
    <xf numFmtId="0" fontId="3" fillId="0" borderId="1" xfId="0" applyFont="1" applyBorder="1" applyAlignment="1">
      <alignment vertical="bottom"/>
    </xf>
    <xf numFmtId="0" fontId="2" fillId="0" borderId="1" xfId="0" applyBorder="1" applyAlignment="1">
      <alignment vertical="bottom"/>
    </xf>
    <xf numFmtId="0" fontId="4" fillId="3" borderId="0" xfId="0" applyFont="1" applyFill="1" applyAlignment="1">
      <alignment vertical="bottom"/>
    </xf>
    <xf numFmtId="0" fontId="4" fillId="0" borderId="0" xfId="0" applyFont="1" applyAlignment="1">
      <alignment vertical="bottom"/>
    </xf>
    <xf numFmtId="0" fontId="5" fillId="4" borderId="0" xfId="0" applyFont="1" applyFill="1" applyAlignment="1">
      <alignment horizontal="center" vertical="bottom"/>
    </xf>
    <xf numFmtId="0" fontId="1" fillId="0" borderId="2" xfId="0" applyFont="1" applyBorder="1" applyAlignment="1">
      <alignment horizontal="center" vertical="bottom"/>
    </xf>
    <xf numFmtId="0" fontId="5" fillId="4" borderId="3" xfId="0" applyFont="1" applyFill="1" applyBorder="1" applyAlignment="1">
      <alignment horizontal="center" vertical="bottom"/>
    </xf>
    <xf numFmtId="0" fontId="5" fillId="4" borderId="1" xfId="0" applyFont="1" applyFill="1" applyBorder="1" applyAlignment="1">
      <alignment horizontal="center" vertical="bottom"/>
    </xf>
    <xf numFmtId="0" fontId="5" fillId="4" borderId="4" xfId="0" applyFont="1" applyFill="1" applyBorder="1" applyAlignment="1">
      <alignment horizontal="center" vertical="bottom"/>
    </xf>
    <xf numFmtId="0" fontId="1" fillId="4" borderId="0" xfId="0" applyFont="1" applyFill="1" applyBorder="1" applyAlignment="1">
      <alignment vertical="bottom"/>
    </xf>
    <xf numFmtId="0" fontId="5" fillId="4" borderId="2" xfId="0" applyFont="1" applyFill="1" applyBorder="1" applyAlignment="1">
      <alignment vertical="bottom"/>
    </xf>
    <xf numFmtId="0" fontId="6" fillId="4" borderId="5" xfId="0" applyFont="1" applyFill="1" applyBorder="1" applyAlignment="1">
      <alignment horizontal="center" vertical="bottom"/>
    </xf>
    <xf numFmtId="0" fontId="6" fillId="4" borderId="6" xfId="0" applyFont="1" applyFill="1" applyBorder="1" applyAlignment="1">
      <alignment horizontal="center" vertical="bottom"/>
    </xf>
    <xf numFmtId="0" fontId="1" fillId="0" borderId="7" xfId="0" applyFont="1" applyBorder="1" applyAlignment="1">
      <alignment vertical="bottom"/>
    </xf>
    <xf numFmtId="0" fontId="1" fillId="0" borderId="8" xfId="0" applyFont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top"/>
    </xf>
    <xf numFmtId="166" fontId="1" fillId="0" borderId="7" xfId="0" applyNumberFormat="1" applyFont="1" applyBorder="1" applyAlignment="1">
      <alignment horizontal="center" vertical="top"/>
    </xf>
    <xf numFmtId="166" fontId="1" fillId="0" borderId="7" xfId="0" applyNumberFormat="1" applyFont="1" applyBorder="1" applyAlignment="1">
      <alignment horizontal="center" vertical="bottom"/>
    </xf>
    <xf numFmtId="0" fontId="1" fillId="0" borderId="10" xfId="0" applyFont="1" applyBorder="1" applyAlignment="1">
      <alignment vertical="bottom"/>
    </xf>
    <xf numFmtId="0" fontId="1" fillId="0" borderId="10" xfId="0" applyFont="1" applyFill="1" applyBorder="1" applyAlignment="1">
      <alignment vertical="bottom"/>
    </xf>
    <xf numFmtId="0" fontId="1" fillId="0" borderId="8" xfId="0" applyFont="1" applyFill="1" applyBorder="1" applyAlignment="1">
      <alignment horizontal="center" vertical="top"/>
    </xf>
    <xf numFmtId="166" fontId="1" fillId="0" borderId="7" xfId="0" applyNumberFormat="1" applyFont="1" applyFill="1" applyBorder="1" applyAlignment="1">
      <alignment horizontal="center" vertical="top"/>
    </xf>
    <xf numFmtId="166" fontId="1" fillId="0" borderId="7" xfId="0" applyNumberFormat="1" applyFont="1" applyFill="1" applyBorder="1" applyAlignment="1">
      <alignment horizontal="center" vertical="bottom"/>
    </xf>
    <xf numFmtId="0" fontId="1" fillId="0" borderId="9" xfId="0" applyFont="1" applyBorder="1" applyAlignment="1">
      <alignment horizontal="center" vertical="top"/>
    </xf>
    <xf numFmtId="165" fontId="1" fillId="0" borderId="11" xfId="0" applyNumberFormat="1" applyFont="1" applyBorder="1" applyAlignment="1">
      <alignment horizontal="center" vertical="top"/>
    </xf>
    <xf numFmtId="165" fontId="1" fillId="0" borderId="11" xfId="0" applyNumberFormat="1" applyFont="1" applyBorder="1" applyAlignment="1">
      <alignment horizontal="center" vertical="bottom"/>
    </xf>
    <xf numFmtId="0" fontId="1" fillId="5" borderId="8" xfId="0" applyFont="1" applyFill="1" applyBorder="1" applyAlignment="1">
      <alignment horizontal="center" vertical="bottom"/>
    </xf>
    <xf numFmtId="165" fontId="1" fillId="5" borderId="11" xfId="0" applyNumberFormat="1" applyFont="1" applyFill="1" applyBorder="1" applyAlignment="1">
      <alignment horizontal="center" vertical="bottom"/>
    </xf>
    <xf numFmtId="0" fontId="1" fillId="5" borderId="1" xfId="0" applyFont="1" applyFill="1" applyBorder="1" applyAlignment="1">
      <alignment horizontal="center" vertical="bottom"/>
    </xf>
    <xf numFmtId="165" fontId="1" fillId="5" borderId="3" xfId="0" applyNumberFormat="1" applyFont="1" applyFill="1" applyBorder="1" applyAlignment="1">
      <alignment horizontal="center" vertical="bottom"/>
    </xf>
    <xf numFmtId="0" fontId="1" fillId="5" borderId="9" xfId="0" applyFont="1" applyFill="1" applyBorder="1" applyAlignment="1">
      <alignment horizontal="center" vertical="bottom"/>
    </xf>
    <xf numFmtId="166" fontId="1" fillId="5" borderId="7" xfId="0" applyNumberFormat="1" applyFont="1" applyFill="1" applyBorder="1" applyAlignment="1">
      <alignment horizontal="center" vertical="bottom"/>
    </xf>
    <xf numFmtId="0" fontId="1" fillId="5" borderId="4" xfId="0" applyFont="1" applyFill="1" applyBorder="1" applyAlignment="1">
      <alignment horizontal="center" vertical="bottom"/>
    </xf>
    <xf numFmtId="166" fontId="1" fillId="5" borderId="10" xfId="0" applyNumberFormat="1" applyFont="1" applyFill="1" applyBorder="1" applyAlignment="1">
      <alignment horizontal="center" vertical="bottom"/>
    </xf>
    <xf numFmtId="166" fontId="1" fillId="0" borderId="10" xfId="0" applyNumberFormat="1" applyFont="1" applyBorder="1" applyAlignment="1">
      <alignment horizontal="center" vertical="bottom"/>
    </xf>
    <xf numFmtId="0" fontId="1" fillId="0" borderId="1" xfId="0" applyFont="1" applyBorder="1" applyAlignment="1">
      <alignment horizontal="center" vertical="bottom"/>
    </xf>
    <xf numFmtId="0" fontId="1" fillId="0" borderId="9" xfId="0" applyFont="1" applyBorder="1" applyAlignment="1">
      <alignment horizontal="center" vertical="bottom"/>
    </xf>
    <xf numFmtId="0" fontId="1" fillId="0" borderId="4" xfId="0" applyFont="1" applyBorder="1" applyAlignment="1">
      <alignment horizontal="center" vertical="bottom"/>
    </xf>
    <xf numFmtId="0" fontId="1" fillId="0" borderId="7" xfId="0" applyFont="1" applyBorder="1" applyAlignment="1">
      <alignment horizontal="center" vertical="bottom"/>
    </xf>
    <xf numFmtId="0" fontId="7" fillId="0" borderId="7" xfId="0" applyFont="1" applyBorder="1" applyAlignment="1">
      <alignment vertical="bottom"/>
    </xf>
    <xf numFmtId="0" fontId="7" fillId="0" borderId="7" xfId="0" applyFont="1" applyBorder="1" applyAlignment="1">
      <alignment horizontal="center" vertical="bottom"/>
    </xf>
    <xf numFmtId="0" fontId="7" fillId="0" borderId="10" xfId="0" applyFont="1" applyBorder="1" applyAlignment="1">
      <alignment vertical="bottom"/>
    </xf>
    <xf numFmtId="0" fontId="7" fillId="0" borderId="1" xfId="0" applyFont="1" applyBorder="1" applyAlignment="1">
      <alignment horizontal="center" vertical="bottom"/>
    </xf>
    <xf numFmtId="169" fontId="2" fillId="0" borderId="0" xfId="0" applyNumberFormat="1" applyAlignment="1">
      <alignment vertical="bottom"/>
    </xf>
    <xf numFmtId="167" fontId="2" fillId="0" borderId="0" xfId="0" applyNumberFormat="1" applyAlignment="1">
      <alignment vertical="bottom"/>
    </xf>
    <xf numFmtId="166" fontId="2" fillId="0" borderId="0" xfId="0" applyNumberFormat="1" applyAlignment="1">
      <alignment vertical="bottom"/>
    </xf>
    <xf numFmtId="0" fontId="8" fillId="4" borderId="5" xfId="0" applyFont="1" applyFill="1" applyBorder="1" applyAlignment="1">
      <alignment vertical="bottom"/>
    </xf>
    <xf numFmtId="0" fontId="8" fillId="4" borderId="6" xfId="0" applyFont="1" applyFill="1" applyBorder="1" applyAlignment="1">
      <alignment vertical="bottom"/>
    </xf>
    <xf numFmtId="0" fontId="8" fillId="4" borderId="12" xfId="0" applyFont="1" applyFill="1" applyBorder="1" applyAlignment="1">
      <alignment vertical="bottom"/>
    </xf>
    <xf numFmtId="0" fontId="2" fillId="0" borderId="9" xfId="0" applyBorder="1" applyAlignment="1">
      <alignment vertical="bottom"/>
    </xf>
    <xf numFmtId="0" fontId="2" fillId="0" borderId="7" xfId="0" applyBorder="1" applyAlignment="1">
      <alignment vertical="bottom"/>
    </xf>
    <xf numFmtId="166" fontId="1" fillId="0" borderId="11" xfId="0" applyNumberFormat="1" applyFont="1" applyBorder="1" applyAlignment="1">
      <alignment horizontal="center" vertical="top"/>
    </xf>
    <xf numFmtId="0" fontId="2" fillId="5" borderId="7" xfId="0" applyFill="1" applyBorder="1" applyAlignment="1">
      <alignment vertical="bottom"/>
    </xf>
    <xf numFmtId="0" fontId="2" fillId="0" borderId="7" xfId="0" applyFill="1" applyBorder="1" applyAlignment="1">
      <alignment vertical="bottom"/>
    </xf>
    <xf numFmtId="0" fontId="2" fillId="0" borderId="4" xfId="0" applyBorder="1" applyAlignment="1">
      <alignment vertical="bottom"/>
    </xf>
    <xf numFmtId="0" fontId="2" fillId="0" borderId="10" xfId="0" applyBorder="1" applyAlignment="1">
      <alignment vertical="bottom"/>
    </xf>
    <xf numFmtId="166" fontId="1" fillId="0" borderId="10" xfId="0" applyNumberFormat="1" applyFont="1" applyBorder="1" applyAlignment="1">
      <alignment horizontal="center" vertical="top"/>
    </xf>
    <xf numFmtId="166" fontId="1" fillId="0" borderId="3" xfId="0" applyNumberFormat="1" applyFont="1" applyBorder="1" applyAlignment="1">
      <alignment horizontal="center" vertical="top"/>
    </xf>
    <xf numFmtId="0" fontId="2" fillId="0" borderId="0" xfId="0" applyAlignment="1">
      <alignment horizontal="center" vertical="bottom"/>
    </xf>
    <xf numFmtId="0" fontId="2" fillId="4" borderId="0" xfId="0" applyFill="1" applyAlignment="1">
      <alignment vertical="bottom"/>
    </xf>
    <xf numFmtId="0" fontId="2" fillId="0" borderId="10" xfId="0" applyFill="1" applyBorder="1" applyAlignment="1">
      <alignment vertical="bottom"/>
    </xf>
    <xf numFmtId="0" fontId="8" fillId="4" borderId="7" xfId="0" applyFont="1" applyFill="1" applyBorder="1" applyAlignment="1">
      <alignment vertical="bottom"/>
    </xf>
    <xf numFmtId="166" fontId="1" fillId="0" borderId="0" xfId="0" applyNumberFormat="1" applyFont="1" applyBorder="1" applyAlignment="1">
      <alignment horizontal="center" vertical="top"/>
    </xf>
    <xf numFmtId="166" fontId="1" fillId="0" borderId="13" xfId="0" applyNumberFormat="1" applyFont="1" applyBorder="1" applyAlignment="1">
      <alignment horizontal="center" vertical="top"/>
    </xf>
    <xf numFmtId="0" fontId="2" fillId="0" borderId="0" xfId="0" applyBorder="1" applyAlignment="1">
      <alignment vertical="bottom"/>
    </xf>
    <xf numFmtId="0" fontId="8" fillId="4" borderId="13" xfId="0" applyFont="1" applyFill="1" applyBorder="1" applyAlignment="1">
      <alignment vertical="bottom"/>
    </xf>
    <xf numFmtId="0" fontId="8" fillId="4" borderId="9" xfId="0" applyFont="1" applyFill="1" applyBorder="1" applyAlignment="1">
      <alignment vertical="bottom"/>
    </xf>
    <xf numFmtId="0" fontId="2" fillId="2" borderId="7" xfId="0" applyFill="1" applyBorder="1" applyAlignment="1">
      <alignment vertical="bottom"/>
    </xf>
    <xf numFmtId="0" fontId="2" fillId="2" borderId="10" xfId="0" applyFill="1" applyBorder="1" applyAlignment="1">
      <alignment vertical="bottom"/>
    </xf>
    <xf numFmtId="167" fontId="2" fillId="0" borderId="0" xfId="0" applyNumberFormat="1" applyFill="1" applyAlignment="1">
      <alignment vertical="bottom"/>
    </xf>
    <xf numFmtId="0" fontId="2" fillId="0" borderId="7" xfId="0" applyBorder="1" applyAlignment="1" quotePrefix="1">
      <alignment vertical="bottom"/>
    </xf>
    <xf numFmtId="0" fontId="2" fillId="6" borderId="7" xfId="0" applyFill="1" applyBorder="1" applyAlignment="1">
      <alignment vertical="bottom"/>
    </xf>
    <xf numFmtId="0" fontId="2" fillId="6" borderId="10" xfId="0" applyFill="1" applyBorder="1" applyAlignment="1">
      <alignment vertical="bottom"/>
    </xf>
    <xf numFmtId="166" fontId="1" fillId="0" borderId="1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bottom"/>
    </xf>
    <xf numFmtId="0" fontId="3" fillId="0" borderId="11" xfId="0" applyFont="1" applyBorder="1" applyAlignment="1">
      <alignment vertical="bottom"/>
    </xf>
    <xf numFmtId="0" fontId="2" fillId="0" borderId="11" xfId="0" applyBorder="1" applyAlignment="1">
      <alignment vertical="bottom"/>
    </xf>
    <xf numFmtId="0" fontId="3" fillId="0" borderId="0" xfId="0" applyFont="1" applyAlignment="1">
      <alignment horizontal="center" vertical="bottom"/>
    </xf>
    <xf numFmtId="0" fontId="8" fillId="4" borderId="0" xfId="0" applyFont="1" applyFill="1" applyAlignment="1">
      <alignment vertical="bottom"/>
    </xf>
    <xf numFmtId="0" fontId="2" fillId="0" borderId="11" xfId="0" applyBorder="1" applyAlignment="1">
      <alignment horizontal="center" vertical="bottom"/>
    </xf>
    <xf numFmtId="0" fontId="2" fillId="0" borderId="9" xfId="0" applyBorder="1" applyAlignment="1">
      <alignment horizontal="center" vertical="bottom"/>
    </xf>
    <xf numFmtId="168" fontId="2" fillId="0" borderId="0" xfId="0" applyNumberFormat="1" applyAlignment="1">
      <alignment vertical="bottom"/>
    </xf>
    <xf numFmtId="164" fontId="2" fillId="0" borderId="0" xfId="0" applyNumberFormat="1" applyAlignment="1">
      <alignment vertical="bottom"/>
    </xf>
    <xf numFmtId="0" fontId="9" fillId="0" borderId="7" xfId="0" applyFont="1" applyBorder="1" applyAlignment="1">
      <alignment vertical="bottom"/>
    </xf>
    <xf numFmtId="166" fontId="1" fillId="0" borderId="11" xfId="0" applyNumberFormat="1" applyFont="1" applyBorder="1" applyAlignment="1">
      <alignment horizontal="center" vertical="top"/>
    </xf>
    <xf numFmtId="166" fontId="1" fillId="0" borderId="9" xfId="0" applyNumberFormat="1" applyFont="1" applyBorder="1" applyAlignment="1">
      <alignment horizontal="center" vertical="top"/>
    </xf>
    <xf numFmtId="0" fontId="9" fillId="0" borderId="10" xfId="0" applyFont="1" applyBorder="1" applyAlignment="1">
      <alignment vertical="bottom"/>
    </xf>
    <xf numFmtId="166" fontId="1" fillId="0" borderId="4" xfId="0" applyNumberFormat="1" applyFont="1" applyBorder="1" applyAlignment="1">
      <alignment horizontal="center" vertical="top"/>
    </xf>
    <xf numFmtId="0" fontId="2" fillId="0" borderId="10" xfId="0" applyBorder="1" applyAlignment="1">
      <alignment horizontal="center" vertical="bottom"/>
    </xf>
    <xf numFmtId="0" fontId="2" fillId="0" borderId="3" xfId="0" applyBorder="1" applyAlignment="1">
      <alignment horizontal="center" vertical="bottom"/>
    </xf>
    <xf numFmtId="0" fontId="2" fillId="0" borderId="4" xfId="0" applyBorder="1" applyAlignment="1">
      <alignment horizontal="center" vertical="bottom"/>
    </xf>
    <xf numFmtId="0" fontId="2" fillId="0" borderId="6" xfId="0" applyBorder="1" applyAlignment="1">
      <alignment horizontal="center" vertical="bottom"/>
    </xf>
    <xf numFmtId="0" fontId="2" fillId="0" borderId="12" xfId="0" applyBorder="1" applyAlignment="1">
      <alignment horizontal="center" vertical="bottom"/>
    </xf>
    <xf numFmtId="0" fontId="2" fillId="0" borderId="5" xfId="0" applyBorder="1" applyAlignment="1">
      <alignment horizontal="center" vertical="bottom"/>
    </xf>
    <xf numFmtId="166" fontId="1" fillId="0" borderId="11" xfId="0" applyNumberFormat="1" applyFont="1" applyFill="1" applyBorder="1" applyAlignment="1">
      <alignment horizontal="center" vertical="top"/>
    </xf>
    <xf numFmtId="166" fontId="1" fillId="0" borderId="9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externalLink" Target="externalLinks/externalLink1.xml"/><Relationship Id="rId2" Type="http://schemas.openxmlformats.org/officeDocument/2006/relationships/externalLink" Target="externalLinks/externalLink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Catatan%2520Keuntungan%2520Harian%2520Bulan%2520Desember%25202021.xlsx" TargetMode="External"/></Relationships>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Catatan%2520Keuntungan%2520Harian%2520Bulan%2520November%2520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 HARGA"/>
      <sheetName val="SELISIH KEUNTUNGAN HARGA LAMA"/>
      <sheetName val="BEBAN"/>
      <sheetName val="DEPRESIASI"/>
      <sheetName val="LAPORAN LABA RUGI"/>
      <sheetName val="Kenuntungan beda harga"/>
    </sheetNames>
    <sheetDataSet>
      <sheetData sheetId="0">
        <row r="5">
          <cell r="B5" t="str">
            <v>PB</v>
          </cell>
          <cell r="C5" t="str">
            <v>Pempek Biasa</v>
          </cell>
          <cell r="D5">
            <v>2500.0</v>
          </cell>
          <cell r="E5">
            <v>1273.0</v>
          </cell>
        </row>
        <row r="6">
          <cell r="B6" t="str">
            <v>PV</v>
          </cell>
          <cell r="C6" t="str">
            <v>Pempek Vacuum</v>
          </cell>
          <cell r="D6">
            <v>3000.0</v>
          </cell>
          <cell r="E6">
            <v>1273.0</v>
          </cell>
        </row>
        <row r="7">
          <cell r="B7" t="str">
            <v>PV30</v>
          </cell>
          <cell r="C7" t="str">
            <v>Pempek V30</v>
          </cell>
          <cell r="D7">
            <v>30000.0</v>
          </cell>
          <cell r="E7">
            <v>1563.0</v>
          </cell>
        </row>
        <row r="8">
          <cell r="B8" t="str">
            <v>PV60</v>
          </cell>
          <cell r="C8" t="str">
            <v>Pempek V60</v>
          </cell>
          <cell r="D8">
            <v>60000.0</v>
          </cell>
          <cell r="E8">
            <v>32831.0</v>
          </cell>
        </row>
        <row r="9">
          <cell r="B9" t="str">
            <v>PV90</v>
          </cell>
          <cell r="C9" t="str">
            <v>Pempek V90</v>
          </cell>
          <cell r="D9">
            <v>90000.0</v>
          </cell>
          <cell r="E9">
            <v>50500.0</v>
          </cell>
        </row>
        <row r="10">
          <cell r="B10" t="str">
            <v>ML</v>
          </cell>
          <cell r="C10" t="str">
            <v>Makanan Lain</v>
          </cell>
          <cell r="D10">
            <v>12500.0</v>
          </cell>
          <cell r="E10">
            <v>7200.0</v>
          </cell>
        </row>
        <row r="11">
          <cell r="B11" t="str">
            <v>LB</v>
          </cell>
          <cell r="C11" t="str">
            <v>Lenjer Besar</v>
          </cell>
          <cell r="D11">
            <v>22500.0</v>
          </cell>
          <cell r="E11">
            <v>11000.0</v>
          </cell>
        </row>
        <row r="12">
          <cell r="B12" t="str">
            <v>MT</v>
          </cell>
          <cell r="C12" t="str">
            <v>Model Telor</v>
          </cell>
          <cell r="D12">
            <v>15000.0</v>
          </cell>
          <cell r="E12">
            <v>7969.0</v>
          </cell>
        </row>
        <row r="13">
          <cell r="B13" t="str">
            <v>CK</v>
          </cell>
          <cell r="C13" t="str">
            <v>Cuko</v>
          </cell>
          <cell r="D13">
            <v>40000.0</v>
          </cell>
          <cell r="E13">
            <v>30000.0</v>
          </cell>
        </row>
        <row r="14">
          <cell r="B14" t="str">
            <v>V</v>
          </cell>
          <cell r="C14" t="str">
            <v>Vit</v>
          </cell>
          <cell r="D14">
            <v>4000.0</v>
          </cell>
          <cell r="E14">
            <v>1500.0</v>
          </cell>
        </row>
        <row r="15">
          <cell r="B15" t="str">
            <v>AG</v>
          </cell>
          <cell r="C15" t="str">
            <v>Alfa Gelas</v>
          </cell>
          <cell r="D15">
            <v>1000.0</v>
          </cell>
          <cell r="E15">
            <v>500.0</v>
          </cell>
        </row>
        <row r="16">
          <cell r="B16" t="str">
            <v>TK</v>
          </cell>
          <cell r="C16" t="str">
            <v>Teh Kotak</v>
          </cell>
          <cell r="D16">
            <v>5000.0</v>
          </cell>
          <cell r="E16">
            <v>2500.0</v>
          </cell>
        </row>
        <row r="17">
          <cell r="B17" t="str">
            <v>UM</v>
          </cell>
          <cell r="C17" t="str">
            <v>Ultra Milk</v>
          </cell>
          <cell r="D17">
            <v>7000.0</v>
          </cell>
          <cell r="E17">
            <v>4500.0</v>
          </cell>
        </row>
        <row r="18">
          <cell r="B18" t="str">
            <v>P</v>
          </cell>
          <cell r="C18" t="str">
            <v>Pulpy</v>
          </cell>
          <cell r="D18">
            <v>7000.0</v>
          </cell>
          <cell r="E18">
            <v>3800.0</v>
          </cell>
        </row>
        <row r="19">
          <cell r="B19" t="str">
            <v>TM</v>
          </cell>
          <cell r="C19" t="str">
            <v>Teh Manis</v>
          </cell>
          <cell r="D19">
            <v>5000.0</v>
          </cell>
          <cell r="E19">
            <v>1000.0</v>
          </cell>
        </row>
        <row r="20">
          <cell r="B20" t="str">
            <v>K</v>
          </cell>
          <cell r="C20" t="str">
            <v>Kopi</v>
          </cell>
          <cell r="D20">
            <v>5000.0</v>
          </cell>
          <cell r="E20">
            <v>1000.0</v>
          </cell>
        </row>
        <row r="21">
          <cell r="B21" t="str">
            <v>G</v>
          </cell>
          <cell r="C21" t="str">
            <v>Gabus</v>
          </cell>
          <cell r="D21">
            <v>15000.0</v>
          </cell>
          <cell r="E21">
            <v>8000.0</v>
          </cell>
        </row>
        <row r="22">
          <cell r="B22" t="str">
            <v>T</v>
          </cell>
          <cell r="C22" t="str">
            <v>Tenggiri</v>
          </cell>
          <cell r="D22">
            <v>125000.0</v>
          </cell>
          <cell r="E22">
            <v>100000.0</v>
          </cell>
        </row>
        <row r="23">
          <cell r="B23" t="str">
            <v>GM</v>
          </cell>
          <cell r="C23" t="str">
            <v>Gulo Merah</v>
          </cell>
          <cell r="D23">
            <v>22000.0</v>
          </cell>
          <cell r="E23">
            <v>18000.0</v>
          </cell>
        </row>
        <row r="24">
          <cell r="B24" t="str">
            <v>TB</v>
          </cell>
          <cell r="C24" t="str">
            <v>Tekwan Beku (1/2 kg)</v>
          </cell>
          <cell r="D24">
            <v>42500.0</v>
          </cell>
          <cell r="E24">
            <v>21750.0</v>
          </cell>
        </row>
        <row r="25">
          <cell r="B25" t="str">
            <v>DM</v>
          </cell>
          <cell r="C25" t="str">
            <v>Daging Merah</v>
          </cell>
          <cell r="D25">
            <v>600000.0</v>
          </cell>
          <cell r="E25">
            <v>40000.0</v>
          </cell>
        </row>
        <row r="26">
          <cell r="B26" t="str">
            <v>PV65</v>
          </cell>
          <cell r="C26" t="str">
            <v>Pempek Selam V65</v>
          </cell>
          <cell r="D26">
            <v>65000.0</v>
          </cell>
          <cell r="E26">
            <v>42500.0</v>
          </cell>
        </row>
        <row r="27">
          <cell r="B27" t="str">
            <v>Tbot</v>
          </cell>
          <cell r="C27" t="str">
            <v>Teh Botol Sosro</v>
          </cell>
          <cell r="D27">
            <v>5000.0</v>
          </cell>
          <cell r="E27">
            <v>1940.0</v>
          </cell>
        </row>
        <row r="28">
          <cell r="B28" t="str">
            <v>KSC</v>
          </cell>
          <cell r="C28" t="str">
            <v>Kancing Super C</v>
          </cell>
          <cell r="D28">
            <v>25000.0</v>
          </cell>
          <cell r="E28">
            <v>11750.0</v>
          </cell>
        </row>
        <row r="29">
          <cell r="B29" t="str">
            <v>KSA</v>
          </cell>
          <cell r="C29" t="str">
            <v>Kancing Super A</v>
          </cell>
          <cell r="D29">
            <v>30000.0</v>
          </cell>
          <cell r="E29">
            <v>15750.0</v>
          </cell>
        </row>
        <row r="30">
          <cell r="B30" t="str">
            <v>GTS</v>
          </cell>
          <cell r="C30" t="str">
            <v>Getas</v>
          </cell>
          <cell r="D30">
            <v>30000.0</v>
          </cell>
          <cell r="E30">
            <v>20750.0</v>
          </cell>
        </row>
        <row r="31">
          <cell r="B31" t="str">
            <v>SGL</v>
          </cell>
          <cell r="C31" t="str">
            <v>Sanggul</v>
          </cell>
          <cell r="D31">
            <v>25000.0</v>
          </cell>
          <cell r="E31">
            <v>12500.0</v>
          </cell>
        </row>
        <row r="32">
          <cell r="B32" t="str">
            <v>PSA</v>
          </cell>
          <cell r="C32" t="str">
            <v>Peser</v>
          </cell>
          <cell r="D32">
            <v>25000.0</v>
          </cell>
          <cell r="E32">
            <v>15750.0</v>
          </cell>
        </row>
        <row r="33">
          <cell r="B33" t="str">
            <v>MKG</v>
          </cell>
          <cell r="C33" t="str">
            <v>Mangkok Gabus</v>
          </cell>
          <cell r="D33">
            <v>30000.0</v>
          </cell>
          <cell r="E33">
            <v>16750.0</v>
          </cell>
        </row>
        <row r="34">
          <cell r="B34" t="str">
            <v>MKT</v>
          </cell>
          <cell r="C34" t="str">
            <v>Mangkok Tenggiri</v>
          </cell>
          <cell r="D34">
            <v>40000.0</v>
          </cell>
          <cell r="E34">
            <v>23750.0</v>
          </cell>
        </row>
        <row r="35">
          <cell r="B35" t="str">
            <v>PGG</v>
          </cell>
          <cell r="C35" t="str">
            <v>Panggang</v>
          </cell>
          <cell r="D35">
            <v>30000.0</v>
          </cell>
          <cell r="E35">
            <v>18250.0</v>
          </cell>
        </row>
        <row r="36">
          <cell r="B36" t="str">
            <v>BLA</v>
          </cell>
          <cell r="C36" t="str">
            <v>Bola</v>
          </cell>
          <cell r="D36">
            <v>30000.0</v>
          </cell>
          <cell r="E36">
            <v>16000.0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el Harga"/>
      <sheetName val="Invoice"/>
      <sheetName val="Beban"/>
      <sheetName val="Depresiasi"/>
      <sheetName val="Laporan Laba Rugi"/>
    </sheetNames>
    <sheetDataSet>
      <sheetData sheetId="0">
        <row r="5">
          <cell r="B5" t="str">
            <v>PB</v>
          </cell>
          <cell r="C5" t="str">
            <v>Pempek Biasa</v>
          </cell>
          <cell r="D5">
            <v>2500.0</v>
          </cell>
          <cell r="E5">
            <v>1273.0</v>
          </cell>
        </row>
        <row r="6">
          <cell r="B6" t="str">
            <v>PV</v>
          </cell>
          <cell r="C6" t="str">
            <v>Pempek Vacuum</v>
          </cell>
          <cell r="D6">
            <v>3000.0</v>
          </cell>
          <cell r="E6">
            <v>1273.0</v>
          </cell>
        </row>
        <row r="7">
          <cell r="B7" t="str">
            <v>PV30</v>
          </cell>
          <cell r="C7" t="str">
            <v>Pempek V30</v>
          </cell>
          <cell r="D7">
            <v>30000.0</v>
          </cell>
          <cell r="E7">
            <v>1563.0</v>
          </cell>
        </row>
        <row r="8">
          <cell r="B8" t="str">
            <v>PV60</v>
          </cell>
          <cell r="C8" t="str">
            <v>Pempek V60</v>
          </cell>
          <cell r="D8">
            <v>60000.0</v>
          </cell>
          <cell r="E8">
            <v>26371.0</v>
          </cell>
        </row>
        <row r="9">
          <cell r="B9" t="str">
            <v>PV90</v>
          </cell>
          <cell r="C9" t="str">
            <v>Pempek V90</v>
          </cell>
          <cell r="D9">
            <v>90000.0</v>
          </cell>
          <cell r="E9">
            <v>50500.0</v>
          </cell>
        </row>
        <row r="10">
          <cell r="B10" t="str">
            <v>ML</v>
          </cell>
          <cell r="C10" t="str">
            <v>Makanan Lain</v>
          </cell>
          <cell r="D10">
            <v>12500.0</v>
          </cell>
          <cell r="E10">
            <v>7200.0</v>
          </cell>
        </row>
        <row r="11">
          <cell r="B11" t="str">
            <v>LB</v>
          </cell>
          <cell r="C11" t="str">
            <v>Lenjer Besar</v>
          </cell>
          <cell r="D11">
            <v>22500.0</v>
          </cell>
          <cell r="E11">
            <v>11000.0</v>
          </cell>
        </row>
        <row r="12">
          <cell r="B12" t="str">
            <v>MT</v>
          </cell>
          <cell r="C12" t="str">
            <v>Model Telor</v>
          </cell>
          <cell r="D12">
            <v>15000.0</v>
          </cell>
          <cell r="E12">
            <v>7969.0</v>
          </cell>
        </row>
        <row r="13">
          <cell r="B13" t="str">
            <v>CK</v>
          </cell>
          <cell r="C13" t="str">
            <v>Cuko</v>
          </cell>
          <cell r="D13">
            <v>40000.0</v>
          </cell>
          <cell r="E13">
            <v>30000.0</v>
          </cell>
        </row>
        <row r="14">
          <cell r="B14" t="str">
            <v>V</v>
          </cell>
          <cell r="C14" t="str">
            <v>Vit</v>
          </cell>
          <cell r="D14">
            <v>4000.0</v>
          </cell>
          <cell r="E14">
            <v>1500.0</v>
          </cell>
        </row>
        <row r="15">
          <cell r="B15" t="str">
            <v>AG</v>
          </cell>
          <cell r="C15" t="str">
            <v>Alfa Gelas</v>
          </cell>
          <cell r="D15">
            <v>1000.0</v>
          </cell>
          <cell r="E15">
            <v>500.0</v>
          </cell>
        </row>
        <row r="16">
          <cell r="B16" t="str">
            <v>TK</v>
          </cell>
          <cell r="C16" t="str">
            <v>Teh Kotak</v>
          </cell>
          <cell r="D16">
            <v>5000.0</v>
          </cell>
          <cell r="E16">
            <v>2500.0</v>
          </cell>
        </row>
        <row r="17">
          <cell r="B17" t="str">
            <v>UM</v>
          </cell>
          <cell r="C17" t="str">
            <v>Ultra Milk</v>
          </cell>
          <cell r="D17">
            <v>7000.0</v>
          </cell>
          <cell r="E17">
            <v>4500.0</v>
          </cell>
        </row>
        <row r="18">
          <cell r="B18" t="str">
            <v>P</v>
          </cell>
          <cell r="C18" t="str">
            <v>Pulpy</v>
          </cell>
          <cell r="D18">
            <v>7000.0</v>
          </cell>
          <cell r="E18">
            <v>3800.0</v>
          </cell>
        </row>
        <row r="19">
          <cell r="B19" t="str">
            <v>TM</v>
          </cell>
          <cell r="C19" t="str">
            <v>Teh Manis</v>
          </cell>
          <cell r="D19">
            <v>5000.0</v>
          </cell>
          <cell r="E19">
            <v>1000.0</v>
          </cell>
        </row>
        <row r="20">
          <cell r="B20" t="str">
            <v>K</v>
          </cell>
          <cell r="C20" t="str">
            <v>Kopi</v>
          </cell>
          <cell r="D20">
            <v>5000.0</v>
          </cell>
          <cell r="E20">
            <v>1000.0</v>
          </cell>
        </row>
        <row r="21">
          <cell r="B21" t="str">
            <v>G</v>
          </cell>
          <cell r="C21" t="str">
            <v>Gabus</v>
          </cell>
          <cell r="D21">
            <v>15000.0</v>
          </cell>
          <cell r="E21">
            <v>8000.0</v>
          </cell>
        </row>
        <row r="22">
          <cell r="B22" t="str">
            <v>T</v>
          </cell>
          <cell r="C22" t="str">
            <v>Tenggiri</v>
          </cell>
          <cell r="D22">
            <v>125000.0</v>
          </cell>
          <cell r="E22">
            <v>100000.0</v>
          </cell>
        </row>
        <row r="23">
          <cell r="B23" t="str">
            <v>GM</v>
          </cell>
          <cell r="C23" t="str">
            <v>Gulo Merah</v>
          </cell>
          <cell r="D23">
            <v>22000.0</v>
          </cell>
          <cell r="E23">
            <v>18000.0</v>
          </cell>
        </row>
        <row r="24">
          <cell r="B24" t="str">
            <v>TB</v>
          </cell>
          <cell r="C24" t="str">
            <v>Tekwan Beku (1/2 kg)</v>
          </cell>
          <cell r="D24">
            <v>42500.0</v>
          </cell>
          <cell r="E24">
            <v>21750.0</v>
          </cell>
        </row>
        <row r="25">
          <cell r="B25" t="str">
            <v>DM</v>
          </cell>
          <cell r="C25" t="str">
            <v>Daging Merah</v>
          </cell>
          <cell r="D25">
            <v>600000.0</v>
          </cell>
          <cell r="E25">
            <v>40000.0</v>
          </cell>
        </row>
        <row r="26">
          <cell r="B26" t="str">
            <v>PV65</v>
          </cell>
          <cell r="C26" t="str">
            <v>Pempek Selam V65</v>
          </cell>
          <cell r="D26">
            <v>65000.0</v>
          </cell>
          <cell r="E26">
            <v>42500.0</v>
          </cell>
        </row>
        <row r="27">
          <cell r="B27" t="str">
            <v>Tbot</v>
          </cell>
          <cell r="C27" t="str">
            <v>Teh Botol Sosro</v>
          </cell>
          <cell r="D27">
            <v>5000.0</v>
          </cell>
          <cell r="E27">
            <v>1940.0</v>
          </cell>
        </row>
        <row r="28">
          <cell r="B28" t="str">
            <v>KSC</v>
          </cell>
          <cell r="C28" t="str">
            <v>Kancing Super C</v>
          </cell>
          <cell r="D28">
            <v>25000.0</v>
          </cell>
          <cell r="E28">
            <v>11750.0</v>
          </cell>
        </row>
        <row r="29">
          <cell r="B29" t="str">
            <v>KSA</v>
          </cell>
          <cell r="C29" t="str">
            <v>Kancing Super A</v>
          </cell>
          <cell r="D29">
            <v>30000.0</v>
          </cell>
          <cell r="E29">
            <v>15750.0</v>
          </cell>
        </row>
        <row r="30">
          <cell r="B30" t="str">
            <v>GTS</v>
          </cell>
          <cell r="C30" t="str">
            <v>Getas</v>
          </cell>
          <cell r="D30">
            <v>30000.0</v>
          </cell>
          <cell r="E30">
            <v>20750.0</v>
          </cell>
        </row>
        <row r="31">
          <cell r="B31" t="str">
            <v>SGL</v>
          </cell>
          <cell r="C31" t="str">
            <v>Sanggul</v>
          </cell>
          <cell r="D31">
            <v>25000.0</v>
          </cell>
          <cell r="E31">
            <v>12500.0</v>
          </cell>
        </row>
        <row r="32">
          <cell r="B32" t="str">
            <v>PSA</v>
          </cell>
          <cell r="C32" t="str">
            <v>Peser</v>
          </cell>
          <cell r="D32">
            <v>25000.0</v>
          </cell>
          <cell r="E32">
            <v>15750.0</v>
          </cell>
        </row>
        <row r="33">
          <cell r="B33" t="str">
            <v>MKG</v>
          </cell>
          <cell r="C33" t="str">
            <v>Mangkok Gabus</v>
          </cell>
          <cell r="D33">
            <v>30000.0</v>
          </cell>
          <cell r="E33">
            <v>16750.0</v>
          </cell>
        </row>
        <row r="34">
          <cell r="B34" t="str">
            <v>MKT</v>
          </cell>
          <cell r="C34" t="str">
            <v>Mangkok Tenggiri</v>
          </cell>
          <cell r="D34">
            <v>40000.0</v>
          </cell>
          <cell r="E34">
            <v>23750.0</v>
          </cell>
        </row>
        <row r="35">
          <cell r="B35" t="str">
            <v>PGG</v>
          </cell>
          <cell r="C35" t="str">
            <v>Panggang</v>
          </cell>
          <cell r="D35">
            <v>30000.0</v>
          </cell>
          <cell r="E35">
            <v>18250.0</v>
          </cell>
        </row>
        <row r="36">
          <cell r="B36" t="str">
            <v>BLA</v>
          </cell>
          <cell r="C36" t="str">
            <v>Bola</v>
          </cell>
          <cell r="D36">
            <v>30000.0</v>
          </cell>
          <cell r="E36">
            <v>16000.0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H55"/>
  <sheetViews>
    <sheetView workbookViewId="0" topLeftCell="A34" zoomScale="90">
      <selection activeCell="C16" sqref="C16"/>
    </sheetView>
  </sheetViews>
  <sheetFormatPr defaultRowHeight="14.5" defaultColWidth="10"/>
  <cols>
    <col min="1" max="1" customWidth="1" width="36.26953" style="0"/>
    <col min="2" max="2" customWidth="1" width="27.269531" style="0"/>
    <col min="5" max="5" customWidth="1" width="15.542969" style="0"/>
  </cols>
  <sheetData>
    <row r="1" spans="8:8" ht="15.5">
      <c r="C1" s="1"/>
      <c r="E1" s="2"/>
      <c r="F1" s="2"/>
      <c r="G1" s="2"/>
    </row>
    <row r="2" spans="8:8">
      <c r="A2" s="3" t="s">
        <v>128</v>
      </c>
      <c r="E2" s="2"/>
      <c r="F2" s="2"/>
      <c r="G2" s="2"/>
    </row>
    <row r="3" spans="8:8">
      <c r="A3" s="4" t="s">
        <v>162</v>
      </c>
      <c r="E3" s="2"/>
      <c r="F3" s="2"/>
      <c r="G3" s="2"/>
    </row>
    <row r="4" spans="8:8">
      <c r="A4" s="5" t="s">
        <v>161</v>
      </c>
      <c r="B4" s="6">
        <v>4500.0</v>
      </c>
      <c r="C4" s="7"/>
      <c r="E4" s="2"/>
      <c r="F4" s="2"/>
      <c r="G4" s="2"/>
    </row>
    <row r="5" spans="8:8">
      <c r="E5" s="2"/>
      <c r="F5" s="2"/>
      <c r="G5" s="2"/>
    </row>
    <row r="6" spans="8:8" ht="15.5">
      <c r="A6" s="1" t="s">
        <v>122</v>
      </c>
      <c r="B6" s="1">
        <v>1563.0</v>
      </c>
      <c r="E6" s="2"/>
      <c r="F6" s="2"/>
      <c r="G6" s="2"/>
    </row>
    <row r="7" spans="8:8" ht="15.5">
      <c r="A7" s="8" t="s">
        <v>130</v>
      </c>
      <c r="B7" s="1"/>
      <c r="C7" s="1"/>
      <c r="E7" s="2"/>
      <c r="F7" s="2"/>
      <c r="G7" s="2"/>
    </row>
    <row r="8" spans="8:8" ht="15.5">
      <c r="A8" s="1"/>
      <c r="B8" s="1" t="s">
        <v>116</v>
      </c>
      <c r="C8" s="1">
        <f>$B$6*20</f>
        <v>31260.0</v>
      </c>
      <c r="E8" s="2"/>
      <c r="F8" s="2"/>
      <c r="G8" s="2"/>
    </row>
    <row r="9" spans="8:8" ht="15.5">
      <c r="A9" s="1"/>
      <c r="B9" s="1" t="s">
        <v>117</v>
      </c>
      <c r="C9" s="1">
        <v>416.0</v>
      </c>
      <c r="E9" s="2"/>
      <c r="F9" s="2"/>
      <c r="G9" s="2"/>
    </row>
    <row r="10" spans="8:8" ht="15.5">
      <c r="A10" s="1"/>
      <c r="B10" s="1" t="s">
        <v>118</v>
      </c>
      <c r="C10" s="1">
        <v>240.0</v>
      </c>
      <c r="E10" s="2"/>
      <c r="F10" s="2"/>
      <c r="G10" s="2"/>
    </row>
    <row r="11" spans="8:8" ht="15.5">
      <c r="A11" s="1"/>
      <c r="B11" s="1" t="s">
        <v>119</v>
      </c>
      <c r="C11" s="1">
        <v>20.0</v>
      </c>
      <c r="E11" s="2"/>
      <c r="F11" s="2"/>
      <c r="G11" s="2"/>
    </row>
    <row r="12" spans="8:8" ht="15.5">
      <c r="A12" s="1" t="s">
        <v>4</v>
      </c>
      <c r="B12" s="1"/>
      <c r="C12" s="1">
        <f>SUM(C8:C11)</f>
        <v>31936.0</v>
      </c>
      <c r="E12" s="2"/>
      <c r="F12" s="2"/>
      <c r="G12" s="2"/>
    </row>
    <row r="13" spans="8:8" ht="15.5">
      <c r="B13" s="1" t="s">
        <v>170</v>
      </c>
      <c r="C13" s="1">
        <v>700.0</v>
      </c>
      <c r="E13" s="2"/>
      <c r="F13" s="2"/>
      <c r="G13" s="2"/>
    </row>
    <row r="14" spans="8:8" ht="15.5">
      <c r="A14" s="1" t="s">
        <v>152</v>
      </c>
      <c r="B14" s="1"/>
      <c r="C14" s="1">
        <f>C12+C13</f>
        <v>32636.0</v>
      </c>
      <c r="E14" s="2"/>
      <c r="F14" s="2"/>
      <c r="G14" s="2"/>
    </row>
    <row r="15" spans="8:8" ht="15.5">
      <c r="A15" s="1"/>
      <c r="B15" s="1"/>
      <c r="C15" s="1"/>
    </row>
    <row r="16" spans="8:8" ht="15.5">
      <c r="A16" s="8" t="s">
        <v>160</v>
      </c>
      <c r="B16" s="1"/>
      <c r="C16" s="1"/>
    </row>
    <row r="17" spans="8:8" ht="15.5">
      <c r="A17" s="9"/>
      <c r="B17" s="1" t="s">
        <v>173</v>
      </c>
      <c r="C17" s="1">
        <f>1688*10</f>
        <v>16880.0</v>
      </c>
    </row>
    <row r="18" spans="8:8" ht="15.5">
      <c r="A18" s="1"/>
      <c r="B18" s="1" t="s">
        <v>174</v>
      </c>
      <c r="C18" s="1">
        <f>C17</f>
        <v>16880.0</v>
      </c>
    </row>
    <row r="19" spans="8:8" ht="15.5">
      <c r="A19" s="1"/>
      <c r="B19" s="1" t="s">
        <v>117</v>
      </c>
      <c r="C19" s="1">
        <v>120.0</v>
      </c>
    </row>
    <row r="20" spans="8:8" ht="15.5">
      <c r="A20" s="1"/>
      <c r="B20" s="1" t="s">
        <v>118</v>
      </c>
      <c r="C20" s="1">
        <v>100.0</v>
      </c>
    </row>
    <row r="21" spans="8:8" ht="15.5">
      <c r="A21" s="1"/>
      <c r="B21" s="1" t="s">
        <v>119</v>
      </c>
      <c r="C21" s="1">
        <v>20.0</v>
      </c>
    </row>
    <row r="22" spans="8:8" ht="15.5">
      <c r="A22" s="1" t="s">
        <v>4</v>
      </c>
      <c r="B22" s="1"/>
      <c r="C22" s="1">
        <f>SUM(C18:C21)</f>
        <v>17120.0</v>
      </c>
      <c r="E22" s="1"/>
      <c r="F22" s="1"/>
      <c r="G22" s="1"/>
    </row>
    <row r="23" spans="8:8" ht="15.5">
      <c r="E23" s="1"/>
      <c r="F23" s="1"/>
      <c r="G23" s="1"/>
    </row>
    <row r="25" spans="8:8" ht="15.5">
      <c r="A25" s="8" t="s">
        <v>159</v>
      </c>
      <c r="B25" s="1"/>
      <c r="C25" s="1"/>
    </row>
    <row r="26" spans="8:8" ht="15.5">
      <c r="A26" s="9"/>
      <c r="B26" s="1" t="s">
        <v>155</v>
      </c>
      <c r="C26" s="1">
        <f>$C$12</f>
        <v>31936.0</v>
      </c>
    </row>
    <row r="27" spans="8:8" ht="15.5">
      <c r="A27" s="1"/>
      <c r="B27" s="1" t="s">
        <v>172</v>
      </c>
      <c r="C27" s="1">
        <f>$C$22</f>
        <v>17120.0</v>
      </c>
    </row>
    <row r="28" spans="8:8" ht="15.5">
      <c r="A28" s="1"/>
      <c r="B28" s="1" t="s">
        <v>178</v>
      </c>
      <c r="C28" s="1">
        <v>285.0</v>
      </c>
    </row>
    <row r="29" spans="8:8" ht="15.5">
      <c r="A29" s="1" t="s">
        <v>4</v>
      </c>
      <c r="B29" s="1"/>
      <c r="C29" s="1">
        <f>SUM(C26:C28)</f>
        <v>49341.0</v>
      </c>
    </row>
    <row r="30" spans="8:8">
      <c r="A30" t="s">
        <v>158</v>
      </c>
      <c r="C30">
        <f>C29+$B$4</f>
        <v>53841.0</v>
      </c>
    </row>
    <row r="32" spans="8:8" ht="15.5">
      <c r="A32" s="8" t="s">
        <v>157</v>
      </c>
      <c r="B32" s="1"/>
      <c r="C32" s="1"/>
    </row>
    <row r="33" spans="8:8" ht="15.5">
      <c r="A33" s="1"/>
      <c r="B33" s="1" t="s">
        <v>171</v>
      </c>
      <c r="C33" s="1">
        <f>$C$12*2</f>
        <v>63872.0</v>
      </c>
    </row>
    <row r="34" spans="8:8" ht="15.5">
      <c r="A34" s="1"/>
      <c r="B34" s="1" t="s">
        <v>175</v>
      </c>
      <c r="C34" s="1">
        <v>285.0</v>
      </c>
    </row>
    <row r="35" spans="8:8" ht="15.5">
      <c r="A35" s="1" t="s">
        <v>4</v>
      </c>
      <c r="B35" s="1"/>
      <c r="C35" s="1">
        <f>SUM(C33:C34)</f>
        <v>64157.0</v>
      </c>
    </row>
    <row r="36" spans="8:8">
      <c r="A36" t="s">
        <v>152</v>
      </c>
      <c r="C36">
        <f>C35+B4</f>
        <v>68657.0</v>
      </c>
    </row>
    <row r="38" spans="8:8" ht="15.5">
      <c r="A38" s="8" t="s">
        <v>156</v>
      </c>
      <c r="B38" s="1"/>
      <c r="C38" s="1"/>
    </row>
    <row r="39" spans="8:8" ht="15.5">
      <c r="A39" s="9"/>
      <c r="B39" s="1" t="s">
        <v>176</v>
      </c>
      <c r="C39" s="1">
        <f>SUM($C$12*2)</f>
        <v>63872.0</v>
      </c>
    </row>
    <row r="40" spans="8:8" ht="15.5">
      <c r="A40" s="1"/>
      <c r="B40" s="1" t="s">
        <v>154</v>
      </c>
      <c r="C40" s="1">
        <f>C22</f>
        <v>17120.0</v>
      </c>
    </row>
    <row r="41" spans="8:8" ht="15.5">
      <c r="A41" s="1"/>
      <c r="B41" s="1" t="s">
        <v>178</v>
      </c>
      <c r="C41" s="1">
        <v>285.0</v>
      </c>
    </row>
    <row r="42" spans="8:8" ht="15.5">
      <c r="A42" s="1" t="s">
        <v>4</v>
      </c>
      <c r="B42" s="1"/>
      <c r="C42" s="1">
        <f>SUM(C39:C41)</f>
        <v>81277.0</v>
      </c>
    </row>
    <row r="43" spans="8:8">
      <c r="A43" t="s">
        <v>152</v>
      </c>
      <c r="C43">
        <f>C42+B4</f>
        <v>85777.0</v>
      </c>
    </row>
    <row r="45" spans="8:8" ht="15.5">
      <c r="A45" s="8" t="s">
        <v>179</v>
      </c>
      <c r="B45" s="1"/>
      <c r="C45" s="1"/>
    </row>
    <row r="46" spans="8:8" ht="15.5">
      <c r="A46" s="9"/>
      <c r="B46" s="1" t="s">
        <v>180</v>
      </c>
      <c r="C46" s="1">
        <f>$C$12*3</f>
        <v>95808.0</v>
      </c>
    </row>
    <row r="47" spans="8:8" ht="15.5">
      <c r="A47" s="1"/>
      <c r="B47" s="1" t="s">
        <v>178</v>
      </c>
      <c r="C47" s="1">
        <v>285.0</v>
      </c>
    </row>
    <row r="48" spans="8:8" ht="15.5">
      <c r="A48" s="1" t="s">
        <v>4</v>
      </c>
      <c r="B48" s="1"/>
      <c r="C48" s="1">
        <f>SUM(C46:C47)</f>
        <v>96093.0</v>
      </c>
    </row>
    <row r="49" spans="8:8">
      <c r="A49" t="s">
        <v>152</v>
      </c>
      <c r="C49">
        <f>C48+B4</f>
        <v>100593.0</v>
      </c>
    </row>
    <row r="51" spans="8:8" ht="15.5">
      <c r="A51" s="8" t="s">
        <v>153</v>
      </c>
      <c r="B51" s="1"/>
      <c r="C51" s="1"/>
    </row>
    <row r="52" spans="8:8" ht="15.5">
      <c r="A52" s="1"/>
      <c r="B52" s="1" t="s">
        <v>177</v>
      </c>
      <c r="C52" s="1">
        <f>$C$12*4</f>
        <v>127744.0</v>
      </c>
    </row>
    <row r="53" spans="8:8" ht="15.5">
      <c r="A53" s="1"/>
      <c r="B53" s="1" t="s">
        <v>175</v>
      </c>
      <c r="C53" s="1">
        <v>285.0</v>
      </c>
    </row>
    <row r="54" spans="8:8" ht="15.5">
      <c r="A54" s="1" t="s">
        <v>4</v>
      </c>
      <c r="B54" s="1"/>
      <c r="C54" s="1">
        <f>SUM(C52:C53)</f>
        <v>128029.0</v>
      </c>
    </row>
    <row r="55" spans="8:8">
      <c r="A55" t="s">
        <v>152</v>
      </c>
      <c r="C55">
        <f>SUM(C54+B4)</f>
        <v>132529.0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O52"/>
  <sheetViews>
    <sheetView workbookViewId="0" topLeftCell="A13">
      <selection activeCell="E15" sqref="E15"/>
    </sheetView>
  </sheetViews>
  <sheetFormatPr defaultRowHeight="15.5" defaultColWidth="10"/>
  <cols>
    <col min="1" max="1" customWidth="1" width="6.453125" style="1"/>
    <col min="2" max="2" customWidth="1" width="10.6328125" style="1"/>
    <col min="3" max="3" customWidth="1" width="19.816406" style="1"/>
    <col min="4" max="5" customWidth="1" width="10.816406" style="1"/>
    <col min="6" max="6" customWidth="1" width="13.269531" style="1"/>
    <col min="7" max="7" customWidth="1" width="10.6328125" style="1"/>
    <col min="8" max="8" customWidth="1" width="17.089844" style="1"/>
    <col min="9" max="9" customWidth="1" width="21.632812" style="1"/>
    <col min="10" max="10" customWidth="1" width="10.6328125" style="1"/>
    <col min="11" max="11" customWidth="1" width="13.269531" style="1"/>
    <col min="12" max="12" customWidth="1" width="32.726562" style="1"/>
    <col min="13" max="16384" customWidth="1" width="10.6328125" style="1"/>
  </cols>
  <sheetData>
    <row r="1" spans="8:8">
      <c r="B1" s="10" t="s">
        <v>8</v>
      </c>
      <c r="C1" s="10"/>
    </row>
    <row r="2" spans="8:8">
      <c r="B2" s="11"/>
      <c r="C2" s="11"/>
      <c r="H2"/>
      <c r="I2"/>
      <c r="J2"/>
      <c r="K2"/>
    </row>
    <row r="3" spans="8:8">
      <c r="A3" s="12" t="s">
        <v>9</v>
      </c>
      <c r="B3" s="13"/>
      <c r="C3" s="13"/>
      <c r="D3" s="13"/>
      <c r="E3" s="13"/>
      <c r="F3" s="14"/>
      <c r="H3" s="1" t="s">
        <v>122</v>
      </c>
      <c r="I3" s="1">
        <v>1563.0</v>
      </c>
      <c r="K3"/>
      <c r="L3" s="2"/>
      <c r="M3" s="2"/>
      <c r="N3" s="2"/>
    </row>
    <row r="4" spans="8:8">
      <c r="A4" s="15" t="s">
        <v>39</v>
      </c>
      <c r="B4" s="16" t="s">
        <v>37</v>
      </c>
      <c r="C4" s="17" t="s">
        <v>10</v>
      </c>
      <c r="D4" s="18" t="s">
        <v>2</v>
      </c>
      <c r="E4" s="18" t="s">
        <v>0</v>
      </c>
      <c r="F4" s="18" t="s">
        <v>1</v>
      </c>
      <c r="K4"/>
      <c r="L4" s="2"/>
      <c r="M4" s="2"/>
      <c r="N4" s="2"/>
    </row>
    <row r="5" spans="8:8">
      <c r="A5" s="19">
        <v>1.0</v>
      </c>
      <c r="B5" s="20" t="s">
        <v>20</v>
      </c>
      <c r="C5" s="21" t="s">
        <v>3</v>
      </c>
      <c r="D5" s="22">
        <v>3500.0</v>
      </c>
      <c r="E5" s="23">
        <v>1563.0</v>
      </c>
      <c r="F5" s="23">
        <f t="shared" si="0" ref="F5:F27">D5-E5</f>
        <v>1937.0</v>
      </c>
      <c r="H5" s="9" t="s">
        <v>130</v>
      </c>
      <c r="K5"/>
      <c r="L5" s="2"/>
      <c r="M5" s="2"/>
      <c r="N5" s="2"/>
    </row>
    <row r="6" spans="8:8">
      <c r="A6" s="24">
        <v>2.0</v>
      </c>
      <c r="B6" s="20" t="s">
        <v>21</v>
      </c>
      <c r="C6" s="21" t="s">
        <v>11</v>
      </c>
      <c r="D6" s="22">
        <v>3500.0</v>
      </c>
      <c r="E6" s="23">
        <v>1563.0</v>
      </c>
      <c r="F6" s="23">
        <f t="shared" si="0"/>
        <v>1937.0</v>
      </c>
      <c r="I6" s="1" t="s">
        <v>116</v>
      </c>
      <c r="J6" s="1">
        <v>31920.0</v>
      </c>
      <c r="K6"/>
      <c r="L6" s="2"/>
      <c r="M6" s="2"/>
      <c r="N6" s="2"/>
    </row>
    <row r="7" spans="8:8">
      <c r="A7" s="19">
        <v>3.0</v>
      </c>
      <c r="B7" s="20" t="s">
        <v>136</v>
      </c>
      <c r="C7" s="21" t="s">
        <v>164</v>
      </c>
      <c r="D7" s="22">
        <v>35000.0</v>
      </c>
      <c r="E7" s="23">
        <f>'HARGA PAKETAN'!C22</f>
        <v>17120.0</v>
      </c>
      <c r="F7" s="23">
        <f t="shared" si="0"/>
        <v>17880.0</v>
      </c>
      <c r="I7" s="1" t="s">
        <v>117</v>
      </c>
      <c r="J7" s="1">
        <v>416.0</v>
      </c>
      <c r="K7"/>
      <c r="L7" s="2"/>
      <c r="M7" s="2"/>
      <c r="N7" s="2"/>
    </row>
    <row r="8" spans="8:8">
      <c r="A8" s="19">
        <v>4.0</v>
      </c>
      <c r="B8" s="20" t="s">
        <v>134</v>
      </c>
      <c r="C8" s="21" t="s">
        <v>163</v>
      </c>
      <c r="D8" s="22">
        <v>70000.0</v>
      </c>
      <c r="E8" s="23">
        <f>'HARGA PAKETAN'!C14</f>
        <v>32636.0</v>
      </c>
      <c r="F8" s="23">
        <f t="shared" si="0"/>
        <v>37364.0</v>
      </c>
      <c r="I8" s="1" t="s">
        <v>118</v>
      </c>
      <c r="J8" s="1">
        <v>375.0</v>
      </c>
      <c r="K8"/>
      <c r="L8" s="2"/>
      <c r="M8" s="2"/>
      <c r="N8" s="2"/>
    </row>
    <row r="9" spans="8:8">
      <c r="A9" s="25">
        <v>5.0</v>
      </c>
      <c r="B9" s="26" t="s">
        <v>135</v>
      </c>
      <c r="C9" s="21" t="s">
        <v>165</v>
      </c>
      <c r="D9" s="27">
        <v>110000.0</v>
      </c>
      <c r="E9" s="28">
        <f>'HARGA PAKETAN'!C30</f>
        <v>53841.0</v>
      </c>
      <c r="F9" s="28">
        <f t="shared" si="0"/>
        <v>56159.0</v>
      </c>
      <c r="I9" s="1" t="s">
        <v>119</v>
      </c>
      <c r="J9" s="1">
        <v>20.0</v>
      </c>
      <c r="K9"/>
      <c r="L9" s="2"/>
      <c r="M9" s="2"/>
      <c r="N9" s="2"/>
    </row>
    <row r="10" spans="8:8">
      <c r="A10" s="19">
        <v>6.0</v>
      </c>
      <c r="B10" s="20" t="s">
        <v>25</v>
      </c>
      <c r="C10" s="21" t="s">
        <v>5</v>
      </c>
      <c r="D10" s="22">
        <v>12500.0</v>
      </c>
      <c r="E10" s="23">
        <v>7200.0</v>
      </c>
      <c r="F10" s="23">
        <f t="shared" si="0"/>
        <v>5300.0</v>
      </c>
      <c r="I10" s="1" t="s">
        <v>131</v>
      </c>
      <c r="J10" s="1">
        <v>100.0</v>
      </c>
      <c r="K10"/>
      <c r="L10" s="2"/>
      <c r="M10" s="2"/>
      <c r="N10" s="2"/>
    </row>
    <row r="11" spans="8:8">
      <c r="A11" s="19">
        <v>7.0</v>
      </c>
      <c r="B11" s="20" t="s">
        <v>26</v>
      </c>
      <c r="C11" s="29" t="s">
        <v>13</v>
      </c>
      <c r="D11" s="22">
        <v>22500.0</v>
      </c>
      <c r="E11" s="23">
        <v>11000.0</v>
      </c>
      <c r="F11" s="23">
        <f t="shared" si="0"/>
        <v>11500.0</v>
      </c>
      <c r="H11" s="1" t="s">
        <v>4</v>
      </c>
      <c r="J11" s="1">
        <f>SUM(J6:J10)</f>
        <v>32831.0</v>
      </c>
      <c r="K11"/>
      <c r="L11" s="2"/>
      <c r="M11" s="2"/>
      <c r="N11" s="2"/>
    </row>
    <row r="12" spans="8:8">
      <c r="A12" s="24">
        <v>8.0</v>
      </c>
      <c r="B12" s="20" t="s">
        <v>27</v>
      </c>
      <c r="C12" s="29" t="s">
        <v>12</v>
      </c>
      <c r="D12" s="22">
        <v>15000.0</v>
      </c>
      <c r="E12" s="23">
        <v>7969.0</v>
      </c>
      <c r="F12" s="23">
        <f t="shared" si="0"/>
        <v>7031.0</v>
      </c>
      <c r="K12"/>
      <c r="L12" s="2"/>
      <c r="M12" s="2"/>
      <c r="N12" s="2"/>
    </row>
    <row r="13" spans="8:8">
      <c r="A13" s="19">
        <v>9.0</v>
      </c>
      <c r="B13" s="20" t="s">
        <v>28</v>
      </c>
      <c r="C13" s="29" t="s">
        <v>7</v>
      </c>
      <c r="D13" s="22">
        <v>40000.0</v>
      </c>
      <c r="E13" s="23">
        <v>30000.0</v>
      </c>
      <c r="F13" s="23">
        <f t="shared" si="0"/>
        <v>10000.0</v>
      </c>
      <c r="K13"/>
      <c r="L13"/>
      <c r="M13"/>
      <c r="N13"/>
    </row>
    <row r="14" spans="8:8">
      <c r="A14" s="19">
        <v>10.0</v>
      </c>
      <c r="B14" s="20" t="s">
        <v>29</v>
      </c>
      <c r="C14" s="29" t="s">
        <v>6</v>
      </c>
      <c r="D14" s="30">
        <v>4000.0</v>
      </c>
      <c r="E14" s="31">
        <v>1500.0</v>
      </c>
      <c r="F14" s="23">
        <f t="shared" si="0"/>
        <v>2500.0</v>
      </c>
      <c r="H14" s="9" t="s">
        <v>121</v>
      </c>
      <c r="K14"/>
      <c r="L14"/>
      <c r="M14"/>
      <c r="N14"/>
    </row>
    <row r="15" spans="8:8">
      <c r="A15" s="24">
        <v>11.0</v>
      </c>
      <c r="B15" s="20" t="s">
        <v>30</v>
      </c>
      <c r="C15" s="29" t="s">
        <v>14</v>
      </c>
      <c r="D15" s="30">
        <v>1000.0</v>
      </c>
      <c r="E15" s="31">
        <v>500.0</v>
      </c>
      <c r="F15" s="23">
        <f t="shared" si="0"/>
        <v>500.0</v>
      </c>
      <c r="I15" s="1" t="s">
        <v>116</v>
      </c>
      <c r="J15" s="1">
        <v>1273.0</v>
      </c>
      <c r="K15"/>
      <c r="L15" s="3" t="s">
        <v>128</v>
      </c>
      <c r="M15">
        <v>91.0</v>
      </c>
      <c r="N15">
        <f>M15*3750</f>
        <v>341250.0</v>
      </c>
    </row>
    <row r="16" spans="8:8">
      <c r="A16" s="19">
        <v>12.0</v>
      </c>
      <c r="B16" s="20" t="s">
        <v>31</v>
      </c>
      <c r="C16" s="29" t="s">
        <v>15</v>
      </c>
      <c r="D16" s="30">
        <v>5000.0</v>
      </c>
      <c r="E16" s="31">
        <v>2500.0</v>
      </c>
      <c r="F16" s="23">
        <f t="shared" si="0"/>
        <v>2500.0</v>
      </c>
      <c r="I16" s="1" t="s">
        <v>117</v>
      </c>
      <c r="J16" s="1">
        <v>120.0</v>
      </c>
      <c r="K16"/>
      <c r="L16" s="4" t="s">
        <v>129</v>
      </c>
      <c r="M16">
        <v>100.0</v>
      </c>
      <c r="N16">
        <f>M16*650</f>
        <v>65000.0</v>
      </c>
    </row>
    <row r="17" spans="8:8">
      <c r="A17" s="19">
        <v>13.0</v>
      </c>
      <c r="B17" s="20" t="s">
        <v>32</v>
      </c>
      <c r="C17" s="29" t="s">
        <v>16</v>
      </c>
      <c r="D17" s="30">
        <v>7000.0</v>
      </c>
      <c r="E17" s="31">
        <v>4500.0</v>
      </c>
      <c r="F17" s="23">
        <f t="shared" si="0"/>
        <v>2500.0</v>
      </c>
      <c r="I17" s="1" t="s">
        <v>118</v>
      </c>
      <c r="J17" s="1">
        <v>100.0</v>
      </c>
      <c r="K17"/>
      <c r="L17"/>
      <c r="M17"/>
      <c r="N17">
        <f>SUM(N15:N16)</f>
        <v>406250.0</v>
      </c>
    </row>
    <row r="18" spans="8:8">
      <c r="A18" s="24">
        <v>14.0</v>
      </c>
      <c r="B18" s="20" t="s">
        <v>33</v>
      </c>
      <c r="C18" s="29" t="s">
        <v>17</v>
      </c>
      <c r="D18" s="30">
        <v>7000.0</v>
      </c>
      <c r="E18" s="31">
        <v>3800.0</v>
      </c>
      <c r="F18" s="23">
        <f t="shared" si="0"/>
        <v>3200.0</v>
      </c>
      <c r="I18" s="1" t="s">
        <v>119</v>
      </c>
      <c r="J18" s="1">
        <v>20.0</v>
      </c>
      <c r="K18"/>
      <c r="L18"/>
      <c r="M18"/>
      <c r="N18"/>
    </row>
    <row r="19" spans="8:8">
      <c r="A19" s="19">
        <v>15.0</v>
      </c>
      <c r="B19" s="20" t="s">
        <v>34</v>
      </c>
      <c r="C19" s="29" t="s">
        <v>18</v>
      </c>
      <c r="D19" s="30">
        <v>5000.0</v>
      </c>
      <c r="E19" s="31">
        <v>1000.0</v>
      </c>
      <c r="F19" s="23">
        <f t="shared" si="0"/>
        <v>4000.0</v>
      </c>
      <c r="I19" s="1" t="s">
        <v>120</v>
      </c>
      <c r="J19" s="1">
        <v>50.0</v>
      </c>
      <c r="K19"/>
      <c r="L19"/>
      <c r="M19"/>
      <c r="N19"/>
    </row>
    <row r="20" spans="8:8">
      <c r="A20" s="19">
        <v>16.0</v>
      </c>
      <c r="B20" s="20" t="s">
        <v>35</v>
      </c>
      <c r="C20" s="29" t="s">
        <v>19</v>
      </c>
      <c r="D20" s="30">
        <v>5000.0</v>
      </c>
      <c r="E20" s="31">
        <v>1000.0</v>
      </c>
      <c r="F20" s="23">
        <f t="shared" si="0"/>
        <v>4000.0</v>
      </c>
      <c r="H20" s="1" t="s">
        <v>4</v>
      </c>
      <c r="J20" s="1">
        <f>SUM(J15:J19)</f>
        <v>1563.0</v>
      </c>
      <c r="K20"/>
    </row>
    <row r="21" spans="8:8">
      <c r="A21" s="24">
        <v>17.0</v>
      </c>
      <c r="B21" s="32" t="s">
        <v>47</v>
      </c>
      <c r="C21" s="32" t="s">
        <v>42</v>
      </c>
      <c r="D21" s="33">
        <v>15000.0</v>
      </c>
      <c r="E21" s="33">
        <v>8000.0</v>
      </c>
      <c r="F21" s="23">
        <f t="shared" si="0"/>
        <v>7000.0</v>
      </c>
      <c r="H21"/>
      <c r="I21"/>
      <c r="J21"/>
      <c r="K21"/>
    </row>
    <row r="22" spans="8:8">
      <c r="A22" s="24">
        <v>18.0</v>
      </c>
      <c r="B22" s="32" t="s">
        <v>48</v>
      </c>
      <c r="C22" s="34" t="s">
        <v>43</v>
      </c>
      <c r="D22" s="35">
        <v>125000.0</v>
      </c>
      <c r="E22" s="35">
        <v>100000.0</v>
      </c>
      <c r="F22" s="23">
        <f t="shared" si="0"/>
        <v>25000.0</v>
      </c>
      <c r="H22"/>
      <c r="I22"/>
      <c r="J22"/>
      <c r="K22"/>
    </row>
    <row r="23" spans="8:8">
      <c r="A23" s="24">
        <v>19.0</v>
      </c>
      <c r="B23" s="32" t="s">
        <v>45</v>
      </c>
      <c r="C23" s="36" t="s">
        <v>44</v>
      </c>
      <c r="D23" s="37">
        <v>22000.0</v>
      </c>
      <c r="E23" s="37">
        <v>18000.0</v>
      </c>
      <c r="F23" s="23">
        <f t="shared" si="0"/>
        <v>4000.0</v>
      </c>
      <c r="H23"/>
      <c r="I23"/>
      <c r="J23"/>
      <c r="K23"/>
    </row>
    <row r="24" spans="8:8">
      <c r="A24" s="24">
        <v>20.0</v>
      </c>
      <c r="B24" s="34" t="s">
        <v>46</v>
      </c>
      <c r="C24" s="36" t="s">
        <v>61</v>
      </c>
      <c r="D24" s="37">
        <v>42500.0</v>
      </c>
      <c r="E24" s="37">
        <v>35000.0</v>
      </c>
      <c r="F24" s="23">
        <f t="shared" si="0"/>
        <v>7500.0</v>
      </c>
      <c r="H24"/>
      <c r="I24"/>
      <c r="J24"/>
      <c r="K24"/>
    </row>
    <row r="25" spans="8:8">
      <c r="A25" s="24">
        <v>21.0</v>
      </c>
      <c r="B25" s="34" t="s">
        <v>62</v>
      </c>
      <c r="C25" s="36" t="s">
        <v>63</v>
      </c>
      <c r="D25" s="37">
        <v>600000.0</v>
      </c>
      <c r="E25" s="37">
        <v>40000.0</v>
      </c>
      <c r="F25" s="23">
        <f t="shared" si="0"/>
        <v>560000.0</v>
      </c>
      <c r="H25"/>
      <c r="I25"/>
      <c r="J25"/>
      <c r="K25"/>
    </row>
    <row r="26" spans="8:8">
      <c r="A26" s="24">
        <v>22.0</v>
      </c>
      <c r="B26" s="34" t="s">
        <v>64</v>
      </c>
      <c r="C26" s="38" t="s">
        <v>65</v>
      </c>
      <c r="D26" s="39">
        <v>65000.0</v>
      </c>
      <c r="E26" s="39">
        <v>42500.0</v>
      </c>
      <c r="F26" s="40">
        <f t="shared" si="0"/>
        <v>22500.0</v>
      </c>
      <c r="H26"/>
      <c r="I26"/>
      <c r="J26"/>
      <c r="K26"/>
    </row>
    <row r="27" spans="8:8">
      <c r="A27" s="24">
        <v>23.0</v>
      </c>
      <c r="B27" s="41" t="s">
        <v>92</v>
      </c>
      <c r="C27" s="42" t="s">
        <v>93</v>
      </c>
      <c r="D27" s="23">
        <v>5000.0</v>
      </c>
      <c r="E27" s="23">
        <v>1940.0</v>
      </c>
      <c r="F27" s="40">
        <f t="shared" si="0"/>
        <v>3060.0</v>
      </c>
    </row>
    <row r="28" spans="8:8">
      <c r="A28" s="24">
        <v>24.0</v>
      </c>
      <c r="B28" s="41" t="s">
        <v>94</v>
      </c>
      <c r="C28" s="43" t="s">
        <v>95</v>
      </c>
      <c r="D28" s="40">
        <v>25000.0</v>
      </c>
      <c r="E28" s="40">
        <v>11750.0</v>
      </c>
      <c r="F28" s="40">
        <f>D28-E28</f>
        <v>13250.0</v>
      </c>
    </row>
    <row r="29" spans="8:8">
      <c r="A29" s="24">
        <v>24.0</v>
      </c>
      <c r="B29" s="41" t="s">
        <v>96</v>
      </c>
      <c r="C29" s="42" t="s">
        <v>97</v>
      </c>
      <c r="D29" s="23">
        <v>25000.0</v>
      </c>
      <c r="E29" s="23">
        <v>13300.0</v>
      </c>
      <c r="F29" s="40">
        <f t="shared" si="1" ref="F29:F34">D29-E29</f>
        <v>11700.0</v>
      </c>
    </row>
    <row r="30" spans="8:8">
      <c r="A30" s="24">
        <v>24.0</v>
      </c>
      <c r="B30" s="41" t="s">
        <v>98</v>
      </c>
      <c r="C30" s="42" t="s">
        <v>99</v>
      </c>
      <c r="D30" s="23">
        <v>25000.0</v>
      </c>
      <c r="E30" s="23">
        <v>17000.0</v>
      </c>
      <c r="F30" s="40">
        <f t="shared" si="1"/>
        <v>8000.0</v>
      </c>
    </row>
    <row r="31" spans="8:8">
      <c r="A31" s="24">
        <v>24.0</v>
      </c>
      <c r="B31" s="41" t="s">
        <v>101</v>
      </c>
      <c r="C31" s="42" t="s">
        <v>100</v>
      </c>
      <c r="D31" s="23">
        <v>25000.0</v>
      </c>
      <c r="E31" s="23">
        <v>12500.0</v>
      </c>
      <c r="F31" s="40">
        <f t="shared" si="1"/>
        <v>12500.0</v>
      </c>
    </row>
    <row r="32" spans="8:8">
      <c r="A32" s="24">
        <v>24.0</v>
      </c>
      <c r="B32" s="41" t="s">
        <v>103</v>
      </c>
      <c r="C32" s="42" t="s">
        <v>102</v>
      </c>
      <c r="D32" s="23">
        <v>25000.0</v>
      </c>
      <c r="E32" s="23">
        <v>15750.0</v>
      </c>
      <c r="F32" s="40">
        <f t="shared" si="1"/>
        <v>9250.0</v>
      </c>
    </row>
    <row r="33" spans="8:8">
      <c r="A33" s="24">
        <v>24.0</v>
      </c>
      <c r="B33" s="41" t="s">
        <v>104</v>
      </c>
      <c r="C33" s="42" t="s">
        <v>106</v>
      </c>
      <c r="D33" s="23">
        <v>30000.0</v>
      </c>
      <c r="E33" s="23">
        <v>16750.0</v>
      </c>
      <c r="F33" s="40">
        <f t="shared" si="1"/>
        <v>13250.0</v>
      </c>
    </row>
    <row r="34" spans="8:8">
      <c r="A34" s="24">
        <v>24.0</v>
      </c>
      <c r="B34" s="41" t="s">
        <v>105</v>
      </c>
      <c r="C34" s="42" t="s">
        <v>107</v>
      </c>
      <c r="D34" s="23">
        <v>40000.0</v>
      </c>
      <c r="E34" s="23">
        <v>23750.0</v>
      </c>
      <c r="F34" s="40">
        <f t="shared" si="1"/>
        <v>16250.0</v>
      </c>
    </row>
    <row r="35" spans="8:8">
      <c r="A35" s="24">
        <v>25.0</v>
      </c>
      <c r="B35" s="41" t="s">
        <v>108</v>
      </c>
      <c r="C35" s="42" t="s">
        <v>109</v>
      </c>
      <c r="D35" s="23">
        <v>30000.0</v>
      </c>
      <c r="E35" s="23">
        <v>18250.0</v>
      </c>
      <c r="F35" s="40">
        <f>D35-E35</f>
        <v>11750.0</v>
      </c>
    </row>
    <row r="36" spans="8:8">
      <c r="A36" s="19">
        <v>26.0</v>
      </c>
      <c r="B36" s="44" t="s">
        <v>110</v>
      </c>
      <c r="C36" s="44" t="s">
        <v>111</v>
      </c>
      <c r="D36" s="23">
        <v>30000.0</v>
      </c>
      <c r="E36" s="23">
        <v>16000.0</v>
      </c>
      <c r="F36" s="23">
        <f>D36-E36</f>
        <v>14000.0</v>
      </c>
    </row>
    <row r="37" spans="8:8">
      <c r="A37" s="19">
        <v>27.0</v>
      </c>
      <c r="B37" s="44" t="s">
        <v>138</v>
      </c>
      <c r="C37" s="44" t="s">
        <v>166</v>
      </c>
      <c r="D37" s="23">
        <v>140000.0</v>
      </c>
      <c r="E37" s="23">
        <f>'HARGA PAKETAN'!C36</f>
        <v>68657.0</v>
      </c>
      <c r="F37" s="40">
        <f t="shared" si="2" ref="F37:F52">D37-E37</f>
        <v>71343.0</v>
      </c>
    </row>
    <row r="38" spans="8:8">
      <c r="A38" s="19">
        <v>28.0</v>
      </c>
      <c r="B38" s="44" t="s">
        <v>140</v>
      </c>
      <c r="C38" s="44" t="s">
        <v>167</v>
      </c>
      <c r="D38" s="23">
        <v>175000.0</v>
      </c>
      <c r="E38" s="23">
        <f>'HARGA PAKETAN'!C43</f>
        <v>85777.0</v>
      </c>
      <c r="F38" s="40">
        <f t="shared" si="2"/>
        <v>89223.0</v>
      </c>
    </row>
    <row r="39" spans="8:8">
      <c r="A39" s="45">
        <v>29.0</v>
      </c>
      <c r="B39" s="46" t="s">
        <v>141</v>
      </c>
      <c r="C39" s="19" t="s">
        <v>168</v>
      </c>
      <c r="D39" s="23">
        <v>210000.0</v>
      </c>
      <c r="E39" s="23">
        <f>'HARGA PAKETAN'!C49</f>
        <v>100593.0</v>
      </c>
      <c r="F39" s="40">
        <f t="shared" si="2"/>
        <v>109407.0</v>
      </c>
    </row>
    <row r="40" spans="8:8">
      <c r="A40" s="45">
        <v>30.0</v>
      </c>
      <c r="B40" s="46" t="s">
        <v>139</v>
      </c>
      <c r="C40" s="19" t="s">
        <v>169</v>
      </c>
      <c r="D40" s="23">
        <v>280000.0</v>
      </c>
      <c r="E40" s="23">
        <f>'HARGA PAKETAN'!C55</f>
        <v>132529.0</v>
      </c>
      <c r="F40" s="40">
        <f t="shared" si="2"/>
        <v>147471.0</v>
      </c>
    </row>
    <row r="41" spans="8:8">
      <c r="A41" s="47">
        <v>31.0</v>
      </c>
      <c r="B41" s="48" t="s">
        <v>148</v>
      </c>
      <c r="C41" s="44" t="s">
        <v>182</v>
      </c>
      <c r="D41" s="23">
        <v>25000.0</v>
      </c>
      <c r="E41" s="23">
        <v>10259.0</v>
      </c>
      <c r="F41" s="23">
        <f t="shared" si="2"/>
        <v>14741.0</v>
      </c>
    </row>
    <row r="42" spans="8:8">
      <c r="A42" s="47">
        <v>32.0</v>
      </c>
      <c r="B42" s="48" t="s">
        <v>143</v>
      </c>
      <c r="C42" s="44" t="s">
        <v>183</v>
      </c>
      <c r="D42" s="23">
        <v>20000.0</v>
      </c>
      <c r="E42" s="23">
        <v>8500.0</v>
      </c>
      <c r="F42" s="40">
        <f>D42-E42</f>
        <v>11500.0</v>
      </c>
    </row>
    <row r="43" spans="8:8">
      <c r="A43" s="19">
        <v>33.0</v>
      </c>
      <c r="B43" s="48" t="s">
        <v>137</v>
      </c>
      <c r="C43" s="44" t="s">
        <v>184</v>
      </c>
      <c r="D43" s="23">
        <v>25000.0</v>
      </c>
      <c r="E43" s="23">
        <v>10259.0</v>
      </c>
      <c r="F43" s="40">
        <f t="shared" si="2"/>
        <v>14741.0</v>
      </c>
    </row>
    <row r="44" spans="8:8">
      <c r="A44" s="19">
        <v>34.0</v>
      </c>
      <c r="B44" s="48" t="s">
        <v>147</v>
      </c>
      <c r="C44" s="44" t="s">
        <v>185</v>
      </c>
      <c r="D44" s="23">
        <v>20000.0</v>
      </c>
      <c r="E44" s="23">
        <v>8500.0</v>
      </c>
      <c r="F44" s="40">
        <f t="shared" si="2"/>
        <v>11500.0</v>
      </c>
    </row>
    <row r="45" spans="8:8">
      <c r="A45" s="45">
        <v>35.0</v>
      </c>
      <c r="B45" s="48" t="s">
        <v>149</v>
      </c>
      <c r="C45" s="44" t="s">
        <v>186</v>
      </c>
      <c r="D45" s="23">
        <v>25000.0</v>
      </c>
      <c r="E45" s="23">
        <v>13300.0</v>
      </c>
      <c r="F45" s="40">
        <f>D45-E45</f>
        <v>11700.0</v>
      </c>
    </row>
    <row r="46" spans="8:8">
      <c r="A46" s="45">
        <v>36.0</v>
      </c>
      <c r="B46" s="48" t="s">
        <v>144</v>
      </c>
      <c r="C46" s="44" t="s">
        <v>187</v>
      </c>
      <c r="D46" s="23">
        <v>25000.0</v>
      </c>
      <c r="E46" s="23">
        <v>14500.0</v>
      </c>
      <c r="F46" s="23">
        <f>D46-E46</f>
        <v>10500.0</v>
      </c>
    </row>
    <row r="47" spans="8:8">
      <c r="A47" s="47">
        <v>37.0</v>
      </c>
      <c r="B47" s="48" t="s">
        <v>150</v>
      </c>
      <c r="C47" s="44" t="s">
        <v>188</v>
      </c>
      <c r="D47" s="23">
        <v>20000.0</v>
      </c>
      <c r="E47" s="23">
        <v>9300.0</v>
      </c>
      <c r="F47" s="40">
        <f t="shared" si="2"/>
        <v>10700.0</v>
      </c>
    </row>
    <row r="48" spans="8:8">
      <c r="A48" s="47">
        <v>38.0</v>
      </c>
      <c r="B48" s="41" t="s">
        <v>142</v>
      </c>
      <c r="C48" s="44" t="s">
        <v>189</v>
      </c>
      <c r="D48" s="23">
        <v>25000.0</v>
      </c>
      <c r="E48" s="23">
        <v>13300.0</v>
      </c>
      <c r="F48" s="40">
        <f t="shared" si="2"/>
        <v>11700.0</v>
      </c>
    </row>
    <row r="49" spans="8:8">
      <c r="A49" s="19">
        <v>39.0</v>
      </c>
      <c r="B49" s="48" t="s">
        <v>145</v>
      </c>
      <c r="C49" s="44" t="s">
        <v>190</v>
      </c>
      <c r="D49" s="23">
        <v>7000.0</v>
      </c>
      <c r="E49" s="23">
        <v>3250.0</v>
      </c>
      <c r="F49" s="40">
        <f t="shared" si="2"/>
        <v>3750.0</v>
      </c>
    </row>
    <row r="50" spans="8:8">
      <c r="A50" s="19">
        <v>40.0</v>
      </c>
      <c r="B50" s="48" t="s">
        <v>151</v>
      </c>
      <c r="C50" s="44" t="s">
        <v>191</v>
      </c>
      <c r="D50" s="23">
        <v>12500.0</v>
      </c>
      <c r="E50" s="23">
        <v>5000.0</v>
      </c>
      <c r="F50" s="40">
        <f t="shared" si="2"/>
        <v>7500.0</v>
      </c>
    </row>
    <row r="51" spans="8:8">
      <c r="A51" s="19">
        <v>41.0</v>
      </c>
      <c r="B51" s="46" t="s">
        <v>146</v>
      </c>
      <c r="C51" s="44" t="s">
        <v>181</v>
      </c>
      <c r="D51" s="19">
        <v>5000.0</v>
      </c>
      <c r="E51" s="19">
        <v>2750.0</v>
      </c>
      <c r="F51" s="23">
        <f t="shared" si="2"/>
        <v>2250.0</v>
      </c>
    </row>
    <row r="52" spans="8:8">
      <c r="A52" s="47">
        <v>42.0</v>
      </c>
      <c r="B52" s="48" t="s">
        <v>195</v>
      </c>
      <c r="C52" s="1" t="s">
        <v>196</v>
      </c>
      <c r="D52" s="1">
        <v>25000.0</v>
      </c>
      <c r="E52" s="1">
        <v>16500.0</v>
      </c>
      <c r="F52" s="23">
        <f t="shared" si="2"/>
        <v>8500.0</v>
      </c>
    </row>
  </sheetData>
  <mergeCells count="3">
    <mergeCell ref="B1:C1"/>
    <mergeCell ref="A3:F3"/>
    <mergeCell ref="B2:C2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XFD875"/>
  <sheetViews>
    <sheetView workbookViewId="0" zoomScale="40">
      <selection activeCell="C1" sqref="C1"/>
    </sheetView>
  </sheetViews>
  <sheetFormatPr defaultRowHeight="15.5" defaultColWidth="10"/>
  <cols>
    <col min="1" max="1" customWidth="1" width="8.7265625" style="0"/>
    <col min="2" max="2" customWidth="1" width="5.1796875" style="0"/>
    <col min="3" max="3" customWidth="1" width="13.089844" style="0"/>
    <col min="4" max="4" customWidth="1" width="13.816406" style="0"/>
    <col min="5" max="5" customWidth="1" width="26.0" style="0"/>
    <col min="6" max="6" customWidth="1" width="14.542969" style="22"/>
    <col min="7" max="7" customWidth="1" width="14.7265625" style="22"/>
    <col min="8" max="8" customWidth="1" width="10.6328125" style="22"/>
    <col min="9" max="9" customWidth="1" width="16.90625" style="22"/>
    <col min="15" max="15" customWidth="1" width="14.90625" style="0"/>
  </cols>
  <sheetData>
    <row r="1" spans="8:8">
      <c r="D1" s="22"/>
    </row>
    <row r="2" spans="8:8">
      <c r="C2" s="49">
        <f>DATE(2022,4,1)</f>
        <v>44652.0</v>
      </c>
      <c r="D2" s="50"/>
    </row>
    <row r="3" spans="8:8">
      <c r="C3" s="51"/>
      <c r="M3" t="s">
        <v>88</v>
      </c>
      <c r="O3" t="s">
        <v>133</v>
      </c>
    </row>
    <row r="4" spans="8:8" ht="14.5">
      <c r="B4" s="52" t="s">
        <v>39</v>
      </c>
      <c r="C4" s="53" t="s">
        <v>89</v>
      </c>
      <c r="D4" s="53" t="s">
        <v>37</v>
      </c>
      <c r="E4" s="53" t="s">
        <v>36</v>
      </c>
      <c r="F4" s="53" t="s">
        <v>2</v>
      </c>
      <c r="G4" s="53" t="s">
        <v>40</v>
      </c>
      <c r="H4" s="53" t="s">
        <v>38</v>
      </c>
      <c r="I4" s="54" t="s">
        <v>41</v>
      </c>
      <c r="L4" t="s">
        <v>20</v>
      </c>
      <c r="M4">
        <f t="shared" si="0" ref="M4:M22">SUMIF(D:D,L4,C:C)</f>
        <v>3462.0</v>
      </c>
      <c r="O4">
        <f>M4*1600</f>
        <v>5539200.0</v>
      </c>
    </row>
    <row r="5" spans="8:8">
      <c r="B5" s="55">
        <v>1.0</v>
      </c>
      <c r="C5" s="56">
        <v>4.0</v>
      </c>
      <c r="D5" s="56" t="s">
        <v>134</v>
      </c>
      <c r="E5" s="56" t="str">
        <f>IF(ISBLANK(D5),"",VLOOKUP(D5,UPDATE2022,2,FALSE))</f>
        <v>Pempek Vacuum 70</v>
      </c>
      <c r="F5" s="22">
        <f>IF(ISBLANK(D5),"",VLOOKUP(INVOICE!D5,UPDATE2022,3,FALSE))</f>
        <v>70000.0</v>
      </c>
      <c r="G5" s="22">
        <f>IF(ISBLANK(D5),"",F5*C5)</f>
        <v>280000.0</v>
      </c>
      <c r="H5" s="22">
        <f>IF(ISBLANK(D5),"",VLOOKUP(D5,UPDATE2022,4,FALSE))</f>
        <v>32636.0</v>
      </c>
      <c r="I5" s="57">
        <f>IF(ISBLANK(D5),"",H5*C5)</f>
        <v>130544.0</v>
      </c>
      <c r="L5" t="s">
        <v>21</v>
      </c>
      <c r="M5">
        <f t="shared" si="0"/>
        <v>450.0</v>
      </c>
      <c r="O5">
        <f>M5*1600</f>
        <v>720000.0</v>
      </c>
    </row>
    <row r="6" spans="8:8">
      <c r="B6" s="55">
        <v>2.0</v>
      </c>
      <c r="C6" s="56">
        <v>7.0</v>
      </c>
      <c r="D6" s="56" t="s">
        <v>108</v>
      </c>
      <c r="E6" s="56" t="str">
        <f t="shared" si="1" ref="E6:E14">IF(ISBLANK(D6),"",VLOOKUP(D6,UP_3_2022,2,FALSE))</f>
        <v>Panggang</v>
      </c>
      <c r="F6" s="22">
        <v>30000.0</v>
      </c>
      <c r="G6" s="22">
        <f t="shared" si="2" ref="G6:G24">IF(ISBLANK(D6),"",F6*C6)</f>
        <v>210000.0</v>
      </c>
      <c r="H6" s="22">
        <v>18250.0</v>
      </c>
      <c r="I6" s="57">
        <f t="shared" si="3" ref="I6:I24">IF(ISBLANK(D6),"",H6*C6)</f>
        <v>127750.0</v>
      </c>
      <c r="L6" t="s">
        <v>22</v>
      </c>
      <c r="M6">
        <f t="shared" si="0"/>
        <v>0.0</v>
      </c>
      <c r="N6">
        <f>M6*10</f>
        <v>0.0</v>
      </c>
      <c r="O6">
        <f>N6*1600</f>
        <v>0.0</v>
      </c>
    </row>
    <row r="7" spans="8:8">
      <c r="B7" s="55">
        <v>3.0</v>
      </c>
      <c r="C7" s="56">
        <v>347.0</v>
      </c>
      <c r="D7" s="56" t="s">
        <v>20</v>
      </c>
      <c r="E7" s="56" t="str">
        <f t="shared" si="1"/>
        <v>Pempek Biasa</v>
      </c>
      <c r="F7" s="22">
        <v>3500.0</v>
      </c>
      <c r="G7" s="22">
        <f t="shared" si="2"/>
        <v>1214500.0</v>
      </c>
      <c r="H7" s="22">
        <v>1563.0</v>
      </c>
      <c r="I7" s="57">
        <f t="shared" si="3"/>
        <v>542361.0</v>
      </c>
      <c r="L7" t="s">
        <v>23</v>
      </c>
      <c r="M7">
        <f t="shared" si="0"/>
        <v>0.0</v>
      </c>
      <c r="N7">
        <f>M7*20</f>
        <v>0.0</v>
      </c>
      <c r="O7">
        <f>N7*1600</f>
        <v>0.0</v>
      </c>
    </row>
    <row r="8" spans="8:8">
      <c r="B8" s="55">
        <v>4.0</v>
      </c>
      <c r="C8" s="56">
        <v>4.0</v>
      </c>
      <c r="D8" s="56" t="s">
        <v>25</v>
      </c>
      <c r="E8" s="56" t="str">
        <f t="shared" si="1"/>
        <v>Makanan Lain</v>
      </c>
      <c r="F8" s="22">
        <v>12500.0</v>
      </c>
      <c r="G8" s="22">
        <f t="shared" si="2"/>
        <v>50000.0</v>
      </c>
      <c r="H8" s="22">
        <v>7200.0</v>
      </c>
      <c r="I8" s="57">
        <f t="shared" si="3"/>
        <v>28800.0</v>
      </c>
      <c r="L8" t="s">
        <v>24</v>
      </c>
      <c r="M8">
        <f t="shared" si="0"/>
        <v>0.0</v>
      </c>
      <c r="N8">
        <f>M8*30</f>
        <v>0.0</v>
      </c>
      <c r="O8">
        <f>N8*1600</f>
        <v>0.0</v>
      </c>
    </row>
    <row r="9" spans="8:8">
      <c r="B9" s="55">
        <v>5.0</v>
      </c>
      <c r="C9" s="56">
        <v>26.0</v>
      </c>
      <c r="D9" s="56" t="s">
        <v>27</v>
      </c>
      <c r="E9" s="56" t="str">
        <f t="shared" si="1"/>
        <v>Model Telor</v>
      </c>
      <c r="F9" s="22">
        <v>15000.0</v>
      </c>
      <c r="G9" s="22">
        <f t="shared" si="2"/>
        <v>390000.0</v>
      </c>
      <c r="H9" s="22">
        <v>7969.0</v>
      </c>
      <c r="I9" s="57">
        <f t="shared" si="3"/>
        <v>207194.0</v>
      </c>
      <c r="L9" t="s">
        <v>64</v>
      </c>
      <c r="M9">
        <f t="shared" si="0"/>
        <v>0.0</v>
      </c>
    </row>
    <row r="10" spans="8:8">
      <c r="B10" s="55">
        <v>6.0</v>
      </c>
      <c r="C10" s="56">
        <v>1.0</v>
      </c>
      <c r="D10" s="56" t="s">
        <v>143</v>
      </c>
      <c r="E10" s="56" t="str">
        <f t="shared" si="1"/>
        <v>Bintang 200 gr</v>
      </c>
      <c r="F10" s="22">
        <v>20000.0</v>
      </c>
      <c r="G10" s="22">
        <f t="shared" si="4" ref="G10">IF(ISBLANK(D10),"",F10*C10)</f>
        <v>20000.0</v>
      </c>
      <c r="H10" s="22">
        <v>8500.0</v>
      </c>
      <c r="I10" s="57">
        <f t="shared" si="5" ref="I10">IF(ISBLANK(D10),"",H10*C10)</f>
        <v>8500.0</v>
      </c>
      <c r="L10" t="s">
        <v>25</v>
      </c>
      <c r="M10">
        <f t="shared" si="0"/>
        <v>97.0</v>
      </c>
      <c r="O10">
        <f>M10*8000</f>
        <v>776000.0</v>
      </c>
    </row>
    <row r="11" spans="8:8">
      <c r="B11" s="55">
        <v>7.0</v>
      </c>
      <c r="C11" s="56">
        <v>15.0</v>
      </c>
      <c r="D11" s="56" t="s">
        <v>29</v>
      </c>
      <c r="E11" s="56" t="str">
        <f t="shared" si="1"/>
        <v>Vit</v>
      </c>
      <c r="F11" s="22">
        <v>4000.0</v>
      </c>
      <c r="G11" s="22">
        <f>IF(ISBLANK(D11),"",F11*C11)</f>
        <v>60000.0</v>
      </c>
      <c r="H11" s="22">
        <v>1500.0</v>
      </c>
      <c r="I11" s="57">
        <f t="shared" si="3"/>
        <v>22500.0</v>
      </c>
      <c r="L11" t="s">
        <v>27</v>
      </c>
      <c r="M11">
        <f t="shared" si="0"/>
        <v>300.0</v>
      </c>
    </row>
    <row r="12" spans="8:8">
      <c r="B12" s="55">
        <v>8.0</v>
      </c>
      <c r="C12" s="56">
        <v>5.0</v>
      </c>
      <c r="D12" s="56" t="s">
        <v>112</v>
      </c>
      <c r="E12" s="56" t="str">
        <f t="shared" si="1"/>
        <v>Teh Botol Sosro</v>
      </c>
      <c r="F12" s="22">
        <v>5000.0</v>
      </c>
      <c r="G12" s="22">
        <f t="shared" si="2"/>
        <v>25000.0</v>
      </c>
      <c r="H12" s="22">
        <v>1940.0</v>
      </c>
      <c r="I12" s="57">
        <f t="shared" si="3"/>
        <v>9700.0</v>
      </c>
      <c r="L12" t="s">
        <v>29</v>
      </c>
      <c r="M12">
        <f t="shared" si="0"/>
        <v>62.0</v>
      </c>
    </row>
    <row r="13" spans="8:8">
      <c r="B13" s="55">
        <v>9.0</v>
      </c>
      <c r="C13" s="56">
        <v>2.0</v>
      </c>
      <c r="D13" s="56" t="s">
        <v>136</v>
      </c>
      <c r="E13" s="56" t="str">
        <f t="shared" si="1"/>
        <v>Pempek Vacuum 35</v>
      </c>
      <c r="F13" s="22">
        <v>35000.0</v>
      </c>
      <c r="G13" s="22">
        <f t="shared" si="2"/>
        <v>70000.0</v>
      </c>
      <c r="H13" s="22">
        <v>17120.0</v>
      </c>
      <c r="I13" s="57">
        <f t="shared" si="3"/>
        <v>34240.0</v>
      </c>
      <c r="L13" t="s">
        <v>31</v>
      </c>
      <c r="M13">
        <f t="shared" si="0"/>
        <v>3.0</v>
      </c>
    </row>
    <row r="14" spans="8:8">
      <c r="B14" s="55">
        <v>10.0</v>
      </c>
      <c r="C14" s="56">
        <v>1.0</v>
      </c>
      <c r="D14" s="56" t="s">
        <v>135</v>
      </c>
      <c r="E14" s="56" t="str">
        <f t="shared" si="1"/>
        <v>Pempek Vacuum 110</v>
      </c>
      <c r="F14" s="22">
        <v>110000.0</v>
      </c>
      <c r="G14" s="22">
        <f t="shared" si="2"/>
        <v>110000.0</v>
      </c>
      <c r="H14" s="22">
        <v>53841.0</v>
      </c>
      <c r="I14" s="57">
        <f t="shared" si="3"/>
        <v>53841.0</v>
      </c>
      <c r="L14" t="s">
        <v>30</v>
      </c>
      <c r="M14">
        <f t="shared" si="0"/>
        <v>0.0</v>
      </c>
    </row>
    <row r="15" spans="8:8">
      <c r="B15" s="55">
        <v>11.0</v>
      </c>
      <c r="C15" s="56">
        <v>2.0</v>
      </c>
      <c r="D15" s="56" t="s">
        <v>147</v>
      </c>
      <c r="E15" s="56"/>
      <c r="F15" s="22">
        <v>20000.0</v>
      </c>
      <c r="G15" s="22">
        <f t="shared" si="6" ref="G15">IF(ISBLANK(D15),"",F15*C15)</f>
        <v>40000.0</v>
      </c>
      <c r="H15" s="22">
        <v>8500.0</v>
      </c>
      <c r="I15" s="57">
        <f t="shared" si="7" ref="I15">IF(ISBLANK(D15),"",H15*C15)</f>
        <v>17000.0</v>
      </c>
      <c r="L15" t="s">
        <v>46</v>
      </c>
      <c r="M15">
        <f t="shared" si="0"/>
        <v>64.0</v>
      </c>
    </row>
    <row r="16" spans="8:8">
      <c r="B16" s="55">
        <v>12.0</v>
      </c>
      <c r="C16" s="56">
        <v>5.0</v>
      </c>
      <c r="D16" s="56" t="s">
        <v>96</v>
      </c>
      <c r="E16" s="56" t="str">
        <f>IF(ISBLANK(D16),"",VLOOKUP(D16,UPDATE2022,2,FALSE))</f>
        <v>Kancing Super A</v>
      </c>
      <c r="F16" s="22">
        <v>25000.0</v>
      </c>
      <c r="G16" s="22">
        <f t="shared" si="2"/>
        <v>125000.0</v>
      </c>
      <c r="H16" s="22">
        <v>13300.0</v>
      </c>
      <c r="I16" s="57">
        <f t="shared" si="3"/>
        <v>66500.0</v>
      </c>
      <c r="L16" t="s">
        <v>33</v>
      </c>
      <c r="M16">
        <f t="shared" si="0"/>
        <v>0.0</v>
      </c>
    </row>
    <row r="17" spans="8:8">
      <c r="B17" s="55">
        <v>13.0</v>
      </c>
      <c r="C17" s="56">
        <v>2.0</v>
      </c>
      <c r="D17" s="58" t="s">
        <v>27</v>
      </c>
      <c r="E17" s="56" t="str">
        <f t="shared" si="8" ref="E17:E24">IF(ISBLANK(D17),"",VLOOKUP(D17,UP_3_2022,2,FALSE))</f>
        <v>Model Telor</v>
      </c>
      <c r="F17" s="22">
        <v>15000.0</v>
      </c>
      <c r="G17" s="22">
        <f t="shared" si="2"/>
        <v>30000.0</v>
      </c>
      <c r="H17" s="22">
        <v>7969.0</v>
      </c>
      <c r="I17" s="57">
        <f t="shared" si="3"/>
        <v>15938.0</v>
      </c>
      <c r="L17" t="s">
        <v>32</v>
      </c>
      <c r="M17">
        <f t="shared" si="0"/>
        <v>0.0</v>
      </c>
    </row>
    <row r="18" spans="8:8">
      <c r="B18" s="55">
        <v>14.0</v>
      </c>
      <c r="C18" s="56">
        <v>2.0</v>
      </c>
      <c r="D18" s="56" t="s">
        <v>146</v>
      </c>
      <c r="E18" s="56" t="str">
        <f t="shared" si="8"/>
        <v>Teh Pucuk</v>
      </c>
      <c r="F18" s="22">
        <v>5000.0</v>
      </c>
      <c r="G18" s="22">
        <f t="shared" si="2"/>
        <v>10000.0</v>
      </c>
      <c r="H18" s="22">
        <v>2750.0</v>
      </c>
      <c r="I18" s="57">
        <f t="shared" si="3"/>
        <v>5500.0</v>
      </c>
      <c r="M18">
        <f t="shared" si="0"/>
        <v>0.0</v>
      </c>
    </row>
    <row r="19" spans="8:8">
      <c r="B19" s="55">
        <v>15.0</v>
      </c>
      <c r="C19" s="56">
        <v>8.0</v>
      </c>
      <c r="D19" s="59" t="s">
        <v>136</v>
      </c>
      <c r="E19" s="56" t="str">
        <f t="shared" si="8"/>
        <v>Pempek Vacuum 35</v>
      </c>
      <c r="F19" s="22">
        <v>35000.0</v>
      </c>
      <c r="G19" s="22">
        <f t="shared" si="2"/>
        <v>280000.0</v>
      </c>
      <c r="H19" s="22">
        <v>17120.0</v>
      </c>
      <c r="I19" s="57">
        <f t="shared" si="3"/>
        <v>136960.0</v>
      </c>
      <c r="M19">
        <f t="shared" si="0"/>
        <v>0.0</v>
      </c>
    </row>
    <row r="20" spans="8:8">
      <c r="B20" s="55">
        <v>16.0</v>
      </c>
      <c r="C20" s="56">
        <v>17.0</v>
      </c>
      <c r="D20" s="56" t="s">
        <v>98</v>
      </c>
      <c r="E20" s="56" t="str">
        <f t="shared" si="8"/>
        <v>Getas</v>
      </c>
      <c r="F20" s="22">
        <v>25000.0</v>
      </c>
      <c r="G20" s="22">
        <f t="shared" si="2"/>
        <v>425000.0</v>
      </c>
      <c r="H20" s="22">
        <v>17000.0</v>
      </c>
      <c r="I20" s="57">
        <f t="shared" si="3"/>
        <v>289000.0</v>
      </c>
      <c r="M20">
        <f t="shared" si="0"/>
        <v>0.0</v>
      </c>
    </row>
    <row r="21" spans="8:8">
      <c r="B21" s="55">
        <v>17.0</v>
      </c>
      <c r="C21" s="56"/>
      <c r="D21" s="56"/>
      <c r="E21" s="56" t="str">
        <f t="shared" si="8"/>
        <v/>
      </c>
      <c r="F21" s="22" t="s">
        <v>206</v>
      </c>
      <c r="G21" s="22" t="str">
        <f t="shared" si="2"/>
        <v/>
      </c>
      <c r="H21" s="22" t="s">
        <v>207</v>
      </c>
      <c r="I21" s="57" t="str">
        <f t="shared" si="3"/>
        <v/>
      </c>
      <c r="M21">
        <f t="shared" si="0"/>
        <v>0.0</v>
      </c>
    </row>
    <row r="22" spans="8:8">
      <c r="B22" s="55">
        <v>18.0</v>
      </c>
      <c r="C22" s="56"/>
      <c r="D22" s="56"/>
      <c r="E22" s="56" t="str">
        <f t="shared" si="8"/>
        <v/>
      </c>
      <c r="F22" s="22" t="s">
        <v>208</v>
      </c>
      <c r="G22" s="22" t="str">
        <f t="shared" si="2"/>
        <v/>
      </c>
      <c r="H22" s="22" t="s">
        <v>209</v>
      </c>
      <c r="I22" s="57" t="str">
        <f t="shared" si="3"/>
        <v/>
      </c>
      <c r="M22">
        <f t="shared" si="0"/>
        <v>0.0</v>
      </c>
    </row>
    <row r="23" spans="8:8">
      <c r="B23" s="55">
        <v>19.0</v>
      </c>
      <c r="C23" s="56"/>
      <c r="D23" s="56"/>
      <c r="E23" s="56" t="str">
        <f t="shared" si="8"/>
        <v/>
      </c>
      <c r="F23" s="22" t="s">
        <v>210</v>
      </c>
      <c r="G23" s="22" t="str">
        <f t="shared" si="2"/>
        <v/>
      </c>
      <c r="H23" s="22" t="s">
        <v>211</v>
      </c>
      <c r="I23" s="57" t="str">
        <f t="shared" si="3"/>
        <v/>
      </c>
    </row>
    <row r="24" spans="8:8">
      <c r="B24" s="60">
        <v>20.0</v>
      </c>
      <c r="C24" s="61"/>
      <c r="D24" s="61"/>
      <c r="E24" s="61" t="str">
        <f t="shared" si="8"/>
        <v/>
      </c>
      <c r="F24" s="62" t="s">
        <v>212</v>
      </c>
      <c r="G24" s="62" t="str">
        <f t="shared" si="2"/>
        <v/>
      </c>
      <c r="H24" s="62" t="s">
        <v>213</v>
      </c>
      <c r="I24" s="63" t="str">
        <f t="shared" si="3"/>
        <v/>
      </c>
    </row>
    <row r="26" spans="8:8">
      <c r="E26" s="64" t="s">
        <v>49</v>
      </c>
      <c r="G26" s="22">
        <f>SUM(G5:G24)</f>
        <v>3339500.0</v>
      </c>
      <c r="I26" s="22">
        <f>SUM(I5:I24)</f>
        <v>1696328.0</v>
      </c>
    </row>
    <row r="28" spans="8:8" s="65" ht="14.5" customFormat="1"/>
    <row r="30" spans="8:8">
      <c r="C30" s="49">
        <f>DATE(2022,4,2)</f>
        <v>44653.0</v>
      </c>
      <c r="D30" s="50"/>
    </row>
    <row r="32" spans="8:8" ht="14.5">
      <c r="B32" s="52" t="s">
        <v>39</v>
      </c>
      <c r="C32" s="53" t="s">
        <v>89</v>
      </c>
      <c r="D32" s="53" t="s">
        <v>37</v>
      </c>
      <c r="E32" s="53" t="s">
        <v>36</v>
      </c>
      <c r="F32" s="53" t="s">
        <v>2</v>
      </c>
      <c r="G32" s="53" t="s">
        <v>40</v>
      </c>
      <c r="H32" s="53" t="s">
        <v>38</v>
      </c>
      <c r="I32" s="54" t="s">
        <v>41</v>
      </c>
    </row>
    <row r="33" spans="8:8">
      <c r="B33" s="55">
        <v>1.0</v>
      </c>
      <c r="C33" s="56">
        <v>3.0</v>
      </c>
      <c r="D33" s="56" t="s">
        <v>142</v>
      </c>
      <c r="E33" s="56" t="str">
        <f t="shared" si="9" ref="E33:E52">IF(ISBLANK(D33),"",VLOOKUP(D33,UP_3_2022,2,FALSE))</f>
        <v>Kacing A 200 gr</v>
      </c>
      <c r="F33" s="22">
        <v>25000.0</v>
      </c>
      <c r="G33" s="22">
        <f>IF(ISBLANK(D33),"",F33*C33)</f>
        <v>75000.0</v>
      </c>
      <c r="H33" s="22">
        <v>13300.0</v>
      </c>
      <c r="I33" s="57">
        <f>IF(ISBLANK(D33),"",H33*C33)</f>
        <v>39900.0</v>
      </c>
    </row>
    <row r="34" spans="8:8">
      <c r="B34" s="55">
        <v>2.0</v>
      </c>
      <c r="C34" s="56">
        <v>2.0</v>
      </c>
      <c r="D34" s="56" t="s">
        <v>147</v>
      </c>
      <c r="E34" s="56" t="str">
        <f t="shared" si="9"/>
        <v>Koin 200 gr</v>
      </c>
      <c r="F34" s="22">
        <v>20000.0</v>
      </c>
      <c r="G34" s="22">
        <f t="shared" si="10" ref="G34:G52">IF(ISBLANK(D34),"",F34*C34)</f>
        <v>40000.0</v>
      </c>
      <c r="H34" s="22">
        <v>8500.0</v>
      </c>
      <c r="I34" s="57">
        <f t="shared" si="11" ref="I34:I52">IF(ISBLANK(D34),"",H34*C34)</f>
        <v>17000.0</v>
      </c>
    </row>
    <row r="35" spans="8:8">
      <c r="B35" s="55">
        <v>3.0</v>
      </c>
      <c r="C35" s="56">
        <v>2.0</v>
      </c>
      <c r="D35" s="56" t="s">
        <v>27</v>
      </c>
      <c r="E35" s="56" t="str">
        <f t="shared" si="9"/>
        <v>Model Telor</v>
      </c>
      <c r="F35" s="22">
        <v>15000.0</v>
      </c>
      <c r="G35" s="22">
        <f t="shared" si="10"/>
        <v>30000.0</v>
      </c>
      <c r="H35" s="22">
        <v>7969.0</v>
      </c>
      <c r="I35" s="57">
        <f t="shared" si="11"/>
        <v>15938.0</v>
      </c>
    </row>
    <row r="36" spans="8:8">
      <c r="B36" s="55">
        <v>4.0</v>
      </c>
      <c r="C36" s="56">
        <v>61.0</v>
      </c>
      <c r="D36" s="56" t="s">
        <v>20</v>
      </c>
      <c r="E36" s="56" t="str">
        <f t="shared" si="9"/>
        <v>Pempek Biasa</v>
      </c>
      <c r="F36" s="22">
        <v>3500.0</v>
      </c>
      <c r="G36" s="22">
        <f t="shared" si="10"/>
        <v>213500.0</v>
      </c>
      <c r="H36" s="22">
        <v>1563.0</v>
      </c>
      <c r="I36" s="57">
        <f t="shared" si="11"/>
        <v>95343.0</v>
      </c>
    </row>
    <row r="37" spans="8:8">
      <c r="B37" s="55">
        <v>5.0</v>
      </c>
      <c r="C37" s="56">
        <v>1.0</v>
      </c>
      <c r="D37" s="56" t="s">
        <v>134</v>
      </c>
      <c r="E37" s="56" t="str">
        <f t="shared" si="9"/>
        <v>Pempek Vacuum 70</v>
      </c>
      <c r="F37" s="22">
        <v>70000.0</v>
      </c>
      <c r="G37" s="22">
        <f t="shared" si="10"/>
        <v>70000.0</v>
      </c>
      <c r="H37" s="22">
        <v>32636.0</v>
      </c>
      <c r="I37" s="57">
        <f t="shared" si="11"/>
        <v>32636.0</v>
      </c>
    </row>
    <row r="38" spans="8:8">
      <c r="B38" s="55">
        <v>6.0</v>
      </c>
      <c r="C38" s="56">
        <v>1.0</v>
      </c>
      <c r="D38" s="56" t="s">
        <v>46</v>
      </c>
      <c r="E38" s="56" t="str">
        <f t="shared" si="9"/>
        <v>Tekwan Beku (1/2 kg)</v>
      </c>
      <c r="F38" s="22">
        <v>42500.0</v>
      </c>
      <c r="G38" s="22">
        <f t="shared" si="10"/>
        <v>42500.0</v>
      </c>
      <c r="H38" s="22">
        <v>35000.0</v>
      </c>
      <c r="I38" s="57">
        <f t="shared" si="11"/>
        <v>35000.0</v>
      </c>
    </row>
    <row r="39" spans="8:8">
      <c r="B39" s="55">
        <v>7.0</v>
      </c>
      <c r="C39" s="56">
        <v>6.0</v>
      </c>
      <c r="D39" s="56" t="s">
        <v>146</v>
      </c>
      <c r="E39" s="56" t="str">
        <f t="shared" si="9"/>
        <v>Teh Pucuk</v>
      </c>
      <c r="F39" s="22">
        <v>5000.0</v>
      </c>
      <c r="G39" s="22">
        <f t="shared" si="10"/>
        <v>30000.0</v>
      </c>
      <c r="H39" s="22">
        <v>2750.0</v>
      </c>
      <c r="I39" s="57">
        <f t="shared" si="11"/>
        <v>16500.0</v>
      </c>
    </row>
    <row r="40" spans="8:8">
      <c r="B40" s="55">
        <v>8.0</v>
      </c>
      <c r="C40" s="56">
        <v>6.0</v>
      </c>
      <c r="D40" s="56" t="s">
        <v>27</v>
      </c>
      <c r="E40" s="56" t="str">
        <f t="shared" si="9"/>
        <v>Model Telor</v>
      </c>
      <c r="F40" s="22">
        <v>15000.0</v>
      </c>
      <c r="G40" s="22">
        <f t="shared" si="10"/>
        <v>90000.0</v>
      </c>
      <c r="H40" s="22">
        <v>7969.0</v>
      </c>
      <c r="I40" s="57">
        <f t="shared" si="11"/>
        <v>47814.0</v>
      </c>
    </row>
    <row r="41" spans="8:8">
      <c r="B41" s="55">
        <v>9.0</v>
      </c>
      <c r="C41" s="56">
        <v>2.0</v>
      </c>
      <c r="D41" s="56" t="s">
        <v>135</v>
      </c>
      <c r="E41" s="56" t="str">
        <f t="shared" si="9"/>
        <v>Pempek Vacuum 110</v>
      </c>
      <c r="F41" s="22">
        <v>110000.0</v>
      </c>
      <c r="G41" s="22">
        <f t="shared" si="10"/>
        <v>220000.0</v>
      </c>
      <c r="H41" s="22">
        <v>53841.0</v>
      </c>
      <c r="I41" s="57">
        <f t="shared" si="11"/>
        <v>107682.0</v>
      </c>
    </row>
    <row r="42" spans="8:8">
      <c r="B42" s="55">
        <v>10.0</v>
      </c>
      <c r="C42" s="56">
        <v>1.0</v>
      </c>
      <c r="D42" s="56" t="s">
        <v>29</v>
      </c>
      <c r="E42" s="56" t="str">
        <f t="shared" si="9"/>
        <v>Vit</v>
      </c>
      <c r="F42" s="22">
        <v>4000.0</v>
      </c>
      <c r="G42" s="22">
        <f t="shared" si="10"/>
        <v>4000.0</v>
      </c>
      <c r="H42" s="22">
        <v>1500.0</v>
      </c>
      <c r="I42" s="57">
        <f t="shared" si="11"/>
        <v>1500.0</v>
      </c>
    </row>
    <row r="43" spans="8:8">
      <c r="B43" s="55">
        <v>11.0</v>
      </c>
      <c r="C43" s="56">
        <v>1.0</v>
      </c>
      <c r="D43" s="56" t="s">
        <v>147</v>
      </c>
      <c r="E43" s="56" t="str">
        <f t="shared" si="9"/>
        <v>Koin 200 gr</v>
      </c>
      <c r="F43" s="22">
        <v>20000.0</v>
      </c>
      <c r="G43" s="22">
        <f t="shared" si="10"/>
        <v>20000.0</v>
      </c>
      <c r="H43" s="22">
        <v>8500.0</v>
      </c>
      <c r="I43" s="57">
        <f t="shared" si="11"/>
        <v>8500.0</v>
      </c>
    </row>
    <row r="44" spans="8:8">
      <c r="B44" s="55">
        <v>12.0</v>
      </c>
      <c r="C44" s="56">
        <v>1.0</v>
      </c>
      <c r="D44" s="56" t="s">
        <v>144</v>
      </c>
      <c r="E44" s="56" t="str">
        <f t="shared" si="9"/>
        <v>Panggang 200 gr</v>
      </c>
      <c r="F44" s="22">
        <v>25000.0</v>
      </c>
      <c r="G44" s="22">
        <f t="shared" si="10"/>
        <v>25000.0</v>
      </c>
      <c r="H44" s="22">
        <v>14500.0</v>
      </c>
      <c r="I44" s="57">
        <f t="shared" si="11"/>
        <v>14500.0</v>
      </c>
    </row>
    <row r="45" spans="8:8">
      <c r="B45" s="55">
        <v>13.0</v>
      </c>
      <c r="C45" s="56">
        <v>1.0</v>
      </c>
      <c r="D45" s="56" t="s">
        <v>142</v>
      </c>
      <c r="E45" s="56" t="str">
        <f t="shared" si="9"/>
        <v>Kacing A 200 gr</v>
      </c>
      <c r="F45" s="22">
        <v>25000.0</v>
      </c>
      <c r="G45" s="22">
        <f t="shared" si="10"/>
        <v>25000.0</v>
      </c>
      <c r="H45" s="22">
        <v>13300.0</v>
      </c>
      <c r="I45" s="57">
        <f t="shared" si="11"/>
        <v>13300.0</v>
      </c>
    </row>
    <row r="46" spans="8:8">
      <c r="B46" s="55">
        <v>14.0</v>
      </c>
      <c r="C46" s="56"/>
      <c r="D46" s="56"/>
      <c r="E46" s="56" t="str">
        <f t="shared" si="9"/>
        <v/>
      </c>
      <c r="F46" s="22" t="s">
        <v>214</v>
      </c>
      <c r="G46" s="22" t="str">
        <f t="shared" si="10"/>
        <v/>
      </c>
      <c r="H46" s="22" t="s">
        <v>215</v>
      </c>
      <c r="I46" s="57" t="str">
        <f t="shared" si="11"/>
        <v/>
      </c>
    </row>
    <row r="47" spans="8:8">
      <c r="B47" s="55">
        <v>15.0</v>
      </c>
      <c r="C47" s="56"/>
      <c r="D47" s="56"/>
      <c r="E47" s="56" t="str">
        <f t="shared" si="9"/>
        <v/>
      </c>
      <c r="F47" s="22" t="s">
        <v>216</v>
      </c>
      <c r="G47" s="22" t="str">
        <f t="shared" si="10"/>
        <v/>
      </c>
      <c r="H47" s="22" t="s">
        <v>217</v>
      </c>
      <c r="I47" s="57" t="str">
        <f t="shared" si="11"/>
        <v/>
      </c>
    </row>
    <row r="48" spans="8:8">
      <c r="B48" s="55">
        <v>16.0</v>
      </c>
      <c r="C48" s="56"/>
      <c r="D48" s="59"/>
      <c r="E48" s="56" t="str">
        <f t="shared" si="9"/>
        <v/>
      </c>
      <c r="F48" s="22" t="s">
        <v>218</v>
      </c>
      <c r="G48" s="22" t="str">
        <f t="shared" si="10"/>
        <v/>
      </c>
      <c r="H48" s="22" t="s">
        <v>219</v>
      </c>
      <c r="I48" s="57" t="str">
        <f t="shared" si="11"/>
        <v/>
      </c>
    </row>
    <row r="49" spans="8:8">
      <c r="B49" s="55">
        <v>17.0</v>
      </c>
      <c r="C49" s="56"/>
      <c r="D49" s="56"/>
      <c r="E49" s="56" t="str">
        <f t="shared" si="9"/>
        <v/>
      </c>
      <c r="F49" s="22" t="s">
        <v>220</v>
      </c>
      <c r="G49" s="22" t="str">
        <f t="shared" si="10"/>
        <v/>
      </c>
      <c r="H49" s="22" t="s">
        <v>221</v>
      </c>
      <c r="I49" s="57" t="str">
        <f t="shared" si="11"/>
        <v/>
      </c>
    </row>
    <row r="50" spans="8:8">
      <c r="B50" s="55">
        <v>18.0</v>
      </c>
      <c r="C50" s="56"/>
      <c r="D50" s="56"/>
      <c r="E50" s="56" t="str">
        <f t="shared" si="9"/>
        <v/>
      </c>
      <c r="F50" s="22" t="s">
        <v>222</v>
      </c>
      <c r="G50" s="22" t="str">
        <f t="shared" si="10"/>
        <v/>
      </c>
      <c r="H50" s="22" t="s">
        <v>223</v>
      </c>
      <c r="I50" s="57" t="str">
        <f t="shared" si="11"/>
        <v/>
      </c>
    </row>
    <row r="51" spans="8:8">
      <c r="B51" s="55">
        <v>19.0</v>
      </c>
      <c r="C51" s="56"/>
      <c r="D51" s="56"/>
      <c r="E51" s="56" t="str">
        <f t="shared" si="9"/>
        <v/>
      </c>
      <c r="F51" s="22" t="s">
        <v>224</v>
      </c>
      <c r="G51" s="22" t="str">
        <f t="shared" si="10"/>
        <v/>
      </c>
      <c r="H51" s="22" t="s">
        <v>225</v>
      </c>
      <c r="I51" s="57" t="str">
        <f t="shared" si="11"/>
        <v/>
      </c>
    </row>
    <row r="52" spans="8:8">
      <c r="B52" s="60">
        <v>20.0</v>
      </c>
      <c r="C52" s="61"/>
      <c r="D52" s="66"/>
      <c r="E52" s="61" t="str">
        <f t="shared" si="9"/>
        <v/>
      </c>
      <c r="F52" s="62" t="s">
        <v>226</v>
      </c>
      <c r="G52" s="62" t="str">
        <f t="shared" si="10"/>
        <v/>
      </c>
      <c r="H52" s="62" t="s">
        <v>227</v>
      </c>
      <c r="I52" s="63" t="str">
        <f t="shared" si="11"/>
        <v/>
      </c>
    </row>
    <row r="54" spans="8:8">
      <c r="E54" s="64" t="s">
        <v>49</v>
      </c>
      <c r="G54" s="22">
        <f>SUM(G33:G52)</f>
        <v>885000.0</v>
      </c>
      <c r="I54" s="22">
        <f>SUM(I33:I52)</f>
        <v>445613.0</v>
      </c>
    </row>
    <row r="56" spans="8:8" s="65" ht="14.5" customFormat="1"/>
    <row r="58" spans="8:8">
      <c r="C58" s="49">
        <f>DATE(2022,4,3)</f>
        <v>44654.0</v>
      </c>
      <c r="D58" s="50"/>
    </row>
    <row r="60" spans="8:8" ht="14.5">
      <c r="B60" s="52" t="s">
        <v>39</v>
      </c>
      <c r="C60" s="53" t="s">
        <v>89</v>
      </c>
      <c r="D60" s="53" t="s">
        <v>37</v>
      </c>
      <c r="E60" s="53" t="s">
        <v>36</v>
      </c>
      <c r="F60" s="53" t="s">
        <v>2</v>
      </c>
      <c r="G60" s="53" t="s">
        <v>40</v>
      </c>
      <c r="H60" s="53" t="s">
        <v>38</v>
      </c>
      <c r="I60" s="54" t="s">
        <v>41</v>
      </c>
    </row>
    <row r="61" spans="8:8">
      <c r="B61" s="55">
        <v>1.0</v>
      </c>
      <c r="C61" s="56">
        <v>2.0</v>
      </c>
      <c r="D61" s="56" t="s">
        <v>136</v>
      </c>
      <c r="E61" s="56" t="str">
        <f t="shared" si="12" ref="E61:E80">IF(ISBLANK(D61),"",VLOOKUP(D61,UP_3_2022,2,FALSE))</f>
        <v>Pempek Vacuum 35</v>
      </c>
      <c r="F61" s="22">
        <v>35000.0</v>
      </c>
      <c r="G61" s="22">
        <f>IF(ISBLANK(D61),"",F61*C61)</f>
        <v>70000.0</v>
      </c>
      <c r="H61" s="22">
        <v>17120.0</v>
      </c>
      <c r="I61" s="57">
        <f>IF(ISBLANK(D61),"",H61*C61)</f>
        <v>34240.0</v>
      </c>
    </row>
    <row r="62" spans="8:8">
      <c r="B62" s="55">
        <v>2.0</v>
      </c>
      <c r="C62" s="56">
        <v>193.0</v>
      </c>
      <c r="D62" s="56" t="s">
        <v>20</v>
      </c>
      <c r="E62" s="56" t="str">
        <f t="shared" si="12"/>
        <v>Pempek Biasa</v>
      </c>
      <c r="F62" s="22">
        <v>3500.0</v>
      </c>
      <c r="G62" s="22">
        <f t="shared" si="13" ref="G62:G80">IF(ISBLANK(D62),"",F62*C62)</f>
        <v>675500.0</v>
      </c>
      <c r="H62" s="22">
        <v>1563.0</v>
      </c>
      <c r="I62" s="57">
        <f t="shared" si="14" ref="I62:I80">IF(ISBLANK(D62),"",H62*C62)</f>
        <v>301659.0</v>
      </c>
    </row>
    <row r="63" spans="8:8">
      <c r="B63" s="55">
        <v>3.0</v>
      </c>
      <c r="C63" s="56">
        <v>2.0</v>
      </c>
      <c r="D63" s="56" t="s">
        <v>134</v>
      </c>
      <c r="E63" s="56" t="str">
        <f t="shared" si="12"/>
        <v>Pempek Vacuum 70</v>
      </c>
      <c r="F63" s="22">
        <v>70000.0</v>
      </c>
      <c r="G63" s="22">
        <f t="shared" si="13"/>
        <v>140000.0</v>
      </c>
      <c r="H63" s="22">
        <v>32636.0</v>
      </c>
      <c r="I63" s="57">
        <f t="shared" si="14"/>
        <v>65272.0</v>
      </c>
    </row>
    <row r="64" spans="8:8">
      <c r="B64" s="55">
        <v>4.0</v>
      </c>
      <c r="C64" s="56">
        <v>10.0</v>
      </c>
      <c r="D64" s="56" t="s">
        <v>27</v>
      </c>
      <c r="E64" s="56" t="str">
        <f t="shared" si="12"/>
        <v>Model Telor</v>
      </c>
      <c r="F64" s="22">
        <v>15000.0</v>
      </c>
      <c r="G64" s="22">
        <f t="shared" si="13"/>
        <v>150000.0</v>
      </c>
      <c r="H64" s="22">
        <v>7969.0</v>
      </c>
      <c r="I64" s="57">
        <f t="shared" si="14"/>
        <v>79690.0</v>
      </c>
    </row>
    <row r="65" spans="8:8">
      <c r="B65" s="55">
        <v>5.0</v>
      </c>
      <c r="C65" s="56">
        <v>8.0</v>
      </c>
      <c r="D65" s="56" t="s">
        <v>135</v>
      </c>
      <c r="E65" s="56" t="str">
        <f t="shared" si="12"/>
        <v>Pempek Vacuum 110</v>
      </c>
      <c r="F65" s="22">
        <v>110000.0</v>
      </c>
      <c r="G65" s="22">
        <f t="shared" si="13"/>
        <v>880000.0</v>
      </c>
      <c r="H65" s="22">
        <v>53841.0</v>
      </c>
      <c r="I65" s="57">
        <f t="shared" si="14"/>
        <v>430728.0</v>
      </c>
    </row>
    <row r="66" spans="8:8">
      <c r="B66" s="55">
        <v>6.0</v>
      </c>
      <c r="C66" s="56">
        <v>4.0</v>
      </c>
      <c r="D66" s="56" t="s">
        <v>149</v>
      </c>
      <c r="E66" s="56" t="str">
        <f t="shared" si="12"/>
        <v>Mangkok Gabgus 200 gr</v>
      </c>
      <c r="F66" s="22">
        <v>25000.0</v>
      </c>
      <c r="G66" s="22">
        <f t="shared" si="13"/>
        <v>100000.0</v>
      </c>
      <c r="H66" s="22">
        <v>13300.0</v>
      </c>
      <c r="I66" s="57">
        <f t="shared" si="14"/>
        <v>53200.0</v>
      </c>
    </row>
    <row r="67" spans="8:8">
      <c r="B67" s="55">
        <v>7.0</v>
      </c>
      <c r="C67" s="56">
        <v>4.0</v>
      </c>
      <c r="D67" s="56" t="s">
        <v>26</v>
      </c>
      <c r="E67" s="56" t="str">
        <f t="shared" si="12"/>
        <v>Lenjer Besar</v>
      </c>
      <c r="F67" s="22">
        <v>22500.0</v>
      </c>
      <c r="G67" s="22">
        <f t="shared" si="13"/>
        <v>90000.0</v>
      </c>
      <c r="H67" s="22">
        <v>11000.0</v>
      </c>
      <c r="I67" s="57">
        <f t="shared" si="14"/>
        <v>44000.0</v>
      </c>
    </row>
    <row r="68" spans="8:8">
      <c r="B68" s="55">
        <v>8.0</v>
      </c>
      <c r="C68" s="56">
        <v>1.0</v>
      </c>
      <c r="D68" s="56" t="s">
        <v>140</v>
      </c>
      <c r="E68" s="56" t="str">
        <f t="shared" si="12"/>
        <v>Pempek Vacuum 175</v>
      </c>
      <c r="F68" s="22">
        <v>175000.0</v>
      </c>
      <c r="G68" s="22">
        <f t="shared" si="13"/>
        <v>175000.0</v>
      </c>
      <c r="H68" s="22">
        <v>85777.0</v>
      </c>
      <c r="I68" s="57">
        <f t="shared" si="14"/>
        <v>85777.0</v>
      </c>
    </row>
    <row r="69" spans="8:8">
      <c r="B69" s="55">
        <v>9.0</v>
      </c>
      <c r="C69" s="56">
        <v>1.0</v>
      </c>
      <c r="D69" s="56" t="s">
        <v>147</v>
      </c>
      <c r="E69" s="56" t="str">
        <f t="shared" si="12"/>
        <v>Koin 200 gr</v>
      </c>
      <c r="F69" s="22">
        <v>20000.0</v>
      </c>
      <c r="G69" s="22">
        <f t="shared" si="13"/>
        <v>20000.0</v>
      </c>
      <c r="H69" s="22">
        <v>8500.0</v>
      </c>
      <c r="I69" s="57">
        <f t="shared" si="14"/>
        <v>8500.0</v>
      </c>
    </row>
    <row r="70" spans="8:8">
      <c r="B70" s="55">
        <v>10.0</v>
      </c>
      <c r="C70" s="56">
        <v>1.0</v>
      </c>
      <c r="D70" s="56" t="s">
        <v>138</v>
      </c>
      <c r="E70" s="56" t="str">
        <f t="shared" si="12"/>
        <v>Pempek Vacuum 140</v>
      </c>
      <c r="F70" s="22">
        <v>140000.0</v>
      </c>
      <c r="G70" s="22">
        <f t="shared" si="13"/>
        <v>140000.0</v>
      </c>
      <c r="H70" s="22">
        <v>68657.0</v>
      </c>
      <c r="I70" s="57">
        <f t="shared" si="14"/>
        <v>68657.0</v>
      </c>
    </row>
    <row r="71" spans="8:8">
      <c r="B71" s="55">
        <v>11.0</v>
      </c>
      <c r="C71" s="56">
        <v>6.0</v>
      </c>
      <c r="D71" s="56" t="s">
        <v>25</v>
      </c>
      <c r="E71" s="56" t="str">
        <f t="shared" si="12"/>
        <v>Makanan Lain</v>
      </c>
      <c r="F71" s="22">
        <v>12500.0</v>
      </c>
      <c r="G71" s="22">
        <f t="shared" si="13"/>
        <v>75000.0</v>
      </c>
      <c r="H71" s="22">
        <v>7200.0</v>
      </c>
      <c r="I71" s="57">
        <f t="shared" si="14"/>
        <v>43200.0</v>
      </c>
    </row>
    <row r="72" spans="8:8">
      <c r="B72" s="55">
        <v>12.0</v>
      </c>
      <c r="C72" s="56">
        <v>1.0</v>
      </c>
      <c r="D72" s="56" t="s">
        <v>27</v>
      </c>
      <c r="E72" s="56" t="str">
        <f t="shared" si="12"/>
        <v>Model Telor</v>
      </c>
      <c r="F72" s="22">
        <v>15000.0</v>
      </c>
      <c r="G72" s="22">
        <f t="shared" si="13"/>
        <v>15000.0</v>
      </c>
      <c r="H72" s="22">
        <v>7969.0</v>
      </c>
      <c r="I72" s="57">
        <f t="shared" si="14"/>
        <v>7969.0</v>
      </c>
    </row>
    <row r="73" spans="8:8">
      <c r="B73" s="55">
        <v>13.0</v>
      </c>
      <c r="C73" s="56">
        <v>30.0</v>
      </c>
      <c r="D73" s="56" t="s">
        <v>20</v>
      </c>
      <c r="E73" s="56" t="str">
        <f t="shared" si="12"/>
        <v>Pempek Biasa</v>
      </c>
      <c r="F73" s="22">
        <v>3500.0</v>
      </c>
      <c r="G73" s="22">
        <f t="shared" si="13"/>
        <v>105000.0</v>
      </c>
      <c r="H73" s="22">
        <v>1563.0</v>
      </c>
      <c r="I73" s="57">
        <f t="shared" si="14"/>
        <v>46890.0</v>
      </c>
    </row>
    <row r="74" spans="8:8">
      <c r="B74" s="55">
        <v>14.0</v>
      </c>
      <c r="C74" s="56">
        <v>1.0</v>
      </c>
      <c r="D74" s="56" t="s">
        <v>35</v>
      </c>
      <c r="E74" s="56" t="str">
        <f t="shared" si="12"/>
        <v>Kopi</v>
      </c>
      <c r="F74" s="22">
        <v>5000.0</v>
      </c>
      <c r="G74" s="22">
        <f t="shared" si="13"/>
        <v>5000.0</v>
      </c>
      <c r="H74" s="22">
        <v>1000.0</v>
      </c>
      <c r="I74" s="57">
        <f t="shared" si="14"/>
        <v>1000.0</v>
      </c>
    </row>
    <row r="75" spans="8:8">
      <c r="B75" s="55">
        <v>15.0</v>
      </c>
      <c r="C75" s="56"/>
      <c r="D75" s="56"/>
      <c r="E75" s="56" t="str">
        <f t="shared" si="12"/>
        <v/>
      </c>
      <c r="F75" s="22" t="s">
        <v>228</v>
      </c>
      <c r="G75" s="22" t="str">
        <f t="shared" si="13"/>
        <v/>
      </c>
      <c r="H75" s="22" t="s">
        <v>229</v>
      </c>
      <c r="I75" s="57" t="str">
        <f t="shared" si="14"/>
        <v/>
      </c>
    </row>
    <row r="76" spans="8:8">
      <c r="B76" s="55">
        <v>16.0</v>
      </c>
      <c r="C76" s="56"/>
      <c r="D76" s="56"/>
      <c r="E76" s="56" t="str">
        <f t="shared" si="12"/>
        <v/>
      </c>
      <c r="F76" s="22" t="s">
        <v>230</v>
      </c>
      <c r="G76" s="22" t="str">
        <f t="shared" si="13"/>
        <v/>
      </c>
      <c r="H76" s="22" t="s">
        <v>231</v>
      </c>
      <c r="I76" s="57" t="str">
        <f t="shared" si="14"/>
        <v/>
      </c>
    </row>
    <row r="77" spans="8:8">
      <c r="B77" s="55">
        <v>17.0</v>
      </c>
      <c r="C77" s="56"/>
      <c r="D77" s="59"/>
      <c r="E77" s="56" t="str">
        <f t="shared" si="12"/>
        <v/>
      </c>
      <c r="F77" s="22" t="s">
        <v>232</v>
      </c>
      <c r="G77" s="22" t="str">
        <f t="shared" si="13"/>
        <v/>
      </c>
      <c r="H77" s="22" t="s">
        <v>233</v>
      </c>
      <c r="I77" s="57" t="str">
        <f t="shared" si="14"/>
        <v/>
      </c>
    </row>
    <row r="78" spans="8:8">
      <c r="B78" s="55">
        <v>18.0</v>
      </c>
      <c r="C78" s="56"/>
      <c r="D78" s="56"/>
      <c r="E78" s="56" t="str">
        <f t="shared" si="12"/>
        <v/>
      </c>
      <c r="F78" s="22" t="s">
        <v>234</v>
      </c>
      <c r="G78" s="22" t="str">
        <f t="shared" si="13"/>
        <v/>
      </c>
      <c r="H78" s="22" t="s">
        <v>235</v>
      </c>
      <c r="I78" s="57" t="str">
        <f t="shared" si="14"/>
        <v/>
      </c>
    </row>
    <row r="79" spans="8:8">
      <c r="B79" s="55">
        <v>19.0</v>
      </c>
      <c r="C79" s="56"/>
      <c r="D79" s="56"/>
      <c r="E79" s="56" t="str">
        <f t="shared" si="12"/>
        <v/>
      </c>
      <c r="F79" s="22" t="s">
        <v>236</v>
      </c>
      <c r="G79" s="22" t="str">
        <f t="shared" si="13"/>
        <v/>
      </c>
      <c r="H79" s="22" t="s">
        <v>237</v>
      </c>
      <c r="I79" s="57" t="str">
        <f t="shared" si="14"/>
        <v/>
      </c>
    </row>
    <row r="80" spans="8:8">
      <c r="B80" s="60">
        <v>20.0</v>
      </c>
      <c r="C80" s="61"/>
      <c r="D80" s="61"/>
      <c r="E80" s="61" t="str">
        <f t="shared" si="12"/>
        <v/>
      </c>
      <c r="F80" s="62" t="s">
        <v>238</v>
      </c>
      <c r="G80" s="62" t="str">
        <f t="shared" si="13"/>
        <v/>
      </c>
      <c r="H80" s="62" t="s">
        <v>239</v>
      </c>
      <c r="I80" s="63" t="str">
        <f t="shared" si="14"/>
        <v/>
      </c>
    </row>
    <row r="82" spans="8:8">
      <c r="E82" s="64" t="s">
        <v>49</v>
      </c>
      <c r="G82" s="22">
        <f>SUM(G61:G80)</f>
        <v>2640500.0</v>
      </c>
      <c r="I82" s="22">
        <f>SUM(I61:I80)</f>
        <v>1270782.0</v>
      </c>
    </row>
    <row r="84" spans="8:8" s="65" ht="14.5" customFormat="1">
      <c r="F84" s="67"/>
      <c r="G84" s="67"/>
      <c r="H84" s="67"/>
      <c r="I84" s="67"/>
    </row>
    <row r="86" spans="8:8">
      <c r="C86" s="49">
        <f>DATE(2022,4,4)</f>
        <v>44655.0</v>
      </c>
      <c r="D86" s="50"/>
    </row>
    <row r="88" spans="8:8" ht="14.5">
      <c r="B88" s="52" t="s">
        <v>39</v>
      </c>
      <c r="C88" s="53" t="s">
        <v>89</v>
      </c>
      <c r="D88" s="53" t="s">
        <v>37</v>
      </c>
      <c r="E88" s="53" t="s">
        <v>36</v>
      </c>
      <c r="F88" s="53" t="s">
        <v>2</v>
      </c>
      <c r="G88" s="53" t="s">
        <v>40</v>
      </c>
      <c r="H88" s="53" t="s">
        <v>38</v>
      </c>
      <c r="I88" s="54" t="s">
        <v>41</v>
      </c>
    </row>
    <row r="89" spans="8:8">
      <c r="B89" s="55">
        <v>1.0</v>
      </c>
      <c r="C89" s="56">
        <v>3.0</v>
      </c>
      <c r="D89" s="56" t="s">
        <v>138</v>
      </c>
      <c r="E89" s="56" t="str">
        <f t="shared" si="15" ref="E89:E108">IF(ISBLANK(D89),"",VLOOKUP(D89,UP_3_2022,2,FALSE))</f>
        <v>Pempek Vacuum 140</v>
      </c>
      <c r="F89" s="22">
        <v>140000.0</v>
      </c>
      <c r="G89" s="22">
        <f>IF(ISBLANK(D89),"",F89*C89)</f>
        <v>420000.0</v>
      </c>
      <c r="H89" s="22">
        <v>68657.0</v>
      </c>
      <c r="I89" s="57">
        <f>IF(ISBLANK(D89),"",H89*C89)</f>
        <v>205971.0</v>
      </c>
    </row>
    <row r="90" spans="8:8">
      <c r="B90" s="55">
        <v>2.0</v>
      </c>
      <c r="C90" s="56">
        <v>4.0</v>
      </c>
      <c r="D90" s="56" t="s">
        <v>135</v>
      </c>
      <c r="E90" s="56" t="str">
        <f t="shared" si="15"/>
        <v>Pempek Vacuum 110</v>
      </c>
      <c r="F90" s="22">
        <v>110000.0</v>
      </c>
      <c r="G90" s="22">
        <f t="shared" si="16" ref="G90:G108">IF(ISBLANK(D90),"",F90*C90)</f>
        <v>440000.0</v>
      </c>
      <c r="H90" s="22">
        <v>53841.0</v>
      </c>
      <c r="I90" s="57">
        <f t="shared" si="17" ref="I90:I108">IF(ISBLANK(D90),"",H90*C90)</f>
        <v>215364.0</v>
      </c>
    </row>
    <row r="91" spans="8:8">
      <c r="B91" s="55">
        <v>3.0</v>
      </c>
      <c r="C91" s="56">
        <v>103.0</v>
      </c>
      <c r="D91" s="56" t="s">
        <v>20</v>
      </c>
      <c r="E91" s="56" t="str">
        <f t="shared" si="15"/>
        <v>Pempek Biasa</v>
      </c>
      <c r="F91" s="22">
        <v>3500.0</v>
      </c>
      <c r="G91" s="22">
        <f t="shared" si="16"/>
        <v>360500.0</v>
      </c>
      <c r="H91" s="22">
        <v>1563.0</v>
      </c>
      <c r="I91" s="57">
        <f t="shared" si="17"/>
        <v>160989.0</v>
      </c>
    </row>
    <row r="92" spans="8:8">
      <c r="B92" s="55">
        <v>4.0</v>
      </c>
      <c r="C92" s="56">
        <v>1.0</v>
      </c>
      <c r="D92" s="56" t="s">
        <v>140</v>
      </c>
      <c r="E92" s="56" t="str">
        <f t="shared" si="15"/>
        <v>Pempek Vacuum 175</v>
      </c>
      <c r="F92" s="22">
        <v>175000.0</v>
      </c>
      <c r="G92" s="22">
        <f t="shared" si="16"/>
        <v>175000.0</v>
      </c>
      <c r="H92" s="22">
        <v>85777.0</v>
      </c>
      <c r="I92" s="57">
        <f t="shared" si="17"/>
        <v>85777.0</v>
      </c>
    </row>
    <row r="93" spans="8:8">
      <c r="B93" s="55">
        <v>5.0</v>
      </c>
      <c r="C93" s="56">
        <v>2.0</v>
      </c>
      <c r="D93" s="56" t="s">
        <v>136</v>
      </c>
      <c r="E93" s="56" t="str">
        <f t="shared" si="15"/>
        <v>Pempek Vacuum 35</v>
      </c>
      <c r="F93" s="22">
        <v>35000.0</v>
      </c>
      <c r="G93" s="22">
        <f t="shared" si="16"/>
        <v>70000.0</v>
      </c>
      <c r="H93" s="22">
        <v>17120.0</v>
      </c>
      <c r="I93" s="57">
        <f t="shared" si="17"/>
        <v>34240.0</v>
      </c>
    </row>
    <row r="94" spans="8:8">
      <c r="B94" s="55">
        <v>6.0</v>
      </c>
      <c r="C94" s="56">
        <v>1.0</v>
      </c>
      <c r="D94" s="56" t="s">
        <v>142</v>
      </c>
      <c r="E94" s="56" t="str">
        <f t="shared" si="15"/>
        <v>Kacing A 200 gr</v>
      </c>
      <c r="F94" s="22">
        <v>25000.0</v>
      </c>
      <c r="G94" s="22">
        <f t="shared" si="16"/>
        <v>25000.0</v>
      </c>
      <c r="H94" s="22">
        <v>13300.0</v>
      </c>
      <c r="I94" s="57">
        <f t="shared" si="17"/>
        <v>13300.0</v>
      </c>
    </row>
    <row r="95" spans="8:8">
      <c r="B95" s="55">
        <v>7.0</v>
      </c>
      <c r="C95" s="56">
        <v>1.0</v>
      </c>
      <c r="D95" s="56" t="s">
        <v>143</v>
      </c>
      <c r="E95" s="56" t="str">
        <f t="shared" si="15"/>
        <v>Bintang 200 gr</v>
      </c>
      <c r="F95" s="22">
        <v>20000.0</v>
      </c>
      <c r="G95" s="22">
        <f t="shared" si="16"/>
        <v>20000.0</v>
      </c>
      <c r="H95" s="22">
        <v>8500.0</v>
      </c>
      <c r="I95" s="57">
        <f t="shared" si="17"/>
        <v>8500.0</v>
      </c>
    </row>
    <row r="96" spans="8:8">
      <c r="B96" s="55">
        <v>8.0</v>
      </c>
      <c r="C96" s="56">
        <v>3.0</v>
      </c>
      <c r="D96" s="56" t="s">
        <v>27</v>
      </c>
      <c r="E96" s="56" t="str">
        <f t="shared" si="15"/>
        <v>Model Telor</v>
      </c>
      <c r="F96" s="22">
        <v>15000.0</v>
      </c>
      <c r="G96" s="22">
        <f t="shared" si="16"/>
        <v>45000.0</v>
      </c>
      <c r="H96" s="22">
        <v>7969.0</v>
      </c>
      <c r="I96" s="57">
        <f t="shared" si="17"/>
        <v>23907.0</v>
      </c>
    </row>
    <row r="97" spans="8:8">
      <c r="B97" s="55">
        <v>9.0</v>
      </c>
      <c r="C97" s="56">
        <v>1.0</v>
      </c>
      <c r="D97" s="56" t="s">
        <v>149</v>
      </c>
      <c r="E97" s="56" t="str">
        <f t="shared" si="15"/>
        <v>Mangkok Gabgus 200 gr</v>
      </c>
      <c r="F97" s="22">
        <v>25000.0</v>
      </c>
      <c r="G97" s="22">
        <f t="shared" si="16"/>
        <v>25000.0</v>
      </c>
      <c r="H97" s="22">
        <v>13300.0</v>
      </c>
      <c r="I97" s="57">
        <f t="shared" si="17"/>
        <v>13300.0</v>
      </c>
    </row>
    <row r="98" spans="8:8">
      <c r="B98" s="55">
        <v>10.0</v>
      </c>
      <c r="C98" s="56">
        <v>1.0</v>
      </c>
      <c r="D98" s="56" t="s">
        <v>145</v>
      </c>
      <c r="E98" s="56" t="str">
        <f t="shared" si="15"/>
        <v>Fruit Tea</v>
      </c>
      <c r="F98" s="22">
        <v>7000.0</v>
      </c>
      <c r="G98" s="22">
        <f t="shared" si="16"/>
        <v>7000.0</v>
      </c>
      <c r="H98" s="22">
        <v>3250.0</v>
      </c>
      <c r="I98" s="57">
        <f t="shared" si="17"/>
        <v>3250.0</v>
      </c>
    </row>
    <row r="99" spans="8:8">
      <c r="B99" s="55">
        <v>11.0</v>
      </c>
      <c r="C99" s="56">
        <v>1.0</v>
      </c>
      <c r="D99" s="56" t="s">
        <v>143</v>
      </c>
      <c r="E99" s="56" t="str">
        <f t="shared" si="15"/>
        <v>Bintang 200 gr</v>
      </c>
      <c r="F99" s="22">
        <v>20000.0</v>
      </c>
      <c r="G99" s="22">
        <f t="shared" si="16"/>
        <v>20000.0</v>
      </c>
      <c r="H99" s="22">
        <v>8500.0</v>
      </c>
      <c r="I99" s="57">
        <f t="shared" si="17"/>
        <v>8500.0</v>
      </c>
    </row>
    <row r="100" spans="8:8">
      <c r="B100" s="55">
        <v>12.0</v>
      </c>
      <c r="C100" s="56">
        <v>2.0</v>
      </c>
      <c r="D100" s="56" t="s">
        <v>147</v>
      </c>
      <c r="E100" s="56" t="str">
        <f t="shared" si="15"/>
        <v>Koin 200 gr</v>
      </c>
      <c r="F100" s="22">
        <v>20000.0</v>
      </c>
      <c r="G100" s="22">
        <f t="shared" si="16"/>
        <v>40000.0</v>
      </c>
      <c r="H100" s="22">
        <v>8500.0</v>
      </c>
      <c r="I100" s="57">
        <f t="shared" si="17"/>
        <v>17000.0</v>
      </c>
    </row>
    <row r="101" spans="8:8">
      <c r="B101" s="55">
        <v>13.0</v>
      </c>
      <c r="C101" s="56">
        <v>1.0</v>
      </c>
      <c r="D101" s="56" t="s">
        <v>149</v>
      </c>
      <c r="E101" s="56" t="str">
        <f t="shared" si="15"/>
        <v>Mangkok Gabgus 200 gr</v>
      </c>
      <c r="F101" s="22">
        <v>25000.0</v>
      </c>
      <c r="G101" s="22">
        <f t="shared" si="16"/>
        <v>25000.0</v>
      </c>
      <c r="H101" s="22">
        <v>13300.0</v>
      </c>
      <c r="I101" s="57">
        <f t="shared" si="17"/>
        <v>13300.0</v>
      </c>
    </row>
    <row r="102" spans="8:8">
      <c r="B102" s="55">
        <v>14.0</v>
      </c>
      <c r="C102" s="56">
        <v>50.0</v>
      </c>
      <c r="D102" s="56" t="s">
        <v>20</v>
      </c>
      <c r="E102" s="56" t="str">
        <f t="shared" si="15"/>
        <v>Pempek Biasa</v>
      </c>
      <c r="F102" s="22">
        <v>3500.0</v>
      </c>
      <c r="G102" s="22">
        <f t="shared" si="16"/>
        <v>175000.0</v>
      </c>
      <c r="H102" s="22">
        <v>1563.0</v>
      </c>
      <c r="I102" s="57">
        <f t="shared" si="17"/>
        <v>78150.0</v>
      </c>
    </row>
    <row r="103" spans="8:8">
      <c r="B103" s="55">
        <v>15.0</v>
      </c>
      <c r="C103" s="56">
        <v>2.0</v>
      </c>
      <c r="D103" s="56" t="s">
        <v>25</v>
      </c>
      <c r="E103" s="56" t="str">
        <f t="shared" si="15"/>
        <v>Makanan Lain</v>
      </c>
      <c r="F103" s="22">
        <v>12500.0</v>
      </c>
      <c r="G103" s="22">
        <f t="shared" si="16"/>
        <v>25000.0</v>
      </c>
      <c r="H103" s="22">
        <v>7200.0</v>
      </c>
      <c r="I103" s="57">
        <f t="shared" si="17"/>
        <v>14400.0</v>
      </c>
    </row>
    <row r="104" spans="8:8">
      <c r="B104" s="55">
        <v>16.0</v>
      </c>
      <c r="C104" s="56">
        <v>9.0</v>
      </c>
      <c r="D104" s="56" t="s">
        <v>27</v>
      </c>
      <c r="E104" s="56" t="str">
        <f t="shared" si="15"/>
        <v>Model Telor</v>
      </c>
      <c r="F104" s="22">
        <v>15000.0</v>
      </c>
      <c r="G104" s="22">
        <f t="shared" si="16"/>
        <v>135000.0</v>
      </c>
      <c r="H104" s="22">
        <v>7969.0</v>
      </c>
      <c r="I104" s="57">
        <f t="shared" si="17"/>
        <v>71721.0</v>
      </c>
    </row>
    <row r="105" spans="8:8">
      <c r="B105" s="55">
        <v>17.0</v>
      </c>
      <c r="C105" s="56">
        <v>2.0</v>
      </c>
      <c r="D105" s="56" t="s">
        <v>35</v>
      </c>
      <c r="E105" s="56" t="str">
        <f t="shared" si="15"/>
        <v>Kopi</v>
      </c>
      <c r="F105" s="22">
        <v>5000.0</v>
      </c>
      <c r="G105" s="22">
        <f t="shared" si="16"/>
        <v>10000.0</v>
      </c>
      <c r="H105" s="22">
        <v>1000.0</v>
      </c>
      <c r="I105" s="57">
        <f t="shared" si="17"/>
        <v>2000.0</v>
      </c>
    </row>
    <row r="106" spans="8:8">
      <c r="B106" s="55">
        <v>18.0</v>
      </c>
      <c r="C106" s="56">
        <v>1.0</v>
      </c>
      <c r="D106" s="56" t="s">
        <v>134</v>
      </c>
      <c r="E106" s="56" t="str">
        <f t="shared" si="15"/>
        <v>Pempek Vacuum 70</v>
      </c>
      <c r="F106" s="22">
        <v>70000.0</v>
      </c>
      <c r="G106" s="22">
        <f t="shared" si="16"/>
        <v>70000.0</v>
      </c>
      <c r="H106" s="22">
        <v>32636.0</v>
      </c>
      <c r="I106" s="57">
        <f t="shared" si="17"/>
        <v>32636.0</v>
      </c>
    </row>
    <row r="107" spans="8:8">
      <c r="B107" s="55">
        <v>19.0</v>
      </c>
      <c r="C107" s="56">
        <v>3.0</v>
      </c>
      <c r="D107" s="56" t="s">
        <v>146</v>
      </c>
      <c r="E107" s="56" t="str">
        <f t="shared" si="15"/>
        <v>Teh Pucuk</v>
      </c>
      <c r="F107" s="22">
        <v>5000.0</v>
      </c>
      <c r="G107" s="22">
        <f t="shared" si="16"/>
        <v>15000.0</v>
      </c>
      <c r="H107" s="22">
        <v>2750.0</v>
      </c>
      <c r="I107" s="57">
        <f t="shared" si="17"/>
        <v>8250.0</v>
      </c>
    </row>
    <row r="108" spans="8:8">
      <c r="B108" s="60">
        <v>20.0</v>
      </c>
      <c r="C108" s="61"/>
      <c r="D108" s="66"/>
      <c r="E108" s="61" t="str">
        <f t="shared" si="15"/>
        <v/>
      </c>
      <c r="F108" s="62" t="s">
        <v>240</v>
      </c>
      <c r="G108" s="62" t="str">
        <f t="shared" si="16"/>
        <v/>
      </c>
      <c r="H108" s="62" t="s">
        <v>241</v>
      </c>
      <c r="I108" s="63" t="str">
        <f t="shared" si="17"/>
        <v/>
      </c>
    </row>
    <row r="110" spans="8:8">
      <c r="E110" s="64" t="s">
        <v>49</v>
      </c>
      <c r="G110" s="22">
        <f>SUM(G89:G108)</f>
        <v>2102500.0</v>
      </c>
      <c r="I110" s="22">
        <f>SUM(I89:I108)</f>
        <v>1010555.0</v>
      </c>
    </row>
    <row r="112" spans="8:8" s="65" ht="14.5" customFormat="1">
      <c r="F112" s="67"/>
      <c r="G112" s="67"/>
      <c r="H112" s="67"/>
      <c r="I112" s="67"/>
    </row>
    <row r="114" spans="8:8">
      <c r="C114" s="49">
        <f>DATE(2022,4,5)</f>
        <v>44656.0</v>
      </c>
      <c r="D114" s="50"/>
    </row>
    <row r="116" spans="8:8" ht="14.5">
      <c r="B116" s="52" t="s">
        <v>39</v>
      </c>
      <c r="C116" s="53" t="s">
        <v>89</v>
      </c>
      <c r="D116" s="53" t="s">
        <v>37</v>
      </c>
      <c r="E116" s="53" t="s">
        <v>36</v>
      </c>
      <c r="F116" s="53" t="s">
        <v>2</v>
      </c>
      <c r="G116" s="53" t="s">
        <v>40</v>
      </c>
      <c r="H116" s="53" t="s">
        <v>38</v>
      </c>
      <c r="I116" s="54" t="s">
        <v>41</v>
      </c>
    </row>
    <row r="117" spans="8:8">
      <c r="B117" s="55">
        <v>1.0</v>
      </c>
      <c r="C117" s="56">
        <v>120.0</v>
      </c>
      <c r="D117" s="56" t="s">
        <v>20</v>
      </c>
      <c r="E117" s="56" t="str">
        <f t="shared" si="18" ref="E117:E136">IF(ISBLANK(D117),"",VLOOKUP(D117,UP_3_2022,2,FALSE))</f>
        <v>Pempek Biasa</v>
      </c>
      <c r="F117" s="22">
        <v>3500.0</v>
      </c>
      <c r="G117" s="22">
        <f>IF(ISBLANK(D117),"",F117*C117)</f>
        <v>420000.0</v>
      </c>
      <c r="H117" s="22">
        <v>1563.0</v>
      </c>
      <c r="I117" s="57">
        <f>IF(ISBLANK(D117),"",H117*C117)</f>
        <v>187560.0</v>
      </c>
    </row>
    <row r="118" spans="8:8">
      <c r="B118" s="55">
        <v>2.0</v>
      </c>
      <c r="C118" s="56">
        <v>5.0</v>
      </c>
      <c r="D118" s="56" t="s">
        <v>27</v>
      </c>
      <c r="E118" s="56" t="str">
        <f t="shared" si="18"/>
        <v>Model Telor</v>
      </c>
      <c r="F118" s="22">
        <v>15000.0</v>
      </c>
      <c r="G118" s="22">
        <f t="shared" si="19" ref="G118:G136">IF(ISBLANK(D118),"",F118*C118)</f>
        <v>75000.0</v>
      </c>
      <c r="H118" s="22">
        <v>7969.0</v>
      </c>
      <c r="I118" s="57">
        <f t="shared" si="20" ref="I118:I136">IF(ISBLANK(D118),"",H118*C118)</f>
        <v>39845.0</v>
      </c>
    </row>
    <row r="119" spans="8:8">
      <c r="B119" s="55">
        <v>3.0</v>
      </c>
      <c r="C119" s="56">
        <v>62.0</v>
      </c>
      <c r="D119" s="56" t="s">
        <v>21</v>
      </c>
      <c r="E119" s="56" t="str">
        <f t="shared" si="18"/>
        <v>Pempek Vacuum</v>
      </c>
      <c r="F119" s="22">
        <v>3500.0</v>
      </c>
      <c r="G119" s="22">
        <f t="shared" si="19"/>
        <v>217000.0</v>
      </c>
      <c r="H119" s="22">
        <v>1563.0</v>
      </c>
      <c r="I119" s="57">
        <f t="shared" si="20"/>
        <v>96906.0</v>
      </c>
    </row>
    <row r="120" spans="8:8">
      <c r="B120" s="55">
        <v>4.0</v>
      </c>
      <c r="C120" s="56">
        <v>32.0</v>
      </c>
      <c r="D120" s="56" t="s">
        <v>20</v>
      </c>
      <c r="E120" s="56" t="str">
        <f t="shared" si="18"/>
        <v>Pempek Biasa</v>
      </c>
      <c r="F120" s="22">
        <v>3500.0</v>
      </c>
      <c r="G120" s="22">
        <f t="shared" si="19"/>
        <v>112000.0</v>
      </c>
      <c r="H120" s="22">
        <v>1563.0</v>
      </c>
      <c r="I120" s="57">
        <f t="shared" si="20"/>
        <v>50016.0</v>
      </c>
    </row>
    <row r="121" spans="8:8">
      <c r="B121" s="55">
        <v>5.0</v>
      </c>
      <c r="C121" s="56">
        <v>9.0</v>
      </c>
      <c r="D121" s="56" t="s">
        <v>27</v>
      </c>
      <c r="E121" s="56" t="str">
        <f t="shared" si="18"/>
        <v>Model Telor</v>
      </c>
      <c r="F121" s="22">
        <v>15000.0</v>
      </c>
      <c r="G121" s="22">
        <f t="shared" si="19"/>
        <v>135000.0</v>
      </c>
      <c r="H121" s="22">
        <v>7969.0</v>
      </c>
      <c r="I121" s="57">
        <f t="shared" si="20"/>
        <v>71721.0</v>
      </c>
    </row>
    <row r="122" spans="8:8">
      <c r="B122" s="55">
        <v>6.0</v>
      </c>
      <c r="C122" s="56">
        <v>2.0</v>
      </c>
      <c r="D122" s="56" t="s">
        <v>46</v>
      </c>
      <c r="E122" s="56" t="str">
        <f t="shared" si="18"/>
        <v>Tekwan Beku (1/2 kg)</v>
      </c>
      <c r="F122" s="22">
        <v>42500.0</v>
      </c>
      <c r="G122" s="22">
        <f t="shared" si="19"/>
        <v>85000.0</v>
      </c>
      <c r="H122" s="22">
        <v>35000.0</v>
      </c>
      <c r="I122" s="57">
        <f t="shared" si="20"/>
        <v>70000.0</v>
      </c>
    </row>
    <row r="123" spans="8:8">
      <c r="B123" s="55">
        <v>7.0</v>
      </c>
      <c r="C123" s="56">
        <v>1.0</v>
      </c>
      <c r="D123" s="56" t="s">
        <v>140</v>
      </c>
      <c r="E123" s="56" t="str">
        <f t="shared" si="18"/>
        <v>Pempek Vacuum 175</v>
      </c>
      <c r="F123" s="22">
        <v>175000.0</v>
      </c>
      <c r="G123" s="22">
        <f t="shared" si="19"/>
        <v>175000.0</v>
      </c>
      <c r="H123" s="22">
        <v>85777.0</v>
      </c>
      <c r="I123" s="57">
        <f t="shared" si="20"/>
        <v>85777.0</v>
      </c>
    </row>
    <row r="124" spans="8:8">
      <c r="B124" s="55">
        <v>8.0</v>
      </c>
      <c r="C124" s="56">
        <v>1.0</v>
      </c>
      <c r="D124" s="56" t="s">
        <v>138</v>
      </c>
      <c r="E124" s="56" t="str">
        <f t="shared" si="18"/>
        <v>Pempek Vacuum 140</v>
      </c>
      <c r="F124" s="22">
        <v>140000.0</v>
      </c>
      <c r="G124" s="22">
        <f t="shared" si="19"/>
        <v>140000.0</v>
      </c>
      <c r="H124" s="22">
        <v>68657.0</v>
      </c>
      <c r="I124" s="57">
        <f t="shared" si="20"/>
        <v>68657.0</v>
      </c>
    </row>
    <row r="125" spans="8:8">
      <c r="B125" s="55">
        <v>9.0</v>
      </c>
      <c r="C125" s="56">
        <v>1.0</v>
      </c>
      <c r="D125" s="56" t="s">
        <v>135</v>
      </c>
      <c r="E125" s="56" t="str">
        <f t="shared" si="18"/>
        <v>Pempek Vacuum 110</v>
      </c>
      <c r="F125" s="22">
        <v>110000.0</v>
      </c>
      <c r="G125" s="22">
        <f t="shared" si="19"/>
        <v>110000.0</v>
      </c>
      <c r="H125" s="22">
        <v>53841.0</v>
      </c>
      <c r="I125" s="57">
        <f t="shared" si="20"/>
        <v>53841.0</v>
      </c>
    </row>
    <row r="126" spans="8:8">
      <c r="B126" s="55">
        <v>10.0</v>
      </c>
      <c r="C126" s="56"/>
      <c r="D126" s="56"/>
      <c r="E126" s="56" t="str">
        <f t="shared" si="18"/>
        <v/>
      </c>
      <c r="F126" s="22" t="s">
        <v>242</v>
      </c>
      <c r="G126" s="22" t="str">
        <f t="shared" si="19"/>
        <v/>
      </c>
      <c r="H126" s="22" t="s">
        <v>243</v>
      </c>
      <c r="I126" s="57" t="str">
        <f t="shared" si="20"/>
        <v/>
      </c>
    </row>
    <row r="127" spans="8:8">
      <c r="B127" s="55">
        <v>11.0</v>
      </c>
      <c r="C127" s="56"/>
      <c r="D127" s="56"/>
      <c r="E127" s="56" t="str">
        <f t="shared" si="18"/>
        <v/>
      </c>
      <c r="F127" s="22" t="s">
        <v>244</v>
      </c>
      <c r="G127" s="22" t="str">
        <f t="shared" si="19"/>
        <v/>
      </c>
      <c r="H127" s="22" t="s">
        <v>245</v>
      </c>
      <c r="I127" s="57" t="str">
        <f t="shared" si="20"/>
        <v/>
      </c>
    </row>
    <row r="128" spans="8:8">
      <c r="B128" s="55">
        <v>12.0</v>
      </c>
      <c r="C128" s="56"/>
      <c r="D128" s="56"/>
      <c r="E128" s="56" t="str">
        <f t="shared" si="18"/>
        <v/>
      </c>
      <c r="F128" s="22" t="s">
        <v>246</v>
      </c>
      <c r="G128" s="22" t="str">
        <f t="shared" si="19"/>
        <v/>
      </c>
      <c r="H128" s="22" t="s">
        <v>247</v>
      </c>
      <c r="I128" s="57" t="str">
        <f t="shared" si="20"/>
        <v/>
      </c>
    </row>
    <row r="129" spans="8:8">
      <c r="B129" s="55">
        <v>13.0</v>
      </c>
      <c r="C129" s="56"/>
      <c r="D129" s="56"/>
      <c r="E129" s="56" t="str">
        <f t="shared" si="18"/>
        <v/>
      </c>
      <c r="F129" s="22" t="s">
        <v>248</v>
      </c>
      <c r="G129" s="22" t="str">
        <f t="shared" si="19"/>
        <v/>
      </c>
      <c r="H129" s="22" t="s">
        <v>249</v>
      </c>
      <c r="I129" s="57" t="str">
        <f t="shared" si="20"/>
        <v/>
      </c>
    </row>
    <row r="130" spans="8:8">
      <c r="B130" s="55">
        <v>14.0</v>
      </c>
      <c r="C130" s="56"/>
      <c r="D130" s="56"/>
      <c r="E130" s="56" t="str">
        <f t="shared" si="18"/>
        <v/>
      </c>
      <c r="F130" s="22" t="s">
        <v>250</v>
      </c>
      <c r="G130" s="22" t="str">
        <f t="shared" si="19"/>
        <v/>
      </c>
      <c r="H130" s="22" t="s">
        <v>251</v>
      </c>
      <c r="I130" s="57" t="str">
        <f t="shared" si="20"/>
        <v/>
      </c>
    </row>
    <row r="131" spans="8:8">
      <c r="B131" s="55">
        <v>15.0</v>
      </c>
      <c r="C131" s="56"/>
      <c r="D131" s="56"/>
      <c r="E131" s="56" t="str">
        <f t="shared" si="18"/>
        <v/>
      </c>
      <c r="F131" s="22" t="s">
        <v>252</v>
      </c>
      <c r="G131" s="22" t="str">
        <f t="shared" si="19"/>
        <v/>
      </c>
      <c r="H131" s="22" t="s">
        <v>253</v>
      </c>
      <c r="I131" s="57" t="str">
        <f t="shared" si="20"/>
        <v/>
      </c>
    </row>
    <row r="132" spans="8:8">
      <c r="B132" s="55">
        <v>16.0</v>
      </c>
      <c r="C132" s="56"/>
      <c r="D132" s="56"/>
      <c r="E132" s="56" t="str">
        <f t="shared" si="18"/>
        <v/>
      </c>
      <c r="F132" s="22" t="s">
        <v>254</v>
      </c>
      <c r="G132" s="22" t="str">
        <f t="shared" si="19"/>
        <v/>
      </c>
      <c r="H132" s="22" t="s">
        <v>255</v>
      </c>
      <c r="I132" s="57" t="str">
        <f t="shared" si="20"/>
        <v/>
      </c>
    </row>
    <row r="133" spans="8:8">
      <c r="B133" s="55">
        <v>17.0</v>
      </c>
      <c r="C133" s="56"/>
      <c r="D133" s="56"/>
      <c r="E133" s="56" t="str">
        <f t="shared" si="18"/>
        <v/>
      </c>
      <c r="F133" s="22" t="s">
        <v>256</v>
      </c>
      <c r="G133" s="22" t="str">
        <f t="shared" si="19"/>
        <v/>
      </c>
      <c r="H133" s="22" t="s">
        <v>257</v>
      </c>
      <c r="I133" s="57" t="str">
        <f t="shared" si="20"/>
        <v/>
      </c>
    </row>
    <row r="134" spans="8:8">
      <c r="B134" s="55">
        <v>18.0</v>
      </c>
      <c r="C134" s="56"/>
      <c r="D134" s="59"/>
      <c r="E134" s="56" t="str">
        <f t="shared" si="18"/>
        <v/>
      </c>
      <c r="F134" s="22" t="s">
        <v>258</v>
      </c>
      <c r="G134" s="22" t="str">
        <f t="shared" si="19"/>
        <v/>
      </c>
      <c r="H134" s="22" t="s">
        <v>259</v>
      </c>
      <c r="I134" s="57" t="str">
        <f t="shared" si="20"/>
        <v/>
      </c>
    </row>
    <row r="135" spans="8:8">
      <c r="B135" s="55">
        <v>19.0</v>
      </c>
      <c r="C135" s="56"/>
      <c r="D135" s="56"/>
      <c r="E135" s="56" t="str">
        <f t="shared" si="18"/>
        <v/>
      </c>
      <c r="F135" s="22" t="s">
        <v>260</v>
      </c>
      <c r="G135" s="22" t="str">
        <f t="shared" si="19"/>
        <v/>
      </c>
      <c r="H135" s="22" t="s">
        <v>261</v>
      </c>
      <c r="I135" s="57" t="str">
        <f t="shared" si="20"/>
        <v/>
      </c>
    </row>
    <row r="136" spans="8:8">
      <c r="B136" s="55">
        <v>20.0</v>
      </c>
      <c r="C136" s="56"/>
      <c r="D136" s="56"/>
      <c r="E136" s="56" t="str">
        <f t="shared" si="18"/>
        <v/>
      </c>
      <c r="F136" s="62" t="s">
        <v>262</v>
      </c>
      <c r="G136" s="62" t="str">
        <f t="shared" si="19"/>
        <v/>
      </c>
      <c r="H136" s="62" t="s">
        <v>263</v>
      </c>
      <c r="I136" s="63" t="str">
        <f t="shared" si="20"/>
        <v/>
      </c>
    </row>
    <row r="137" spans="8:8">
      <c r="F137" s="68"/>
      <c r="G137" s="68"/>
      <c r="H137" s="68"/>
      <c r="I137" s="68"/>
    </row>
    <row r="138" spans="8:8">
      <c r="E138" s="64" t="s">
        <v>49</v>
      </c>
      <c r="F138" s="69"/>
      <c r="G138" s="69">
        <f>SUM(G117:G136)</f>
        <v>1469000.0</v>
      </c>
      <c r="H138" s="69"/>
      <c r="I138" s="69">
        <f>SUM(I117:I136)</f>
        <v>724323.0</v>
      </c>
    </row>
    <row r="139" spans="8:8">
      <c r="E139" s="70"/>
      <c r="F139" s="68"/>
      <c r="G139" s="68"/>
      <c r="H139" s="68"/>
      <c r="I139" s="68"/>
      <c r="J139" s="70"/>
    </row>
    <row r="140" spans="8:8" s="65" ht="14.5" customFormat="1">
      <c r="F140" s="71"/>
      <c r="G140" s="71"/>
      <c r="H140" s="71"/>
      <c r="I140" s="71"/>
    </row>
    <row r="141" spans="8:8">
      <c r="E141" s="70"/>
      <c r="F141" s="68"/>
      <c r="G141" s="68"/>
      <c r="H141" s="68"/>
      <c r="I141" s="68"/>
    </row>
    <row r="142" spans="8:8">
      <c r="C142" s="49">
        <f>DATE(2022,4,6)</f>
        <v>44657.0</v>
      </c>
      <c r="D142" s="50"/>
      <c r="E142" s="70"/>
      <c r="F142" s="68"/>
      <c r="G142" s="68"/>
      <c r="H142" s="68"/>
      <c r="I142" s="68"/>
    </row>
    <row r="143" spans="8:8">
      <c r="E143" s="70"/>
      <c r="F143" s="68"/>
      <c r="G143" s="68"/>
      <c r="H143" s="68"/>
      <c r="I143" s="68"/>
    </row>
    <row r="144" spans="8:8" ht="14.5">
      <c r="B144" s="72" t="s">
        <v>39</v>
      </c>
      <c r="C144" s="67" t="s">
        <v>89</v>
      </c>
      <c r="D144" s="67" t="s">
        <v>37</v>
      </c>
      <c r="E144" s="53" t="s">
        <v>36</v>
      </c>
      <c r="F144" s="53" t="s">
        <v>2</v>
      </c>
      <c r="G144" s="53" t="s">
        <v>40</v>
      </c>
      <c r="H144" s="53" t="s">
        <v>38</v>
      </c>
      <c r="I144" s="54" t="s">
        <v>41</v>
      </c>
    </row>
    <row r="145" spans="8:8">
      <c r="B145" s="55">
        <v>1.0</v>
      </c>
      <c r="C145" s="56">
        <v>76.0</v>
      </c>
      <c r="D145" s="56" t="s">
        <v>20</v>
      </c>
      <c r="E145" s="56" t="str">
        <f t="shared" si="21" ref="E145:E164">IF(ISBLANK(D145),"",VLOOKUP(D145,UP_3_2022,2,FALSE))</f>
        <v>Pempek Biasa</v>
      </c>
      <c r="F145" s="22">
        <v>3500.0</v>
      </c>
      <c r="G145" s="22">
        <f>IF(ISBLANK(D145),"",F145*C145)</f>
        <v>266000.0</v>
      </c>
      <c r="H145" s="22">
        <v>1563.0</v>
      </c>
      <c r="I145" s="57">
        <f>IF(ISBLANK(D145),"",H145*C145)</f>
        <v>118788.0</v>
      </c>
    </row>
    <row r="146" spans="8:8">
      <c r="B146" s="55">
        <v>2.0</v>
      </c>
      <c r="C146" s="56">
        <v>1.0</v>
      </c>
      <c r="D146" s="56" t="s">
        <v>27</v>
      </c>
      <c r="E146" s="56" t="str">
        <f t="shared" si="21"/>
        <v>Model Telor</v>
      </c>
      <c r="F146" s="22">
        <v>15000.0</v>
      </c>
      <c r="G146" s="22">
        <f t="shared" si="22" ref="G146:G164">IF(ISBLANK(D146),"",F146*C146)</f>
        <v>15000.0</v>
      </c>
      <c r="H146" s="22">
        <v>7969.0</v>
      </c>
      <c r="I146" s="57">
        <f t="shared" si="23" ref="I146:I164">IF(ISBLANK(D146),"",H146*C146)</f>
        <v>7969.0</v>
      </c>
    </row>
    <row r="147" spans="8:8">
      <c r="B147" s="55">
        <v>3.0</v>
      </c>
      <c r="C147" s="56">
        <v>1.0</v>
      </c>
      <c r="D147" s="56" t="s">
        <v>145</v>
      </c>
      <c r="E147" s="56" t="str">
        <f t="shared" si="21"/>
        <v>Fruit Tea</v>
      </c>
      <c r="F147" s="22">
        <v>7000.0</v>
      </c>
      <c r="G147" s="22">
        <f t="shared" si="22"/>
        <v>7000.0</v>
      </c>
      <c r="H147" s="22">
        <v>3250.0</v>
      </c>
      <c r="I147" s="57">
        <f t="shared" si="23"/>
        <v>3250.0</v>
      </c>
    </row>
    <row r="148" spans="8:8">
      <c r="B148" s="55">
        <v>4.0</v>
      </c>
      <c r="C148" s="56">
        <v>1.0</v>
      </c>
      <c r="D148" s="56" t="s">
        <v>135</v>
      </c>
      <c r="E148" s="56" t="str">
        <f t="shared" si="21"/>
        <v>Pempek Vacuum 110</v>
      </c>
      <c r="F148" s="22">
        <v>110000.0</v>
      </c>
      <c r="G148" s="22">
        <f t="shared" si="22"/>
        <v>110000.0</v>
      </c>
      <c r="H148" s="22">
        <v>53841.0</v>
      </c>
      <c r="I148" s="57">
        <f t="shared" si="23"/>
        <v>53841.0</v>
      </c>
    </row>
    <row r="149" spans="8:8">
      <c r="B149" s="55">
        <v>5.0</v>
      </c>
      <c r="C149" s="56">
        <v>2.0</v>
      </c>
      <c r="D149" s="56" t="s">
        <v>35</v>
      </c>
      <c r="E149" s="56" t="str">
        <f t="shared" si="21"/>
        <v>Kopi</v>
      </c>
      <c r="F149" s="22">
        <v>5000.0</v>
      </c>
      <c r="G149" s="22">
        <f t="shared" si="22"/>
        <v>10000.0</v>
      </c>
      <c r="H149" s="22">
        <v>1000.0</v>
      </c>
      <c r="I149" s="57">
        <f t="shared" si="23"/>
        <v>2000.0</v>
      </c>
    </row>
    <row r="150" spans="8:8">
      <c r="B150" s="55">
        <v>6.0</v>
      </c>
      <c r="C150" s="56">
        <v>1.0</v>
      </c>
      <c r="D150" s="56" t="s">
        <v>31</v>
      </c>
      <c r="E150" s="56" t="str">
        <f t="shared" si="21"/>
        <v>Teh Kotak</v>
      </c>
      <c r="F150" s="22">
        <v>5000.0</v>
      </c>
      <c r="G150" s="22">
        <f t="shared" si="22"/>
        <v>5000.0</v>
      </c>
      <c r="H150" s="22">
        <v>2500.0</v>
      </c>
      <c r="I150" s="57">
        <f t="shared" si="23"/>
        <v>2500.0</v>
      </c>
    </row>
    <row r="151" spans="8:8">
      <c r="B151" s="55">
        <v>7.0</v>
      </c>
      <c r="C151" s="56">
        <v>2.0</v>
      </c>
      <c r="D151" s="56" t="s">
        <v>140</v>
      </c>
      <c r="E151" s="56" t="str">
        <f t="shared" si="21"/>
        <v>Pempek Vacuum 175</v>
      </c>
      <c r="F151" s="22">
        <v>175000.0</v>
      </c>
      <c r="G151" s="22">
        <f t="shared" si="22"/>
        <v>350000.0</v>
      </c>
      <c r="H151" s="22">
        <v>85777.0</v>
      </c>
      <c r="I151" s="57">
        <f t="shared" si="23"/>
        <v>171554.0</v>
      </c>
    </row>
    <row r="152" spans="8:8">
      <c r="B152" s="55">
        <v>8.0</v>
      </c>
      <c r="C152" s="56">
        <v>1.0</v>
      </c>
      <c r="D152" s="56" t="s">
        <v>141</v>
      </c>
      <c r="E152" s="56" t="str">
        <f t="shared" si="21"/>
        <v>Pempek Vacuum 210</v>
      </c>
      <c r="F152" s="22">
        <v>210000.0</v>
      </c>
      <c r="G152" s="22">
        <f t="shared" si="22"/>
        <v>210000.0</v>
      </c>
      <c r="H152" s="22">
        <v>100593.0</v>
      </c>
      <c r="I152" s="57">
        <f t="shared" si="23"/>
        <v>100593.0</v>
      </c>
    </row>
    <row r="153" spans="8:8">
      <c r="B153" s="55">
        <v>9.0</v>
      </c>
      <c r="C153" s="56">
        <v>26.0</v>
      </c>
      <c r="D153" s="56" t="s">
        <v>20</v>
      </c>
      <c r="E153" s="56" t="str">
        <f t="shared" si="21"/>
        <v>Pempek Biasa</v>
      </c>
      <c r="F153" s="22">
        <v>3500.0</v>
      </c>
      <c r="G153" s="22">
        <f t="shared" si="22"/>
        <v>91000.0</v>
      </c>
      <c r="H153" s="22">
        <v>1563.0</v>
      </c>
      <c r="I153" s="57">
        <f t="shared" si="23"/>
        <v>40638.0</v>
      </c>
    </row>
    <row r="154" spans="8:8">
      <c r="B154" s="55">
        <v>10.0</v>
      </c>
      <c r="C154" s="56">
        <v>4.0</v>
      </c>
      <c r="D154" s="56" t="s">
        <v>27</v>
      </c>
      <c r="E154" s="56" t="str">
        <f t="shared" si="21"/>
        <v>Model Telor</v>
      </c>
      <c r="F154" s="22">
        <v>15000.0</v>
      </c>
      <c r="G154" s="22">
        <f t="shared" si="22"/>
        <v>60000.0</v>
      </c>
      <c r="H154" s="22">
        <v>7969.0</v>
      </c>
      <c r="I154" s="57">
        <f t="shared" si="23"/>
        <v>31876.0</v>
      </c>
    </row>
    <row r="155" spans="8:8">
      <c r="B155" s="55">
        <v>11.0</v>
      </c>
      <c r="C155" s="56">
        <v>3.0</v>
      </c>
      <c r="D155" s="56" t="s">
        <v>25</v>
      </c>
      <c r="E155" s="56" t="str">
        <f t="shared" si="21"/>
        <v>Makanan Lain</v>
      </c>
      <c r="F155" s="22">
        <v>12500.0</v>
      </c>
      <c r="G155" s="22">
        <f t="shared" si="22"/>
        <v>37500.0</v>
      </c>
      <c r="H155" s="22">
        <v>7200.0</v>
      </c>
      <c r="I155" s="57">
        <f t="shared" si="23"/>
        <v>21600.0</v>
      </c>
    </row>
    <row r="156" spans="8:8">
      <c r="B156" s="55">
        <v>12.0</v>
      </c>
      <c r="C156" s="56">
        <v>1.0</v>
      </c>
      <c r="D156" s="56" t="s">
        <v>142</v>
      </c>
      <c r="E156" s="56" t="str">
        <f t="shared" si="21"/>
        <v>Kacing A 200 gr</v>
      </c>
      <c r="F156" s="22">
        <v>25000.0</v>
      </c>
      <c r="G156" s="22">
        <f t="shared" si="22"/>
        <v>25000.0</v>
      </c>
      <c r="H156" s="22">
        <v>13300.0</v>
      </c>
      <c r="I156" s="57">
        <f t="shared" si="23"/>
        <v>13300.0</v>
      </c>
    </row>
    <row r="157" spans="8:8">
      <c r="B157" s="55">
        <v>13.0</v>
      </c>
      <c r="C157" s="56">
        <v>4.0</v>
      </c>
      <c r="D157" s="56" t="s">
        <v>46</v>
      </c>
      <c r="E157" s="56" t="str">
        <f t="shared" si="21"/>
        <v>Tekwan Beku (1/2 kg)</v>
      </c>
      <c r="F157" s="22">
        <v>42500.0</v>
      </c>
      <c r="G157" s="22">
        <f t="shared" si="22"/>
        <v>170000.0</v>
      </c>
      <c r="H157" s="22">
        <v>35000.0</v>
      </c>
      <c r="I157" s="57">
        <f t="shared" si="23"/>
        <v>140000.0</v>
      </c>
    </row>
    <row r="158" spans="8:8">
      <c r="B158" s="55">
        <v>14.0</v>
      </c>
      <c r="C158" s="56">
        <v>2.0</v>
      </c>
      <c r="D158" s="56" t="s">
        <v>134</v>
      </c>
      <c r="E158" s="56" t="str">
        <f t="shared" si="21"/>
        <v>Pempek Vacuum 70</v>
      </c>
      <c r="F158" s="22">
        <v>70000.0</v>
      </c>
      <c r="G158" s="22">
        <f t="shared" si="22"/>
        <v>140000.0</v>
      </c>
      <c r="H158" s="22">
        <v>32636.0</v>
      </c>
      <c r="I158" s="57">
        <f t="shared" si="23"/>
        <v>65272.0</v>
      </c>
    </row>
    <row r="159" spans="8:8">
      <c r="B159" s="55">
        <v>15.0</v>
      </c>
      <c r="C159" s="56"/>
      <c r="D159" s="59"/>
      <c r="E159" s="56" t="str">
        <f t="shared" si="21"/>
        <v/>
      </c>
      <c r="F159" s="22" t="s">
        <v>264</v>
      </c>
      <c r="G159" s="22" t="str">
        <f t="shared" si="22"/>
        <v/>
      </c>
      <c r="H159" s="22" t="s">
        <v>265</v>
      </c>
      <c r="I159" s="57" t="str">
        <f t="shared" si="23"/>
        <v/>
      </c>
    </row>
    <row r="160" spans="8:8">
      <c r="B160" s="55">
        <v>16.0</v>
      </c>
      <c r="C160" s="56"/>
      <c r="D160" s="56"/>
      <c r="E160" s="56" t="str">
        <f t="shared" si="21"/>
        <v/>
      </c>
      <c r="F160" s="22" t="s">
        <v>266</v>
      </c>
      <c r="G160" s="22" t="str">
        <f t="shared" si="22"/>
        <v/>
      </c>
      <c r="H160" s="22" t="s">
        <v>267</v>
      </c>
      <c r="I160" s="57" t="str">
        <f t="shared" si="23"/>
        <v/>
      </c>
    </row>
    <row r="161" spans="8:8">
      <c r="B161" s="55">
        <v>17.0</v>
      </c>
      <c r="C161" s="56"/>
      <c r="D161" s="56"/>
      <c r="E161" s="56" t="str">
        <f t="shared" si="21"/>
        <v/>
      </c>
      <c r="F161" s="22" t="s">
        <v>268</v>
      </c>
      <c r="G161" s="22" t="str">
        <f t="shared" si="22"/>
        <v/>
      </c>
      <c r="H161" s="22" t="s">
        <v>269</v>
      </c>
      <c r="I161" s="57" t="str">
        <f t="shared" si="23"/>
        <v/>
      </c>
    </row>
    <row r="162" spans="8:8">
      <c r="B162" s="55">
        <v>18.0</v>
      </c>
      <c r="C162" s="56"/>
      <c r="D162" s="56"/>
      <c r="E162" s="56" t="str">
        <f t="shared" si="21"/>
        <v/>
      </c>
      <c r="F162" s="22" t="s">
        <v>270</v>
      </c>
      <c r="G162" s="22" t="str">
        <f t="shared" si="22"/>
        <v/>
      </c>
      <c r="H162" s="22" t="s">
        <v>271</v>
      </c>
      <c r="I162" s="57" t="str">
        <f t="shared" si="23"/>
        <v/>
      </c>
    </row>
    <row r="163" spans="8:8">
      <c r="B163" s="55">
        <v>19.0</v>
      </c>
      <c r="C163" s="56"/>
      <c r="D163" s="56"/>
      <c r="E163" s="56" t="str">
        <f t="shared" si="21"/>
        <v/>
      </c>
      <c r="F163" s="22" t="s">
        <v>272</v>
      </c>
      <c r="G163" s="22" t="str">
        <f t="shared" si="22"/>
        <v/>
      </c>
      <c r="H163" s="22" t="s">
        <v>273</v>
      </c>
      <c r="I163" s="57" t="str">
        <f t="shared" si="23"/>
        <v/>
      </c>
    </row>
    <row r="164" spans="8:8">
      <c r="B164" s="60">
        <v>20.0</v>
      </c>
      <c r="C164" s="61"/>
      <c r="D164" s="61"/>
      <c r="E164" s="56" t="str">
        <f t="shared" si="21"/>
        <v/>
      </c>
      <c r="F164" s="62" t="s">
        <v>274</v>
      </c>
      <c r="G164" s="62" t="str">
        <f t="shared" si="22"/>
        <v/>
      </c>
      <c r="H164" s="62" t="s">
        <v>275</v>
      </c>
      <c r="I164" s="63" t="str">
        <f t="shared" si="23"/>
        <v/>
      </c>
    </row>
    <row r="166" spans="8:8">
      <c r="E166" s="64" t="s">
        <v>49</v>
      </c>
      <c r="G166" s="22">
        <f>SUM(G145:G164)</f>
        <v>1496500.0</v>
      </c>
      <c r="I166" s="22">
        <f>SUM(I145:I164)</f>
        <v>773181.0</v>
      </c>
    </row>
    <row r="168" spans="8:8" s="65" ht="14.5" customFormat="1">
      <c r="F168" s="67"/>
      <c r="G168" s="67"/>
      <c r="H168" s="67"/>
      <c r="I168" s="67"/>
    </row>
    <row r="169" spans="8:8" s="2" ht="15.5" customFormat="1">
      <c r="F169" s="22"/>
      <c r="G169" s="22"/>
      <c r="H169" s="22"/>
      <c r="I169" s="22"/>
    </row>
    <row r="170" spans="8:8">
      <c r="C170" s="49">
        <f>DATE(2022,4,7)</f>
        <v>44658.0</v>
      </c>
    </row>
    <row r="172" spans="8:8" ht="14.5">
      <c r="B172" s="52" t="s">
        <v>39</v>
      </c>
      <c r="C172" s="53" t="s">
        <v>89</v>
      </c>
      <c r="D172" s="53" t="s">
        <v>37</v>
      </c>
      <c r="E172" s="53" t="s">
        <v>36</v>
      </c>
      <c r="F172" s="53" t="s">
        <v>2</v>
      </c>
      <c r="G172" s="53" t="s">
        <v>40</v>
      </c>
      <c r="H172" s="53" t="s">
        <v>38</v>
      </c>
      <c r="I172" s="54" t="s">
        <v>41</v>
      </c>
    </row>
    <row r="173" spans="8:8">
      <c r="B173" s="55">
        <v>1.0</v>
      </c>
      <c r="C173" s="56">
        <v>25.0</v>
      </c>
      <c r="D173" s="56" t="s">
        <v>20</v>
      </c>
      <c r="E173" s="56" t="str">
        <f t="shared" si="24" ref="E173:E192">IF(ISBLANK(D173),"",VLOOKUP(D173,UP_3_2022,2,FALSE))</f>
        <v>Pempek Biasa</v>
      </c>
      <c r="F173" s="22">
        <v>3500.0</v>
      </c>
      <c r="G173" s="22">
        <f>IF(ISBLANK(D173),"",F173*C173)</f>
        <v>87500.0</v>
      </c>
      <c r="H173" s="22">
        <v>1563.0</v>
      </c>
      <c r="I173" s="57">
        <f>IF(ISBLANK(D173),"",H173*C173)</f>
        <v>39075.0</v>
      </c>
    </row>
    <row r="174" spans="8:8">
      <c r="B174" s="55">
        <v>2.0</v>
      </c>
      <c r="C174" s="56">
        <v>1.0</v>
      </c>
      <c r="D174" s="56" t="s">
        <v>138</v>
      </c>
      <c r="E174" s="56" t="str">
        <f t="shared" si="24"/>
        <v>Pempek Vacuum 140</v>
      </c>
      <c r="F174" s="22">
        <v>140000.0</v>
      </c>
      <c r="G174" s="22">
        <f t="shared" si="25" ref="G174:G192">IF(ISBLANK(D174),"",F174*C174)</f>
        <v>140000.0</v>
      </c>
      <c r="H174" s="22">
        <v>68657.0</v>
      </c>
      <c r="I174" s="57">
        <f t="shared" si="26" ref="I174:I192">IF(ISBLANK(D174),"",H174*C174)</f>
        <v>68657.0</v>
      </c>
    </row>
    <row r="175" spans="8:8">
      <c r="B175" s="55">
        <v>3.0</v>
      </c>
      <c r="C175" s="56">
        <v>4.0</v>
      </c>
      <c r="D175" s="56" t="s">
        <v>27</v>
      </c>
      <c r="E175" s="56" t="str">
        <f t="shared" si="24"/>
        <v>Model Telor</v>
      </c>
      <c r="F175" s="22">
        <v>15000.0</v>
      </c>
      <c r="G175" s="22">
        <f t="shared" si="25"/>
        <v>60000.0</v>
      </c>
      <c r="H175" s="22">
        <v>7969.0</v>
      </c>
      <c r="I175" s="57">
        <f t="shared" si="26"/>
        <v>31876.0</v>
      </c>
    </row>
    <row r="176" spans="8:8">
      <c r="B176" s="55">
        <v>4.0</v>
      </c>
      <c r="C176" s="56">
        <v>10.0</v>
      </c>
      <c r="D176" s="56" t="s">
        <v>142</v>
      </c>
      <c r="E176" s="56" t="str">
        <f t="shared" si="24"/>
        <v>Kacing A 200 gr</v>
      </c>
      <c r="F176" s="22">
        <v>25000.0</v>
      </c>
      <c r="G176" s="22">
        <f t="shared" si="25"/>
        <v>250000.0</v>
      </c>
      <c r="H176" s="22">
        <v>13300.0</v>
      </c>
      <c r="I176" s="57">
        <f t="shared" si="26"/>
        <v>133000.0</v>
      </c>
    </row>
    <row r="177" spans="8:8">
      <c r="B177" s="55">
        <v>5.0</v>
      </c>
      <c r="C177" s="56">
        <v>1.0</v>
      </c>
      <c r="D177" s="56" t="s">
        <v>35</v>
      </c>
      <c r="E177" s="56" t="str">
        <f t="shared" si="24"/>
        <v>Kopi</v>
      </c>
      <c r="F177" s="22">
        <v>5000.0</v>
      </c>
      <c r="G177" s="22">
        <f t="shared" si="25"/>
        <v>5000.0</v>
      </c>
      <c r="H177" s="22">
        <v>1000.0</v>
      </c>
      <c r="I177" s="57">
        <f t="shared" si="26"/>
        <v>1000.0</v>
      </c>
    </row>
    <row r="178" spans="8:8">
      <c r="B178" s="55">
        <v>6.0</v>
      </c>
      <c r="C178" s="56">
        <v>2.0</v>
      </c>
      <c r="D178" s="56" t="s">
        <v>142</v>
      </c>
      <c r="E178" s="56" t="str">
        <f t="shared" si="24"/>
        <v>Kacing A 200 gr</v>
      </c>
      <c r="F178" s="22">
        <v>25000.0</v>
      </c>
      <c r="G178" s="22">
        <f t="shared" si="25"/>
        <v>50000.0</v>
      </c>
      <c r="H178" s="22">
        <v>13300.0</v>
      </c>
      <c r="I178" s="57">
        <f t="shared" si="26"/>
        <v>26600.0</v>
      </c>
    </row>
    <row r="179" spans="8:8">
      <c r="B179" s="55">
        <v>7.0</v>
      </c>
      <c r="C179" s="56">
        <v>2.0</v>
      </c>
      <c r="D179" s="56" t="s">
        <v>108</v>
      </c>
      <c r="E179" s="56" t="str">
        <f t="shared" si="24"/>
        <v>Panggang</v>
      </c>
      <c r="F179" s="22">
        <v>30000.0</v>
      </c>
      <c r="G179" s="22">
        <f t="shared" si="25"/>
        <v>60000.0</v>
      </c>
      <c r="H179" s="22">
        <v>18250.0</v>
      </c>
      <c r="I179" s="57">
        <f t="shared" si="26"/>
        <v>36500.0</v>
      </c>
    </row>
    <row r="180" spans="8:8">
      <c r="B180" s="55">
        <v>8.0</v>
      </c>
      <c r="C180" s="56">
        <v>2.0</v>
      </c>
      <c r="D180" s="56" t="s">
        <v>134</v>
      </c>
      <c r="E180" s="56" t="str">
        <f t="shared" si="24"/>
        <v>Pempek Vacuum 70</v>
      </c>
      <c r="F180" s="22">
        <v>70000.0</v>
      </c>
      <c r="G180" s="22">
        <f t="shared" si="25"/>
        <v>140000.0</v>
      </c>
      <c r="H180" s="22">
        <v>32636.0</v>
      </c>
      <c r="I180" s="57">
        <f t="shared" si="26"/>
        <v>65272.0</v>
      </c>
    </row>
    <row r="181" spans="8:8">
      <c r="B181" s="55">
        <v>9.0</v>
      </c>
      <c r="C181" s="56">
        <v>41.0</v>
      </c>
      <c r="D181" s="56" t="s">
        <v>20</v>
      </c>
      <c r="E181" s="56" t="str">
        <f t="shared" si="24"/>
        <v>Pempek Biasa</v>
      </c>
      <c r="F181" s="22">
        <v>3500.0</v>
      </c>
      <c r="G181" s="22">
        <f t="shared" si="25"/>
        <v>143500.0</v>
      </c>
      <c r="H181" s="22">
        <v>1563.0</v>
      </c>
      <c r="I181" s="57">
        <f t="shared" si="26"/>
        <v>64083.0</v>
      </c>
    </row>
    <row r="182" spans="8:8">
      <c r="B182" s="55">
        <v>10.0</v>
      </c>
      <c r="C182" s="56">
        <v>2.0</v>
      </c>
      <c r="D182" s="56" t="s">
        <v>136</v>
      </c>
      <c r="E182" s="56" t="str">
        <f t="shared" si="24"/>
        <v>Pempek Vacuum 35</v>
      </c>
      <c r="F182" s="22">
        <v>35000.0</v>
      </c>
      <c r="G182" s="22">
        <f t="shared" si="25"/>
        <v>70000.0</v>
      </c>
      <c r="H182" s="22">
        <v>17120.0</v>
      </c>
      <c r="I182" s="57">
        <f t="shared" si="26"/>
        <v>34240.0</v>
      </c>
    </row>
    <row r="183" spans="8:8">
      <c r="B183" s="55">
        <v>11.0</v>
      </c>
      <c r="C183" s="56">
        <v>1.0</v>
      </c>
      <c r="D183" s="56" t="s">
        <v>141</v>
      </c>
      <c r="E183" s="56" t="str">
        <f t="shared" si="24"/>
        <v>Pempek Vacuum 210</v>
      </c>
      <c r="F183" s="22">
        <v>210000.0</v>
      </c>
      <c r="G183" s="22">
        <f t="shared" si="25"/>
        <v>210000.0</v>
      </c>
      <c r="H183" s="22">
        <v>100593.0</v>
      </c>
      <c r="I183" s="57">
        <f t="shared" si="26"/>
        <v>100593.0</v>
      </c>
    </row>
    <row r="184" spans="8:8">
      <c r="B184" s="55">
        <v>12.0</v>
      </c>
      <c r="C184" s="56"/>
      <c r="D184" s="56"/>
      <c r="E184" s="56" t="str">
        <f t="shared" si="24"/>
        <v/>
      </c>
      <c r="F184" s="22" t="s">
        <v>276</v>
      </c>
      <c r="G184" s="22" t="str">
        <f t="shared" si="25"/>
        <v/>
      </c>
      <c r="H184" s="22" t="s">
        <v>277</v>
      </c>
      <c r="I184" s="57" t="str">
        <f t="shared" si="26"/>
        <v/>
      </c>
    </row>
    <row r="185" spans="8:8">
      <c r="B185" s="55">
        <v>13.0</v>
      </c>
      <c r="C185" s="56"/>
      <c r="D185" s="56"/>
      <c r="E185" s="56" t="str">
        <f t="shared" si="24"/>
        <v/>
      </c>
      <c r="F185" s="22" t="s">
        <v>278</v>
      </c>
      <c r="G185" s="22" t="str">
        <f t="shared" si="25"/>
        <v/>
      </c>
      <c r="H185" s="22" t="s">
        <v>279</v>
      </c>
      <c r="I185" s="57" t="str">
        <f t="shared" si="26"/>
        <v/>
      </c>
    </row>
    <row r="186" spans="8:8">
      <c r="B186" s="55">
        <v>14.0</v>
      </c>
      <c r="C186" s="56"/>
      <c r="D186" s="59"/>
      <c r="E186" s="56" t="str">
        <f t="shared" si="24"/>
        <v/>
      </c>
      <c r="F186" s="22" t="s">
        <v>280</v>
      </c>
      <c r="G186" s="22" t="str">
        <f t="shared" si="25"/>
        <v/>
      </c>
      <c r="H186" s="22" t="s">
        <v>281</v>
      </c>
      <c r="I186" s="57" t="str">
        <f t="shared" si="26"/>
        <v/>
      </c>
    </row>
    <row r="187" spans="8:8">
      <c r="B187" s="55">
        <v>15.0</v>
      </c>
      <c r="C187" s="56"/>
      <c r="D187" s="56"/>
      <c r="E187" s="56" t="str">
        <f t="shared" si="24"/>
        <v/>
      </c>
      <c r="F187" s="22" t="s">
        <v>282</v>
      </c>
      <c r="G187" s="22" t="str">
        <f t="shared" si="25"/>
        <v/>
      </c>
      <c r="H187" s="22" t="s">
        <v>283</v>
      </c>
      <c r="I187" s="57" t="str">
        <f t="shared" si="26"/>
        <v/>
      </c>
    </row>
    <row r="188" spans="8:8">
      <c r="B188" s="55">
        <v>16.0</v>
      </c>
      <c r="C188" s="56"/>
      <c r="D188" s="56"/>
      <c r="E188" s="56" t="str">
        <f t="shared" si="24"/>
        <v/>
      </c>
      <c r="F188" s="22" t="s">
        <v>284</v>
      </c>
      <c r="G188" s="22" t="str">
        <f t="shared" si="25"/>
        <v/>
      </c>
      <c r="H188" s="22" t="s">
        <v>285</v>
      </c>
      <c r="I188" s="57" t="str">
        <f t="shared" si="26"/>
        <v/>
      </c>
    </row>
    <row r="189" spans="8:8">
      <c r="B189" s="55">
        <v>17.0</v>
      </c>
      <c r="C189" s="56"/>
      <c r="D189" s="59"/>
      <c r="E189" s="56" t="str">
        <f t="shared" si="24"/>
        <v/>
      </c>
      <c r="F189" s="22" t="s">
        <v>286</v>
      </c>
      <c r="G189" s="22" t="str">
        <f t="shared" si="25"/>
        <v/>
      </c>
      <c r="H189" s="22" t="s">
        <v>287</v>
      </c>
      <c r="I189" s="57" t="str">
        <f t="shared" si="26"/>
        <v/>
      </c>
    </row>
    <row r="190" spans="8:8">
      <c r="B190" s="55">
        <v>18.0</v>
      </c>
      <c r="C190" s="56"/>
      <c r="D190" s="56"/>
      <c r="E190" s="56" t="str">
        <f t="shared" si="24"/>
        <v/>
      </c>
      <c r="F190" s="22" t="s">
        <v>288</v>
      </c>
      <c r="G190" s="22" t="str">
        <f t="shared" si="25"/>
        <v/>
      </c>
      <c r="H190" s="22" t="s">
        <v>289</v>
      </c>
      <c r="I190" s="57" t="str">
        <f t="shared" si="26"/>
        <v/>
      </c>
    </row>
    <row r="191" spans="8:8">
      <c r="B191" s="55">
        <v>19.0</v>
      </c>
      <c r="C191" s="56"/>
      <c r="D191" s="56"/>
      <c r="E191" s="56" t="str">
        <f t="shared" si="24"/>
        <v/>
      </c>
      <c r="F191" s="22" t="s">
        <v>290</v>
      </c>
      <c r="G191" s="22" t="str">
        <f t="shared" si="25"/>
        <v/>
      </c>
      <c r="H191" s="22" t="s">
        <v>291</v>
      </c>
      <c r="I191" s="57" t="str">
        <f t="shared" si="26"/>
        <v/>
      </c>
    </row>
    <row r="192" spans="8:8">
      <c r="B192" s="60">
        <v>20.0</v>
      </c>
      <c r="C192" s="61"/>
      <c r="D192" s="61"/>
      <c r="E192" s="61" t="str">
        <f t="shared" si="24"/>
        <v/>
      </c>
      <c r="F192" s="62" t="s">
        <v>292</v>
      </c>
      <c r="G192" s="62" t="str">
        <f t="shared" si="25"/>
        <v/>
      </c>
      <c r="H192" s="62" t="s">
        <v>293</v>
      </c>
      <c r="I192" s="63" t="str">
        <f t="shared" si="26"/>
        <v/>
      </c>
    </row>
    <row r="194" spans="8:8">
      <c r="E194" s="64" t="s">
        <v>49</v>
      </c>
      <c r="G194" s="22">
        <f>SUM(G173:G192)</f>
        <v>1216000.0</v>
      </c>
      <c r="I194" s="22">
        <f>SUM(I173:I192)</f>
        <v>600896.0</v>
      </c>
    </row>
    <row r="196" spans="8:8" s="65" ht="14.5" customFormat="1">
      <c r="F196" s="67"/>
      <c r="G196" s="67"/>
      <c r="H196" s="67"/>
      <c r="I196" s="67"/>
    </row>
    <row r="197" spans="8:8" s="2" ht="15.5" customFormat="1">
      <c r="F197" s="22"/>
      <c r="G197" s="22"/>
      <c r="H197" s="22"/>
      <c r="I197" s="22"/>
    </row>
    <row r="198" spans="8:8">
      <c r="C198" s="49">
        <f>DATE(2022,4,8)</f>
        <v>44659.0</v>
      </c>
    </row>
    <row r="200" spans="8:8" ht="14.5">
      <c r="B200" s="52" t="s">
        <v>39</v>
      </c>
      <c r="C200" s="53" t="s">
        <v>89</v>
      </c>
      <c r="D200" s="53" t="s">
        <v>37</v>
      </c>
      <c r="E200" s="53" t="s">
        <v>36</v>
      </c>
      <c r="F200" s="53" t="s">
        <v>2</v>
      </c>
      <c r="G200" s="53" t="s">
        <v>40</v>
      </c>
      <c r="H200" s="53" t="s">
        <v>38</v>
      </c>
      <c r="I200" s="54" t="s">
        <v>41</v>
      </c>
    </row>
    <row r="201" spans="8:8">
      <c r="B201" s="55">
        <v>1.0</v>
      </c>
      <c r="C201" s="56">
        <v>2.0</v>
      </c>
      <c r="D201" s="56" t="s">
        <v>141</v>
      </c>
      <c r="E201" s="56" t="str">
        <f t="shared" si="27" ref="E201:E220">IF(ISBLANK(D201),"",VLOOKUP(D201,UP_3_2022,2,FALSE))</f>
        <v>Pempek Vacuum 210</v>
      </c>
      <c r="F201" s="22">
        <v>210000.0</v>
      </c>
      <c r="G201" s="22">
        <f>IF(ISBLANK(D201),"",F201*C201)</f>
        <v>420000.0</v>
      </c>
      <c r="H201" s="22">
        <v>100593.0</v>
      </c>
      <c r="I201" s="57">
        <f>IF(ISBLANK(D201),"",H201*C201)</f>
        <v>201186.0</v>
      </c>
    </row>
    <row r="202" spans="8:8">
      <c r="B202" s="55">
        <v>2.0</v>
      </c>
      <c r="C202" s="56">
        <v>1.0</v>
      </c>
      <c r="D202" s="56" t="s">
        <v>98</v>
      </c>
      <c r="E202" s="56" t="str">
        <f t="shared" si="27"/>
        <v>Getas</v>
      </c>
      <c r="F202" s="22">
        <v>25000.0</v>
      </c>
      <c r="G202" s="22">
        <f t="shared" si="28" ref="G202:G220">IF(ISBLANK(D202),"",F202*C202)</f>
        <v>25000.0</v>
      </c>
      <c r="H202" s="22">
        <v>17000.0</v>
      </c>
      <c r="I202" s="57">
        <f t="shared" si="29" ref="I202:I220">IF(ISBLANK(D202),"",H202*C202)</f>
        <v>17000.0</v>
      </c>
    </row>
    <row r="203" spans="8:8">
      <c r="B203" s="55">
        <v>3.0</v>
      </c>
      <c r="C203" s="56">
        <v>1.0</v>
      </c>
      <c r="D203" s="56" t="s">
        <v>96</v>
      </c>
      <c r="E203" s="56" t="str">
        <f t="shared" si="27"/>
        <v>Kancing Super A</v>
      </c>
      <c r="F203" s="22">
        <v>25000.0</v>
      </c>
      <c r="G203" s="22">
        <f t="shared" si="28"/>
        <v>25000.0</v>
      </c>
      <c r="H203" s="22">
        <v>13300.0</v>
      </c>
      <c r="I203" s="57">
        <f t="shared" si="29"/>
        <v>13300.0</v>
      </c>
    </row>
    <row r="204" spans="8:8">
      <c r="B204" s="55">
        <v>4.0</v>
      </c>
      <c r="C204" s="56">
        <v>1.0</v>
      </c>
      <c r="D204" s="56" t="s">
        <v>148</v>
      </c>
      <c r="E204" s="56" t="str">
        <f t="shared" si="27"/>
        <v>Bintang</v>
      </c>
      <c r="F204" s="22">
        <v>25000.0</v>
      </c>
      <c r="G204" s="22">
        <f t="shared" si="28"/>
        <v>25000.0</v>
      </c>
      <c r="H204" s="22">
        <v>10259.0</v>
      </c>
      <c r="I204" s="57">
        <f t="shared" si="29"/>
        <v>10259.0</v>
      </c>
    </row>
    <row r="205" spans="8:8">
      <c r="B205" s="55">
        <v>5.0</v>
      </c>
      <c r="C205" s="56">
        <v>144.0</v>
      </c>
      <c r="D205" s="56" t="s">
        <v>20</v>
      </c>
      <c r="E205" s="56" t="str">
        <f t="shared" si="27"/>
        <v>Pempek Biasa</v>
      </c>
      <c r="F205" s="22">
        <v>3500.0</v>
      </c>
      <c r="G205" s="22">
        <f t="shared" si="28"/>
        <v>504000.0</v>
      </c>
      <c r="H205" s="22">
        <v>1563.0</v>
      </c>
      <c r="I205" s="57">
        <f t="shared" si="29"/>
        <v>225072.0</v>
      </c>
    </row>
    <row r="206" spans="8:8">
      <c r="B206" s="55">
        <v>6.0</v>
      </c>
      <c r="C206" s="56">
        <v>15.0</v>
      </c>
      <c r="D206" s="56" t="s">
        <v>25</v>
      </c>
      <c r="E206" s="56" t="str">
        <f t="shared" si="27"/>
        <v>Makanan Lain</v>
      </c>
      <c r="F206" s="22">
        <v>12500.0</v>
      </c>
      <c r="G206" s="22">
        <f t="shared" si="28"/>
        <v>187500.0</v>
      </c>
      <c r="H206" s="22">
        <v>7200.0</v>
      </c>
      <c r="I206" s="57">
        <f t="shared" si="29"/>
        <v>108000.0</v>
      </c>
    </row>
    <row r="207" spans="8:8">
      <c r="B207" s="55">
        <v>7.0</v>
      </c>
      <c r="C207" s="56">
        <v>1.0</v>
      </c>
      <c r="D207" s="56" t="s">
        <v>104</v>
      </c>
      <c r="E207" s="56" t="str">
        <f t="shared" si="27"/>
        <v>Mangkok Gabus</v>
      </c>
      <c r="F207" s="22">
        <v>30000.0</v>
      </c>
      <c r="G207" s="22">
        <f t="shared" si="28"/>
        <v>30000.0</v>
      </c>
      <c r="H207" s="22">
        <v>16750.0</v>
      </c>
      <c r="I207" s="57">
        <f t="shared" si="29"/>
        <v>16750.0</v>
      </c>
    </row>
    <row r="208" spans="8:8">
      <c r="B208" s="55">
        <v>8.0</v>
      </c>
      <c r="C208" s="56">
        <v>1.0</v>
      </c>
      <c r="D208" s="56" t="s">
        <v>145</v>
      </c>
      <c r="E208" s="56" t="str">
        <f t="shared" si="27"/>
        <v>Fruit Tea</v>
      </c>
      <c r="F208" s="22">
        <v>7000.0</v>
      </c>
      <c r="G208" s="22">
        <f t="shared" si="28"/>
        <v>7000.0</v>
      </c>
      <c r="H208" s="22">
        <v>3250.0</v>
      </c>
      <c r="I208" s="57">
        <f t="shared" si="29"/>
        <v>3250.0</v>
      </c>
    </row>
    <row r="209" spans="8:8">
      <c r="B209" s="55">
        <v>9.0</v>
      </c>
      <c r="C209" s="56">
        <v>7.0</v>
      </c>
      <c r="D209" s="56" t="s">
        <v>29</v>
      </c>
      <c r="E209" s="56" t="str">
        <f t="shared" si="27"/>
        <v>Vit</v>
      </c>
      <c r="F209" s="22">
        <v>4000.0</v>
      </c>
      <c r="G209" s="22">
        <f t="shared" si="28"/>
        <v>28000.0</v>
      </c>
      <c r="H209" s="22">
        <v>1500.0</v>
      </c>
      <c r="I209" s="57">
        <f t="shared" si="29"/>
        <v>10500.0</v>
      </c>
    </row>
    <row r="210" spans="8:8">
      <c r="B210" s="55">
        <v>10.0</v>
      </c>
      <c r="C210" s="56">
        <v>10.0</v>
      </c>
      <c r="D210" s="56" t="s">
        <v>27</v>
      </c>
      <c r="E210" s="56" t="str">
        <f t="shared" si="27"/>
        <v>Model Telor</v>
      </c>
      <c r="F210" s="22">
        <v>15000.0</v>
      </c>
      <c r="G210" s="22">
        <f t="shared" si="28"/>
        <v>150000.0</v>
      </c>
      <c r="H210" s="22">
        <v>7969.0</v>
      </c>
      <c r="I210" s="57">
        <f t="shared" si="29"/>
        <v>79690.0</v>
      </c>
    </row>
    <row r="211" spans="8:8">
      <c r="B211" s="55">
        <v>11.0</v>
      </c>
      <c r="C211" s="56">
        <v>2.0</v>
      </c>
      <c r="D211" s="56" t="s">
        <v>138</v>
      </c>
      <c r="E211" s="56" t="str">
        <f t="shared" si="27"/>
        <v>Pempek Vacuum 140</v>
      </c>
      <c r="F211" s="22">
        <v>140000.0</v>
      </c>
      <c r="G211" s="22">
        <f t="shared" si="28"/>
        <v>280000.0</v>
      </c>
      <c r="H211" s="22">
        <v>68657.0</v>
      </c>
      <c r="I211" s="57">
        <f t="shared" si="29"/>
        <v>137314.0</v>
      </c>
    </row>
    <row r="212" spans="8:8">
      <c r="B212" s="55">
        <v>12.0</v>
      </c>
      <c r="C212" s="56">
        <v>1.0</v>
      </c>
      <c r="D212" s="56" t="s">
        <v>136</v>
      </c>
      <c r="E212" s="56" t="str">
        <f t="shared" si="27"/>
        <v>Pempek Vacuum 35</v>
      </c>
      <c r="F212" s="22">
        <v>35000.0</v>
      </c>
      <c r="G212" s="22">
        <f t="shared" si="28"/>
        <v>35000.0</v>
      </c>
      <c r="H212" s="22">
        <v>17120.0</v>
      </c>
      <c r="I212" s="57">
        <f t="shared" si="29"/>
        <v>17120.0</v>
      </c>
    </row>
    <row r="213" spans="8:8">
      <c r="B213" s="55">
        <v>13.0</v>
      </c>
      <c r="C213" s="56">
        <v>1.0</v>
      </c>
      <c r="D213" s="56" t="s">
        <v>112</v>
      </c>
      <c r="E213" s="56" t="str">
        <f t="shared" si="27"/>
        <v>Teh Botol Sosro</v>
      </c>
      <c r="F213" s="22">
        <v>5000.0</v>
      </c>
      <c r="G213" s="22">
        <f t="shared" si="28"/>
        <v>5000.0</v>
      </c>
      <c r="H213" s="22">
        <v>1940.0</v>
      </c>
      <c r="I213" s="57">
        <f t="shared" si="29"/>
        <v>1940.0</v>
      </c>
    </row>
    <row r="214" spans="8:8">
      <c r="B214" s="55">
        <v>14.0</v>
      </c>
      <c r="C214" s="56">
        <v>4.0</v>
      </c>
      <c r="D214" s="56" t="s">
        <v>26</v>
      </c>
      <c r="E214" s="56" t="str">
        <f t="shared" si="27"/>
        <v>Lenjer Besar</v>
      </c>
      <c r="F214" s="22">
        <v>22500.0</v>
      </c>
      <c r="G214" s="22">
        <f t="shared" si="28"/>
        <v>90000.0</v>
      </c>
      <c r="H214" s="22">
        <v>11000.0</v>
      </c>
      <c r="I214" s="57">
        <f t="shared" si="29"/>
        <v>44000.0</v>
      </c>
    </row>
    <row r="215" spans="8:8">
      <c r="B215" s="55">
        <v>15.0</v>
      </c>
      <c r="C215" s="56">
        <v>2.0</v>
      </c>
      <c r="D215" s="56" t="s">
        <v>135</v>
      </c>
      <c r="E215" s="56" t="str">
        <f t="shared" si="27"/>
        <v>Pempek Vacuum 110</v>
      </c>
      <c r="F215" s="22">
        <v>110000.0</v>
      </c>
      <c r="G215" s="22">
        <f t="shared" si="28"/>
        <v>220000.0</v>
      </c>
      <c r="H215" s="22">
        <v>53841.0</v>
      </c>
      <c r="I215" s="57">
        <f t="shared" si="29"/>
        <v>107682.0</v>
      </c>
    </row>
    <row r="216" spans="8:8">
      <c r="B216" s="55">
        <v>16.0</v>
      </c>
      <c r="C216" s="56">
        <v>1.0</v>
      </c>
      <c r="D216" s="56" t="s">
        <v>140</v>
      </c>
      <c r="E216" s="56" t="str">
        <f t="shared" si="27"/>
        <v>Pempek Vacuum 175</v>
      </c>
      <c r="F216" s="22">
        <v>175000.0</v>
      </c>
      <c r="G216" s="22">
        <f t="shared" si="28"/>
        <v>175000.0</v>
      </c>
      <c r="H216" s="22">
        <v>85777.0</v>
      </c>
      <c r="I216" s="57">
        <f t="shared" si="29"/>
        <v>85777.0</v>
      </c>
    </row>
    <row r="217" spans="8:8">
      <c r="B217" s="55">
        <v>17.0</v>
      </c>
      <c r="C217" s="56">
        <v>2.0</v>
      </c>
      <c r="D217" s="56" t="s">
        <v>146</v>
      </c>
      <c r="E217" s="56" t="str">
        <f t="shared" si="27"/>
        <v>Teh Pucuk</v>
      </c>
      <c r="F217" s="22">
        <v>5000.0</v>
      </c>
      <c r="G217" s="22">
        <f t="shared" si="28"/>
        <v>10000.0</v>
      </c>
      <c r="H217" s="22">
        <v>2750.0</v>
      </c>
      <c r="I217" s="57">
        <f t="shared" si="29"/>
        <v>5500.0</v>
      </c>
    </row>
    <row r="218" spans="8:8">
      <c r="B218" s="55">
        <v>18.0</v>
      </c>
      <c r="C218" s="56">
        <v>1.0</v>
      </c>
      <c r="D218" s="56" t="s">
        <v>145</v>
      </c>
      <c r="E218" s="56" t="str">
        <f t="shared" si="27"/>
        <v>Fruit Tea</v>
      </c>
      <c r="F218" s="22">
        <v>7000.0</v>
      </c>
      <c r="G218" s="22">
        <f t="shared" si="28"/>
        <v>7000.0</v>
      </c>
      <c r="H218" s="22">
        <v>3250.0</v>
      </c>
      <c r="I218" s="57">
        <f t="shared" si="29"/>
        <v>3250.0</v>
      </c>
    </row>
    <row r="219" spans="8:8">
      <c r="B219" s="55">
        <v>19.0</v>
      </c>
      <c r="C219" s="56"/>
      <c r="D219" s="59"/>
      <c r="E219" s="56" t="str">
        <f t="shared" si="27"/>
        <v/>
      </c>
      <c r="F219" s="22" t="s">
        <v>294</v>
      </c>
      <c r="G219" s="22" t="str">
        <f t="shared" si="28"/>
        <v/>
      </c>
      <c r="H219" s="22" t="s">
        <v>295</v>
      </c>
      <c r="I219" s="57" t="str">
        <f t="shared" si="29"/>
        <v/>
      </c>
    </row>
    <row r="220" spans="8:8">
      <c r="B220" s="60">
        <v>20.0</v>
      </c>
      <c r="C220" s="61"/>
      <c r="D220" s="61"/>
      <c r="E220" s="61" t="str">
        <f t="shared" si="27"/>
        <v/>
      </c>
      <c r="F220" s="62" t="s">
        <v>296</v>
      </c>
      <c r="G220" s="62" t="str">
        <f t="shared" si="28"/>
        <v/>
      </c>
      <c r="H220" s="62" t="s">
        <v>297</v>
      </c>
      <c r="I220" s="63" t="str">
        <f t="shared" si="29"/>
        <v/>
      </c>
    </row>
    <row r="222" spans="8:8">
      <c r="E222" s="64" t="s">
        <v>49</v>
      </c>
      <c r="G222" s="22">
        <f>SUM(G201:G220)</f>
        <v>2223500.0</v>
      </c>
      <c r="I222" s="22">
        <f>SUM(I201:I220)</f>
        <v>1087590.0</v>
      </c>
    </row>
    <row r="224" spans="8:8" s="65" ht="14.5" customFormat="1">
      <c r="F224" s="67"/>
      <c r="G224" s="67"/>
      <c r="H224" s="67"/>
      <c r="I224" s="67"/>
    </row>
    <row r="225" spans="8:8" s="2" ht="15.5" customFormat="1">
      <c r="F225" s="22"/>
      <c r="G225" s="22"/>
      <c r="H225" s="22"/>
      <c r="I225" s="22"/>
    </row>
    <row r="226" spans="8:8">
      <c r="C226" s="49">
        <f>DATE(2022,4,9)</f>
        <v>44660.0</v>
      </c>
    </row>
    <row r="227" spans="8:8">
      <c r="D227" s="50"/>
    </row>
    <row r="228" spans="8:8" ht="14.5">
      <c r="B228" s="52" t="s">
        <v>39</v>
      </c>
      <c r="C228" s="53" t="s">
        <v>89</v>
      </c>
      <c r="D228" s="53" t="s">
        <v>37</v>
      </c>
      <c r="E228" s="53" t="s">
        <v>36</v>
      </c>
      <c r="F228" s="53" t="s">
        <v>2</v>
      </c>
      <c r="G228" s="53" t="s">
        <v>40</v>
      </c>
      <c r="H228" s="53" t="s">
        <v>38</v>
      </c>
      <c r="I228" s="54" t="s">
        <v>41</v>
      </c>
    </row>
    <row r="229" spans="8:8">
      <c r="B229" s="55">
        <v>1.0</v>
      </c>
      <c r="C229" s="56">
        <v>1.0</v>
      </c>
      <c r="D229" s="56" t="s">
        <v>138</v>
      </c>
      <c r="E229" s="56" t="str">
        <f t="shared" si="30" ref="E229:E248">IF(ISBLANK(D229),"",VLOOKUP(D229,UP_3_2022,2,FALSE))</f>
        <v>Pempek Vacuum 140</v>
      </c>
      <c r="F229" s="22">
        <v>140000.0</v>
      </c>
      <c r="G229" s="22">
        <f>IF(ISBLANK(D229),"",F229*C229)</f>
        <v>140000.0</v>
      </c>
      <c r="H229" s="22">
        <v>68657.0</v>
      </c>
      <c r="I229" s="57">
        <f>IF(ISBLANK(D229),"",H229*C229)</f>
        <v>68657.0</v>
      </c>
    </row>
    <row r="230" spans="8:8">
      <c r="B230" s="55">
        <v>2.0</v>
      </c>
      <c r="C230" s="56">
        <v>48.0</v>
      </c>
      <c r="D230" s="56" t="s">
        <v>21</v>
      </c>
      <c r="E230" s="56" t="str">
        <f t="shared" si="30"/>
        <v>Pempek Vacuum</v>
      </c>
      <c r="F230" s="22">
        <v>3500.0</v>
      </c>
      <c r="G230" s="22">
        <f t="shared" si="31" ref="G230:G248">IF(ISBLANK(D230),"",F230*C230)</f>
        <v>168000.0</v>
      </c>
      <c r="H230" s="22">
        <v>1563.0</v>
      </c>
      <c r="I230" s="57">
        <f t="shared" si="32" ref="I230:I248">IF(ISBLANK(D230),"",H230*C230)</f>
        <v>75024.0</v>
      </c>
    </row>
    <row r="231" spans="8:8">
      <c r="B231" s="55">
        <v>3.0</v>
      </c>
      <c r="C231" s="56">
        <v>3.0</v>
      </c>
      <c r="D231" s="56" t="s">
        <v>27</v>
      </c>
      <c r="E231" s="56" t="str">
        <f t="shared" si="30"/>
        <v>Model Telor</v>
      </c>
      <c r="F231" s="22">
        <v>15000.0</v>
      </c>
      <c r="G231" s="22">
        <f t="shared" si="31"/>
        <v>45000.0</v>
      </c>
      <c r="H231" s="22">
        <v>7969.0</v>
      </c>
      <c r="I231" s="57">
        <f t="shared" si="32"/>
        <v>23907.0</v>
      </c>
    </row>
    <row r="232" spans="8:8">
      <c r="B232" s="55">
        <v>4.0</v>
      </c>
      <c r="C232" s="56">
        <v>12.0</v>
      </c>
      <c r="D232" s="56" t="s">
        <v>20</v>
      </c>
      <c r="E232" s="56" t="str">
        <f t="shared" si="30"/>
        <v>Pempek Biasa</v>
      </c>
      <c r="F232" s="22">
        <v>3500.0</v>
      </c>
      <c r="G232" s="22">
        <f t="shared" si="31"/>
        <v>42000.0</v>
      </c>
      <c r="H232" s="22">
        <v>1563.0</v>
      </c>
      <c r="I232" s="57">
        <f t="shared" si="32"/>
        <v>18756.0</v>
      </c>
    </row>
    <row r="233" spans="8:8">
      <c r="B233" s="55">
        <v>5.0</v>
      </c>
      <c r="C233" s="56">
        <v>1.0</v>
      </c>
      <c r="D233" s="56" t="s">
        <v>134</v>
      </c>
      <c r="E233" s="56" t="str">
        <f t="shared" si="30"/>
        <v>Pempek Vacuum 70</v>
      </c>
      <c r="F233" s="22">
        <v>70000.0</v>
      </c>
      <c r="G233" s="22">
        <f t="shared" si="31"/>
        <v>70000.0</v>
      </c>
      <c r="H233" s="22">
        <v>32636.0</v>
      </c>
      <c r="I233" s="57">
        <f t="shared" si="32"/>
        <v>32636.0</v>
      </c>
    </row>
    <row r="234" spans="8:8">
      <c r="B234" s="55">
        <v>6.0</v>
      </c>
      <c r="C234" s="56">
        <v>1.0</v>
      </c>
      <c r="D234" s="56" t="s">
        <v>135</v>
      </c>
      <c r="E234" s="56" t="str">
        <f t="shared" si="30"/>
        <v>Pempek Vacuum 110</v>
      </c>
      <c r="F234" s="22">
        <v>110000.0</v>
      </c>
      <c r="G234" s="22">
        <f t="shared" si="31"/>
        <v>110000.0</v>
      </c>
      <c r="H234" s="22">
        <v>53841.0</v>
      </c>
      <c r="I234" s="57">
        <f t="shared" si="32"/>
        <v>53841.0</v>
      </c>
    </row>
    <row r="235" spans="8:8">
      <c r="B235" s="55">
        <v>7.0</v>
      </c>
      <c r="C235" s="56">
        <v>1.0</v>
      </c>
      <c r="D235" s="56" t="s">
        <v>29</v>
      </c>
      <c r="E235" s="56" t="str">
        <f t="shared" si="30"/>
        <v>Vit</v>
      </c>
      <c r="F235" s="22">
        <v>4000.0</v>
      </c>
      <c r="G235" s="22">
        <f t="shared" si="31"/>
        <v>4000.0</v>
      </c>
      <c r="H235" s="22">
        <v>1500.0</v>
      </c>
      <c r="I235" s="57">
        <f t="shared" si="32"/>
        <v>1500.0</v>
      </c>
    </row>
    <row r="236" spans="8:8">
      <c r="B236" s="55">
        <v>8.0</v>
      </c>
      <c r="C236" s="56">
        <v>1.0</v>
      </c>
      <c r="D236" s="56" t="s">
        <v>146</v>
      </c>
      <c r="E236" s="56" t="str">
        <f t="shared" si="30"/>
        <v>Teh Pucuk</v>
      </c>
      <c r="F236" s="22">
        <v>5000.0</v>
      </c>
      <c r="G236" s="22">
        <f t="shared" si="31"/>
        <v>5000.0</v>
      </c>
      <c r="H236" s="22">
        <v>2750.0</v>
      </c>
      <c r="I236" s="57">
        <f t="shared" si="32"/>
        <v>2750.0</v>
      </c>
    </row>
    <row r="237" spans="8:8">
      <c r="B237" s="55">
        <v>9.0</v>
      </c>
      <c r="C237" s="56">
        <v>5.0</v>
      </c>
      <c r="D237" s="56" t="s">
        <v>135</v>
      </c>
      <c r="E237" s="56" t="str">
        <f t="shared" si="30"/>
        <v>Pempek Vacuum 110</v>
      </c>
      <c r="F237" s="22">
        <v>110000.0</v>
      </c>
      <c r="G237" s="22">
        <f t="shared" si="31"/>
        <v>550000.0</v>
      </c>
      <c r="H237" s="22">
        <v>53841.0</v>
      </c>
      <c r="I237" s="57">
        <f t="shared" si="32"/>
        <v>269205.0</v>
      </c>
    </row>
    <row r="238" spans="8:8">
      <c r="B238" s="55">
        <v>10.0</v>
      </c>
      <c r="C238" s="56">
        <v>2.0</v>
      </c>
      <c r="D238" s="56" t="s">
        <v>26</v>
      </c>
      <c r="E238" s="56" t="str">
        <f t="shared" si="30"/>
        <v>Lenjer Besar</v>
      </c>
      <c r="F238" s="22">
        <v>22500.0</v>
      </c>
      <c r="G238" s="22">
        <f t="shared" si="31"/>
        <v>45000.0</v>
      </c>
      <c r="H238" s="22">
        <v>11000.0</v>
      </c>
      <c r="I238" s="57">
        <f t="shared" si="32"/>
        <v>22000.0</v>
      </c>
    </row>
    <row r="239" spans="8:8">
      <c r="B239" s="55">
        <v>11.0</v>
      </c>
      <c r="C239" s="56">
        <v>3.0</v>
      </c>
      <c r="D239" s="56" t="s">
        <v>27</v>
      </c>
      <c r="E239" s="56" t="str">
        <f t="shared" si="30"/>
        <v>Model Telor</v>
      </c>
      <c r="F239" s="22">
        <v>15000.0</v>
      </c>
      <c r="G239" s="22">
        <f t="shared" si="31"/>
        <v>45000.0</v>
      </c>
      <c r="H239" s="22">
        <v>7969.0</v>
      </c>
      <c r="I239" s="57">
        <f t="shared" si="32"/>
        <v>23907.0</v>
      </c>
    </row>
    <row r="240" spans="8:8">
      <c r="B240" s="55">
        <v>12.0</v>
      </c>
      <c r="C240" s="56">
        <v>2.0</v>
      </c>
      <c r="D240" s="56" t="s">
        <v>35</v>
      </c>
      <c r="E240" s="56" t="str">
        <f t="shared" si="30"/>
        <v>Kopi</v>
      </c>
      <c r="F240" s="22">
        <v>5000.0</v>
      </c>
      <c r="G240" s="22">
        <f t="shared" si="31"/>
        <v>10000.0</v>
      </c>
      <c r="H240" s="22">
        <v>1000.0</v>
      </c>
      <c r="I240" s="57">
        <f t="shared" si="32"/>
        <v>2000.0</v>
      </c>
    </row>
    <row r="241" spans="8:8">
      <c r="B241" s="55">
        <v>13.0</v>
      </c>
      <c r="C241" s="56">
        <v>2.0</v>
      </c>
      <c r="D241" s="56" t="s">
        <v>34</v>
      </c>
      <c r="E241" s="56" t="str">
        <f t="shared" si="30"/>
        <v>Teh Manis</v>
      </c>
      <c r="F241" s="22">
        <v>5000.0</v>
      </c>
      <c r="G241" s="22">
        <f t="shared" si="31"/>
        <v>10000.0</v>
      </c>
      <c r="H241" s="22">
        <v>1000.0</v>
      </c>
      <c r="I241" s="57">
        <f t="shared" si="32"/>
        <v>2000.0</v>
      </c>
    </row>
    <row r="242" spans="8:8">
      <c r="B242" s="55">
        <v>14.0</v>
      </c>
      <c r="C242" s="56">
        <v>4.0</v>
      </c>
      <c r="D242" s="56" t="s">
        <v>134</v>
      </c>
      <c r="E242" s="56" t="str">
        <f t="shared" si="30"/>
        <v>Pempek Vacuum 70</v>
      </c>
      <c r="F242" s="22">
        <v>70000.0</v>
      </c>
      <c r="G242" s="22">
        <f t="shared" si="31"/>
        <v>280000.0</v>
      </c>
      <c r="H242" s="22">
        <v>32636.0</v>
      </c>
      <c r="I242" s="57">
        <f t="shared" si="32"/>
        <v>130544.0</v>
      </c>
    </row>
    <row r="243" spans="8:8">
      <c r="B243" s="55">
        <v>15.0</v>
      </c>
      <c r="C243" s="56">
        <v>63.0</v>
      </c>
      <c r="D243" s="56" t="s">
        <v>20</v>
      </c>
      <c r="E243" s="56" t="str">
        <f t="shared" si="30"/>
        <v>Pempek Biasa</v>
      </c>
      <c r="F243" s="22">
        <v>3500.0</v>
      </c>
      <c r="G243" s="22">
        <f t="shared" si="31"/>
        <v>220500.0</v>
      </c>
      <c r="H243" s="22">
        <v>1563.0</v>
      </c>
      <c r="I243" s="57">
        <f t="shared" si="32"/>
        <v>98469.0</v>
      </c>
    </row>
    <row r="244" spans="8:8">
      <c r="B244" s="55">
        <v>16.0</v>
      </c>
      <c r="C244" s="56">
        <v>1.0</v>
      </c>
      <c r="D244" s="59" t="s">
        <v>143</v>
      </c>
      <c r="E244" s="56" t="str">
        <f t="shared" si="30"/>
        <v>Bintang 200 gr</v>
      </c>
      <c r="F244" s="22">
        <v>20000.0</v>
      </c>
      <c r="G244" s="22">
        <f t="shared" si="31"/>
        <v>20000.0</v>
      </c>
      <c r="H244" s="22">
        <v>8500.0</v>
      </c>
      <c r="I244" s="57">
        <f t="shared" si="32"/>
        <v>8500.0</v>
      </c>
    </row>
    <row r="245" spans="8:8">
      <c r="B245" s="55">
        <v>17.0</v>
      </c>
      <c r="C245" s="56"/>
      <c r="D245" s="56"/>
      <c r="E245" s="56" t="str">
        <f t="shared" si="30"/>
        <v/>
      </c>
      <c r="F245" s="22" t="s">
        <v>298</v>
      </c>
      <c r="G245" s="22" t="str">
        <f t="shared" si="31"/>
        <v/>
      </c>
      <c r="H245" s="22" t="s">
        <v>299</v>
      </c>
      <c r="I245" s="57" t="str">
        <f t="shared" si="32"/>
        <v/>
      </c>
    </row>
    <row r="246" spans="8:8">
      <c r="B246" s="55">
        <v>18.0</v>
      </c>
      <c r="C246" s="56"/>
      <c r="D246" s="56"/>
      <c r="E246" s="56" t="str">
        <f t="shared" si="30"/>
        <v/>
      </c>
      <c r="F246" s="22" t="s">
        <v>300</v>
      </c>
      <c r="G246" s="22" t="str">
        <f t="shared" si="31"/>
        <v/>
      </c>
      <c r="H246" s="22" t="s">
        <v>301</v>
      </c>
      <c r="I246" s="57" t="str">
        <f t="shared" si="32"/>
        <v/>
      </c>
    </row>
    <row r="247" spans="8:8">
      <c r="B247" s="55">
        <v>19.0</v>
      </c>
      <c r="C247" s="56"/>
      <c r="D247" s="56"/>
      <c r="E247" s="56" t="str">
        <f t="shared" si="30"/>
        <v/>
      </c>
      <c r="F247" s="22" t="s">
        <v>302</v>
      </c>
      <c r="G247" s="22" t="str">
        <f t="shared" si="31"/>
        <v/>
      </c>
      <c r="H247" s="22" t="s">
        <v>303</v>
      </c>
      <c r="I247" s="57" t="str">
        <f t="shared" si="32"/>
        <v/>
      </c>
    </row>
    <row r="248" spans="8:8">
      <c r="B248" s="60">
        <v>20.0</v>
      </c>
      <c r="C248" s="61"/>
      <c r="D248" s="61"/>
      <c r="E248" s="61" t="str">
        <f t="shared" si="30"/>
        <v/>
      </c>
      <c r="F248" s="62" t="s">
        <v>304</v>
      </c>
      <c r="G248" s="62" t="str">
        <f t="shared" si="31"/>
        <v/>
      </c>
      <c r="H248" s="62" t="s">
        <v>305</v>
      </c>
      <c r="I248" s="63" t="str">
        <f t="shared" si="32"/>
        <v/>
      </c>
    </row>
    <row r="250" spans="8:8">
      <c r="E250" s="64" t="s">
        <v>49</v>
      </c>
      <c r="G250" s="22">
        <f>SUM(G229:G248)</f>
        <v>1764500.0</v>
      </c>
      <c r="I250" s="22">
        <f>SUM(I229:I248)</f>
        <v>833696.0</v>
      </c>
    </row>
    <row r="252" spans="8:8" s="65" ht="14.5" customFormat="1">
      <c r="F252" s="67"/>
      <c r="G252" s="67"/>
      <c r="H252" s="67"/>
      <c r="I252" s="67"/>
    </row>
    <row r="253" spans="8:8" s="2" ht="15.5" customFormat="1">
      <c r="F253" s="22"/>
      <c r="G253" s="22"/>
      <c r="H253" s="22"/>
      <c r="I253" s="22"/>
    </row>
    <row r="254" spans="8:8">
      <c r="C254" s="49">
        <f>DATE(2022,4,10)</f>
        <v>44661.0</v>
      </c>
    </row>
    <row r="255" spans="8:8">
      <c r="D255" s="50"/>
    </row>
    <row r="256" spans="8:8" ht="14.5">
      <c r="B256" s="52" t="s">
        <v>39</v>
      </c>
      <c r="C256" s="53" t="s">
        <v>89</v>
      </c>
      <c r="D256" s="53" t="s">
        <v>37</v>
      </c>
      <c r="E256" s="53" t="s">
        <v>36</v>
      </c>
      <c r="F256" s="53" t="s">
        <v>2</v>
      </c>
      <c r="G256" s="53" t="s">
        <v>40</v>
      </c>
      <c r="H256" s="53" t="s">
        <v>38</v>
      </c>
      <c r="I256" s="54" t="s">
        <v>41</v>
      </c>
    </row>
    <row r="257" spans="8:8">
      <c r="B257" s="55">
        <v>1.0</v>
      </c>
      <c r="C257" s="56">
        <v>2.0</v>
      </c>
      <c r="D257" s="56" t="s">
        <v>141</v>
      </c>
      <c r="E257" s="56" t="str">
        <f t="shared" si="33" ref="E257:E276">IF(ISBLANK(D257),"",VLOOKUP(D257,UP_3_2022,2,FALSE))</f>
        <v>Pempek Vacuum 210</v>
      </c>
      <c r="F257" s="22">
        <v>210000.0</v>
      </c>
      <c r="G257" s="22">
        <f>IF(ISBLANK(D257),"",F257*C257)</f>
        <v>420000.0</v>
      </c>
      <c r="H257" s="22">
        <v>100593.0</v>
      </c>
      <c r="I257" s="57">
        <f>IF(ISBLANK(D257),"",H257*C257)</f>
        <v>201186.0</v>
      </c>
    </row>
    <row r="258" spans="8:8">
      <c r="B258" s="55">
        <v>2.0</v>
      </c>
      <c r="C258" s="56">
        <v>4.0</v>
      </c>
      <c r="D258" s="56" t="s">
        <v>134</v>
      </c>
      <c r="E258" s="56" t="str">
        <f t="shared" si="33"/>
        <v>Pempek Vacuum 70</v>
      </c>
      <c r="F258" s="22">
        <v>70000.0</v>
      </c>
      <c r="G258" s="22">
        <f t="shared" si="34" ref="G258:G276">IF(ISBLANK(D258),"",F258*C258)</f>
        <v>280000.0</v>
      </c>
      <c r="H258" s="22">
        <v>32636.0</v>
      </c>
      <c r="I258" s="57">
        <f t="shared" si="35" ref="I258:I276">IF(ISBLANK(D258),"",H258*C258)</f>
        <v>130544.0</v>
      </c>
    </row>
    <row r="259" spans="8:8">
      <c r="B259" s="55">
        <v>3.0</v>
      </c>
      <c r="C259" s="56">
        <v>1.0</v>
      </c>
      <c r="D259" s="56" t="s">
        <v>136</v>
      </c>
      <c r="E259" s="56" t="str">
        <f t="shared" si="33"/>
        <v>Pempek Vacuum 35</v>
      </c>
      <c r="F259" s="22">
        <v>35000.0</v>
      </c>
      <c r="G259" s="22">
        <f t="shared" si="34"/>
        <v>35000.0</v>
      </c>
      <c r="H259" s="22">
        <v>17120.0</v>
      </c>
      <c r="I259" s="57">
        <f t="shared" si="35"/>
        <v>17120.0</v>
      </c>
    </row>
    <row r="260" spans="8:8">
      <c r="B260" s="55">
        <v>4.0</v>
      </c>
      <c r="C260" s="56">
        <v>1.0</v>
      </c>
      <c r="D260" s="56" t="s">
        <v>27</v>
      </c>
      <c r="E260" s="56" t="str">
        <f t="shared" si="33"/>
        <v>Model Telor</v>
      </c>
      <c r="F260" s="22">
        <v>15000.0</v>
      </c>
      <c r="G260" s="22">
        <f t="shared" si="34"/>
        <v>15000.0</v>
      </c>
      <c r="H260" s="22">
        <v>7969.0</v>
      </c>
      <c r="I260" s="57">
        <f t="shared" si="35"/>
        <v>7969.0</v>
      </c>
    </row>
    <row r="261" spans="8:8">
      <c r="B261" s="55">
        <v>5.0</v>
      </c>
      <c r="C261" s="56">
        <v>128.0</v>
      </c>
      <c r="D261" s="56" t="s">
        <v>20</v>
      </c>
      <c r="E261" s="56" t="str">
        <f t="shared" si="33"/>
        <v>Pempek Biasa</v>
      </c>
      <c r="F261" s="22">
        <v>3500.0</v>
      </c>
      <c r="G261" s="22">
        <f t="shared" si="34"/>
        <v>448000.0</v>
      </c>
      <c r="H261" s="22">
        <v>1563.0</v>
      </c>
      <c r="I261" s="57">
        <f t="shared" si="35"/>
        <v>200064.0</v>
      </c>
    </row>
    <row r="262" spans="8:8">
      <c r="B262" s="55">
        <v>6.0</v>
      </c>
      <c r="C262" s="56">
        <v>2.0</v>
      </c>
      <c r="D262" s="56" t="s">
        <v>29</v>
      </c>
      <c r="E262" s="56" t="str">
        <f t="shared" si="33"/>
        <v>Vit</v>
      </c>
      <c r="F262" s="22">
        <v>4000.0</v>
      </c>
      <c r="G262" s="22">
        <f t="shared" si="34"/>
        <v>8000.0</v>
      </c>
      <c r="H262" s="22">
        <v>1500.0</v>
      </c>
      <c r="I262" s="57">
        <f t="shared" si="35"/>
        <v>3000.0</v>
      </c>
    </row>
    <row r="263" spans="8:8">
      <c r="B263" s="55">
        <v>7.0</v>
      </c>
      <c r="C263" s="56">
        <v>2.0</v>
      </c>
      <c r="D263" s="56" t="s">
        <v>144</v>
      </c>
      <c r="E263" s="56" t="str">
        <f t="shared" si="33"/>
        <v>Panggang 200 gr</v>
      </c>
      <c r="F263" s="22">
        <v>25000.0</v>
      </c>
      <c r="G263" s="22">
        <f t="shared" si="34"/>
        <v>50000.0</v>
      </c>
      <c r="H263" s="22">
        <v>14500.0</v>
      </c>
      <c r="I263" s="57">
        <f t="shared" si="35"/>
        <v>29000.0</v>
      </c>
    </row>
    <row r="264" spans="8:8">
      <c r="B264" s="55">
        <v>8.0</v>
      </c>
      <c r="C264" s="56">
        <v>2.0</v>
      </c>
      <c r="D264" s="56" t="s">
        <v>146</v>
      </c>
      <c r="E264" s="56" t="str">
        <f t="shared" si="33"/>
        <v>Teh Pucuk</v>
      </c>
      <c r="F264" s="22">
        <v>5000.0</v>
      </c>
      <c r="G264" s="22">
        <f t="shared" si="34"/>
        <v>10000.0</v>
      </c>
      <c r="H264" s="22">
        <v>2750.0</v>
      </c>
      <c r="I264" s="57">
        <f t="shared" si="35"/>
        <v>5500.0</v>
      </c>
    </row>
    <row r="265" spans="8:8">
      <c r="B265" s="55">
        <v>9.0</v>
      </c>
      <c r="C265" s="56">
        <v>1.0</v>
      </c>
      <c r="D265" s="56" t="s">
        <v>142</v>
      </c>
      <c r="E265" s="56" t="str">
        <f t="shared" si="33"/>
        <v>Kacing A 200 gr</v>
      </c>
      <c r="F265" s="22">
        <v>25000.0</v>
      </c>
      <c r="G265" s="22">
        <f t="shared" si="34"/>
        <v>25000.0</v>
      </c>
      <c r="H265" s="22">
        <v>13300.0</v>
      </c>
      <c r="I265" s="57">
        <f t="shared" si="35"/>
        <v>13300.0</v>
      </c>
    </row>
    <row r="266" spans="8:8">
      <c r="B266" s="55">
        <v>10.0</v>
      </c>
      <c r="C266" s="56">
        <v>1.0</v>
      </c>
      <c r="D266" s="56" t="s">
        <v>138</v>
      </c>
      <c r="E266" s="56" t="str">
        <f t="shared" si="33"/>
        <v>Pempek Vacuum 140</v>
      </c>
      <c r="F266" s="22">
        <v>140000.0</v>
      </c>
      <c r="G266" s="22">
        <f t="shared" si="34"/>
        <v>140000.0</v>
      </c>
      <c r="H266" s="22">
        <v>68657.0</v>
      </c>
      <c r="I266" s="57">
        <f t="shared" si="35"/>
        <v>68657.0</v>
      </c>
    </row>
    <row r="267" spans="8:8">
      <c r="B267" s="55">
        <v>11.0</v>
      </c>
      <c r="C267" s="56">
        <v>1.0</v>
      </c>
      <c r="D267" s="59" t="s">
        <v>143</v>
      </c>
      <c r="E267" s="56" t="str">
        <f t="shared" si="33"/>
        <v>Bintang 200 gr</v>
      </c>
      <c r="F267" s="22">
        <v>20000.0</v>
      </c>
      <c r="G267" s="22">
        <f t="shared" si="34"/>
        <v>20000.0</v>
      </c>
      <c r="H267" s="22">
        <v>8500.0</v>
      </c>
      <c r="I267" s="57">
        <f t="shared" si="35"/>
        <v>8500.0</v>
      </c>
    </row>
    <row r="268" spans="8:8">
      <c r="B268" s="55">
        <v>12.0</v>
      </c>
      <c r="C268" s="56">
        <v>6.0</v>
      </c>
      <c r="D268" s="56" t="s">
        <v>25</v>
      </c>
      <c r="E268" s="56" t="str">
        <f t="shared" si="33"/>
        <v>Makanan Lain</v>
      </c>
      <c r="F268" s="22">
        <v>12500.0</v>
      </c>
      <c r="G268" s="22">
        <f t="shared" si="34"/>
        <v>75000.0</v>
      </c>
      <c r="H268" s="22">
        <v>7200.0</v>
      </c>
      <c r="I268" s="57">
        <f t="shared" si="35"/>
        <v>43200.0</v>
      </c>
    </row>
    <row r="269" spans="8:8">
      <c r="B269" s="55">
        <v>13.0</v>
      </c>
      <c r="C269" s="56">
        <v>20.0</v>
      </c>
      <c r="D269" s="56" t="s">
        <v>21</v>
      </c>
      <c r="E269" s="56" t="str">
        <f t="shared" si="33"/>
        <v>Pempek Vacuum</v>
      </c>
      <c r="F269" s="22">
        <v>3500.0</v>
      </c>
      <c r="G269" s="22">
        <f t="shared" si="34"/>
        <v>70000.0</v>
      </c>
      <c r="H269" s="22">
        <v>1563.0</v>
      </c>
      <c r="I269" s="57">
        <f t="shared" si="35"/>
        <v>31260.0</v>
      </c>
    </row>
    <row r="270" spans="8:8">
      <c r="B270" s="55">
        <v>14.0</v>
      </c>
      <c r="C270" s="56">
        <v>2.0</v>
      </c>
      <c r="D270" s="56" t="s">
        <v>135</v>
      </c>
      <c r="E270" s="56" t="str">
        <f t="shared" si="33"/>
        <v>Pempek Vacuum 110</v>
      </c>
      <c r="F270" s="22">
        <v>110000.0</v>
      </c>
      <c r="G270" s="22">
        <f t="shared" si="34"/>
        <v>220000.0</v>
      </c>
      <c r="H270" s="22">
        <v>53841.0</v>
      </c>
      <c r="I270" s="57">
        <f t="shared" si="35"/>
        <v>107682.0</v>
      </c>
    </row>
    <row r="271" spans="8:8">
      <c r="B271" s="55">
        <v>15.0</v>
      </c>
      <c r="C271" s="56">
        <v>1.0</v>
      </c>
      <c r="D271" s="56" t="s">
        <v>27</v>
      </c>
      <c r="E271" s="56" t="str">
        <f t="shared" si="33"/>
        <v>Model Telor</v>
      </c>
      <c r="F271" s="22">
        <v>15000.0</v>
      </c>
      <c r="G271" s="22">
        <f t="shared" si="34"/>
        <v>15000.0</v>
      </c>
      <c r="H271" s="22">
        <v>7969.0</v>
      </c>
      <c r="I271" s="57">
        <f t="shared" si="35"/>
        <v>7969.0</v>
      </c>
    </row>
    <row r="272" spans="8:8">
      <c r="B272" s="55">
        <v>16.0</v>
      </c>
      <c r="C272" s="56">
        <v>1.0</v>
      </c>
      <c r="D272" s="56" t="s">
        <v>112</v>
      </c>
      <c r="E272" s="56" t="str">
        <f t="shared" si="33"/>
        <v>Teh Botol Sosro</v>
      </c>
      <c r="F272" s="22">
        <v>5000.0</v>
      </c>
      <c r="G272" s="22">
        <f t="shared" si="34"/>
        <v>5000.0</v>
      </c>
      <c r="H272" s="22">
        <v>1940.0</v>
      </c>
      <c r="I272" s="57">
        <f t="shared" si="35"/>
        <v>1940.0</v>
      </c>
    </row>
    <row r="273" spans="8:8">
      <c r="B273" s="55">
        <v>17.0</v>
      </c>
      <c r="C273" s="56">
        <v>1.0</v>
      </c>
      <c r="D273" s="56" t="s">
        <v>34</v>
      </c>
      <c r="E273" s="56" t="str">
        <f t="shared" si="33"/>
        <v>Teh Manis</v>
      </c>
      <c r="F273" s="22">
        <v>5000.0</v>
      </c>
      <c r="G273" s="22">
        <f t="shared" si="34"/>
        <v>5000.0</v>
      </c>
      <c r="H273" s="22">
        <v>1000.0</v>
      </c>
      <c r="I273" s="57">
        <f t="shared" si="35"/>
        <v>1000.0</v>
      </c>
    </row>
    <row r="274" spans="8:8">
      <c r="B274" s="55">
        <v>18.0</v>
      </c>
      <c r="C274" s="56">
        <v>1.0</v>
      </c>
      <c r="D274" s="56" t="s">
        <v>104</v>
      </c>
      <c r="E274" s="56" t="str">
        <f t="shared" si="33"/>
        <v>Mangkok Gabus</v>
      </c>
      <c r="F274" s="22">
        <v>30000.0</v>
      </c>
      <c r="G274" s="22">
        <f t="shared" si="34"/>
        <v>30000.0</v>
      </c>
      <c r="H274" s="22">
        <v>16750.0</v>
      </c>
      <c r="I274" s="57">
        <f t="shared" si="35"/>
        <v>16750.0</v>
      </c>
    </row>
    <row r="275" spans="8:8">
      <c r="B275" s="55">
        <v>19.0</v>
      </c>
      <c r="C275" s="56">
        <v>1.0</v>
      </c>
      <c r="D275" s="56" t="s">
        <v>108</v>
      </c>
      <c r="E275" s="56" t="str">
        <f t="shared" si="33"/>
        <v>Panggang</v>
      </c>
      <c r="F275" s="22">
        <v>30000.0</v>
      </c>
      <c r="G275" s="22">
        <f t="shared" si="34"/>
        <v>30000.0</v>
      </c>
      <c r="H275" s="22">
        <v>18250.0</v>
      </c>
      <c r="I275" s="57">
        <f t="shared" si="35"/>
        <v>18250.0</v>
      </c>
    </row>
    <row r="276" spans="8:8">
      <c r="B276" s="60">
        <v>20.0</v>
      </c>
      <c r="C276" s="61"/>
      <c r="D276" s="61"/>
      <c r="E276" s="61" t="str">
        <f t="shared" si="33"/>
        <v/>
      </c>
      <c r="F276" s="62" t="s">
        <v>306</v>
      </c>
      <c r="G276" s="62" t="str">
        <f t="shared" si="34"/>
        <v/>
      </c>
      <c r="H276" s="62" t="s">
        <v>307</v>
      </c>
      <c r="I276" s="63" t="str">
        <f t="shared" si="35"/>
        <v/>
      </c>
    </row>
    <row r="278" spans="8:8">
      <c r="E278" s="64" t="s">
        <v>49</v>
      </c>
      <c r="G278" s="22">
        <f>SUM(G257:G276)</f>
        <v>1901000.0</v>
      </c>
      <c r="I278" s="22">
        <f>SUM(I257:I276)</f>
        <v>912891.0</v>
      </c>
    </row>
    <row r="280" spans="8:8" s="65" ht="14.5" customFormat="1">
      <c r="F280" s="67"/>
      <c r="G280" s="67"/>
      <c r="H280" s="67"/>
      <c r="I280" s="67"/>
    </row>
    <row r="281" spans="8:8" s="2" ht="15.5" customFormat="1">
      <c r="F281" s="22"/>
      <c r="G281" s="22"/>
      <c r="H281" s="22"/>
      <c r="I281" s="22"/>
    </row>
    <row r="282" spans="8:8">
      <c r="C282" s="49">
        <f>DATE(2022,4,11)</f>
        <v>44662.0</v>
      </c>
    </row>
    <row r="283" spans="8:8">
      <c r="D283" s="50"/>
    </row>
    <row r="284" spans="8:8" ht="14.5">
      <c r="B284" s="52" t="s">
        <v>39</v>
      </c>
      <c r="C284" s="53" t="s">
        <v>89</v>
      </c>
      <c r="D284" s="53" t="s">
        <v>37</v>
      </c>
      <c r="E284" s="53" t="s">
        <v>36</v>
      </c>
      <c r="F284" s="53" t="s">
        <v>2</v>
      </c>
      <c r="G284" s="53" t="s">
        <v>40</v>
      </c>
      <c r="H284" s="53" t="s">
        <v>38</v>
      </c>
      <c r="I284" s="54" t="s">
        <v>41</v>
      </c>
    </row>
    <row r="285" spans="8:8">
      <c r="B285" s="55">
        <v>1.0</v>
      </c>
      <c r="C285" s="56">
        <v>1.0</v>
      </c>
      <c r="D285" s="56" t="s">
        <v>25</v>
      </c>
      <c r="E285" s="56" t="str">
        <f>IF(ISBLANK(D285),"",VLOOKUP(D285,UP_3_2022,2,FALSE))</f>
        <v>Makanan Lain</v>
      </c>
      <c r="F285" s="22">
        <v>12500.0</v>
      </c>
      <c r="G285" s="22">
        <f>IF(ISBLANK(D285),"",F285*C285)</f>
        <v>12500.0</v>
      </c>
      <c r="H285" s="22">
        <v>7200.0</v>
      </c>
      <c r="I285" s="57">
        <f>IF(ISBLANK(D285),"",H285*C285)</f>
        <v>7200.0</v>
      </c>
    </row>
    <row r="286" spans="8:8">
      <c r="B286" s="55">
        <v>2.0</v>
      </c>
      <c r="C286" s="56">
        <v>4.0</v>
      </c>
      <c r="D286" s="56" t="s">
        <v>135</v>
      </c>
      <c r="E286" s="56" t="str">
        <f t="shared" si="36" ref="E286:E304">IF(ISBLANK(D286),"",VLOOKUP(D286,UP_3_2022,2,FALSE))</f>
        <v>Pempek Vacuum 110</v>
      </c>
      <c r="F286" s="22">
        <v>110000.0</v>
      </c>
      <c r="G286" s="22">
        <f t="shared" si="37" ref="G286:G304">IF(ISBLANK(D286),"",F286*C286)</f>
        <v>440000.0</v>
      </c>
      <c r="H286" s="22">
        <v>53841.0</v>
      </c>
      <c r="I286" s="57">
        <f t="shared" si="38" ref="I286:I304">IF(ISBLANK(D286),"",H286*C286)</f>
        <v>215364.0</v>
      </c>
    </row>
    <row r="287" spans="8:8">
      <c r="B287" s="55">
        <v>3.0</v>
      </c>
      <c r="C287" s="56">
        <v>2.0</v>
      </c>
      <c r="D287" s="56" t="s">
        <v>136</v>
      </c>
      <c r="E287" s="56" t="str">
        <f t="shared" si="36"/>
        <v>Pempek Vacuum 35</v>
      </c>
      <c r="F287" s="22">
        <v>35000.0</v>
      </c>
      <c r="G287" s="22">
        <f t="shared" si="37"/>
        <v>70000.0</v>
      </c>
      <c r="H287" s="22">
        <v>17120.0</v>
      </c>
      <c r="I287" s="57">
        <f t="shared" si="38"/>
        <v>34240.0</v>
      </c>
    </row>
    <row r="288" spans="8:8">
      <c r="B288" s="55">
        <v>4.0</v>
      </c>
      <c r="C288" s="56">
        <v>1.0</v>
      </c>
      <c r="D288" s="56" t="s">
        <v>27</v>
      </c>
      <c r="E288" s="56" t="str">
        <f t="shared" si="36"/>
        <v>Model Telor</v>
      </c>
      <c r="F288" s="22">
        <v>15000.0</v>
      </c>
      <c r="G288" s="22">
        <f t="shared" si="37"/>
        <v>15000.0</v>
      </c>
      <c r="H288" s="22">
        <v>7969.0</v>
      </c>
      <c r="I288" s="57">
        <f t="shared" si="38"/>
        <v>7969.0</v>
      </c>
    </row>
    <row r="289" spans="8:8">
      <c r="B289" s="55">
        <v>5.0</v>
      </c>
      <c r="C289" s="56">
        <v>42.0</v>
      </c>
      <c r="D289" s="56" t="s">
        <v>20</v>
      </c>
      <c r="E289" s="56" t="str">
        <f t="shared" si="36"/>
        <v>Pempek Biasa</v>
      </c>
      <c r="F289" s="22">
        <v>3500.0</v>
      </c>
      <c r="G289" s="22">
        <f t="shared" si="37"/>
        <v>147000.0</v>
      </c>
      <c r="H289" s="22">
        <v>1563.0</v>
      </c>
      <c r="I289" s="57">
        <f t="shared" si="38"/>
        <v>65646.0</v>
      </c>
    </row>
    <row r="290" spans="8:8">
      <c r="B290" s="55">
        <v>6.0</v>
      </c>
      <c r="C290" s="56">
        <v>1.0</v>
      </c>
      <c r="D290" s="56" t="s">
        <v>27</v>
      </c>
      <c r="E290" s="56" t="str">
        <f t="shared" si="36"/>
        <v>Model Telor</v>
      </c>
      <c r="F290" s="22">
        <v>15000.0</v>
      </c>
      <c r="G290" s="22">
        <f t="shared" si="37"/>
        <v>15000.0</v>
      </c>
      <c r="H290" s="22">
        <v>7969.0</v>
      </c>
      <c r="I290" s="57">
        <f t="shared" si="38"/>
        <v>7969.0</v>
      </c>
    </row>
    <row r="291" spans="8:8">
      <c r="B291" s="55">
        <v>7.0</v>
      </c>
      <c r="C291" s="56"/>
      <c r="D291" s="56"/>
      <c r="E291" s="56" t="str">
        <f t="shared" si="36"/>
        <v/>
      </c>
      <c r="F291" s="22" t="s">
        <v>308</v>
      </c>
      <c r="G291" s="22" t="str">
        <f t="shared" si="37"/>
        <v/>
      </c>
      <c r="H291" s="22" t="s">
        <v>309</v>
      </c>
      <c r="I291" s="57" t="str">
        <f t="shared" si="38"/>
        <v/>
      </c>
    </row>
    <row r="292" spans="8:8">
      <c r="B292" s="55">
        <v>8.0</v>
      </c>
      <c r="C292" s="56"/>
      <c r="D292" s="56"/>
      <c r="E292" s="56" t="str">
        <f t="shared" si="36"/>
        <v/>
      </c>
      <c r="F292" s="22" t="s">
        <v>310</v>
      </c>
      <c r="G292" s="22" t="str">
        <f t="shared" si="37"/>
        <v/>
      </c>
      <c r="H292" s="22" t="s">
        <v>311</v>
      </c>
      <c r="I292" s="57" t="str">
        <f t="shared" si="38"/>
        <v/>
      </c>
    </row>
    <row r="293" spans="8:8">
      <c r="B293" s="55">
        <v>9.0</v>
      </c>
      <c r="C293" s="56"/>
      <c r="D293" s="58"/>
      <c r="E293" s="56" t="str">
        <f t="shared" si="36"/>
        <v/>
      </c>
      <c r="F293" s="22" t="s">
        <v>312</v>
      </c>
      <c r="G293" s="22" t="str">
        <f t="shared" si="37"/>
        <v/>
      </c>
      <c r="H293" s="22" t="s">
        <v>313</v>
      </c>
      <c r="I293" s="57" t="str">
        <f t="shared" si="38"/>
        <v/>
      </c>
    </row>
    <row r="294" spans="8:8">
      <c r="B294" s="55">
        <v>10.0</v>
      </c>
      <c r="C294" s="56"/>
      <c r="D294" s="56"/>
      <c r="E294" s="56" t="str">
        <f t="shared" si="36"/>
        <v/>
      </c>
      <c r="F294" s="22" t="s">
        <v>314</v>
      </c>
      <c r="G294" s="22" t="str">
        <f t="shared" si="37"/>
        <v/>
      </c>
      <c r="H294" s="22" t="s">
        <v>315</v>
      </c>
      <c r="I294" s="57" t="str">
        <f t="shared" si="38"/>
        <v/>
      </c>
    </row>
    <row r="295" spans="8:8">
      <c r="B295" s="55">
        <v>11.0</v>
      </c>
      <c r="C295" s="56"/>
      <c r="D295" s="56"/>
      <c r="E295" s="56" t="str">
        <f t="shared" si="36"/>
        <v/>
      </c>
      <c r="F295" s="22" t="s">
        <v>316</v>
      </c>
      <c r="G295" s="22" t="str">
        <f t="shared" si="37"/>
        <v/>
      </c>
      <c r="H295" s="22" t="s">
        <v>317</v>
      </c>
      <c r="I295" s="57" t="str">
        <f t="shared" si="38"/>
        <v/>
      </c>
    </row>
    <row r="296" spans="8:8">
      <c r="B296" s="55">
        <v>12.0</v>
      </c>
      <c r="C296" s="56"/>
      <c r="D296" s="59"/>
      <c r="E296" s="56" t="str">
        <f t="shared" si="36"/>
        <v/>
      </c>
      <c r="F296" s="22" t="s">
        <v>318</v>
      </c>
      <c r="G296" s="22" t="str">
        <f t="shared" si="37"/>
        <v/>
      </c>
      <c r="H296" s="22" t="s">
        <v>319</v>
      </c>
      <c r="I296" s="57" t="str">
        <f t="shared" si="38"/>
        <v/>
      </c>
    </row>
    <row r="297" spans="8:8">
      <c r="B297" s="55">
        <v>13.0</v>
      </c>
      <c r="C297" s="56"/>
      <c r="D297" s="56"/>
      <c r="E297" s="56" t="str">
        <f t="shared" si="36"/>
        <v/>
      </c>
      <c r="F297" s="22" t="s">
        <v>320</v>
      </c>
      <c r="G297" s="22" t="str">
        <f t="shared" si="37"/>
        <v/>
      </c>
      <c r="H297" s="22" t="s">
        <v>321</v>
      </c>
      <c r="I297" s="57" t="str">
        <f t="shared" si="38"/>
        <v/>
      </c>
    </row>
    <row r="298" spans="8:8">
      <c r="B298" s="55">
        <v>14.0</v>
      </c>
      <c r="C298" s="56"/>
      <c r="D298" s="56"/>
      <c r="E298" s="56" t="str">
        <f t="shared" si="36"/>
        <v/>
      </c>
      <c r="F298" s="22" t="s">
        <v>322</v>
      </c>
      <c r="G298" s="22" t="str">
        <f t="shared" si="37"/>
        <v/>
      </c>
      <c r="H298" s="22" t="s">
        <v>323</v>
      </c>
      <c r="I298" s="57" t="str">
        <f t="shared" si="38"/>
        <v/>
      </c>
    </row>
    <row r="299" spans="8:8">
      <c r="B299" s="55">
        <v>15.0</v>
      </c>
      <c r="C299" s="56"/>
      <c r="D299" s="56"/>
      <c r="E299" s="56" t="str">
        <f t="shared" si="36"/>
        <v/>
      </c>
      <c r="F299" s="22" t="s">
        <v>324</v>
      </c>
      <c r="G299" s="22" t="str">
        <f t="shared" si="37"/>
        <v/>
      </c>
      <c r="H299" s="22" t="s">
        <v>325</v>
      </c>
      <c r="I299" s="57" t="str">
        <f t="shared" si="38"/>
        <v/>
      </c>
    </row>
    <row r="300" spans="8:8">
      <c r="B300" s="55">
        <v>16.0</v>
      </c>
      <c r="C300" s="56"/>
      <c r="D300" s="56"/>
      <c r="E300" s="56" t="str">
        <f t="shared" si="36"/>
        <v/>
      </c>
      <c r="F300" s="22" t="s">
        <v>326</v>
      </c>
      <c r="G300" s="22" t="str">
        <f t="shared" si="37"/>
        <v/>
      </c>
      <c r="H300" s="22" t="s">
        <v>327</v>
      </c>
      <c r="I300" s="57" t="str">
        <f t="shared" si="38"/>
        <v/>
      </c>
    </row>
    <row r="301" spans="8:8">
      <c r="B301" s="55">
        <v>17.0</v>
      </c>
      <c r="C301" s="56"/>
      <c r="D301" s="56"/>
      <c r="E301" s="56" t="str">
        <f t="shared" si="36"/>
        <v/>
      </c>
      <c r="F301" s="22" t="s">
        <v>328</v>
      </c>
      <c r="G301" s="22" t="str">
        <f t="shared" si="37"/>
        <v/>
      </c>
      <c r="H301" s="22" t="s">
        <v>329</v>
      </c>
      <c r="I301" s="57" t="str">
        <f t="shared" si="38"/>
        <v/>
      </c>
    </row>
    <row r="302" spans="8:8">
      <c r="B302" s="55">
        <v>18.0</v>
      </c>
      <c r="C302" s="56"/>
      <c r="D302" s="56"/>
      <c r="E302" s="56" t="str">
        <f t="shared" si="36"/>
        <v/>
      </c>
      <c r="F302" s="22" t="s">
        <v>330</v>
      </c>
      <c r="G302" s="22" t="str">
        <f t="shared" si="37"/>
        <v/>
      </c>
      <c r="H302" s="22" t="s">
        <v>331</v>
      </c>
      <c r="I302" s="57" t="str">
        <f t="shared" si="38"/>
        <v/>
      </c>
    </row>
    <row r="303" spans="8:8">
      <c r="B303" s="55">
        <v>19.0</v>
      </c>
      <c r="C303" s="56"/>
      <c r="D303" s="56"/>
      <c r="E303" s="56" t="str">
        <f t="shared" si="36"/>
        <v/>
      </c>
      <c r="F303" s="22" t="s">
        <v>332</v>
      </c>
      <c r="G303" s="22" t="str">
        <f t="shared" si="37"/>
        <v/>
      </c>
      <c r="H303" s="22" t="s">
        <v>333</v>
      </c>
      <c r="I303" s="57" t="str">
        <f t="shared" si="38"/>
        <v/>
      </c>
    </row>
    <row r="304" spans="8:8">
      <c r="B304" s="60">
        <v>20.0</v>
      </c>
      <c r="C304" s="61"/>
      <c r="D304" s="61"/>
      <c r="E304" s="61" t="str">
        <f t="shared" si="36"/>
        <v/>
      </c>
      <c r="F304" s="62" t="s">
        <v>334</v>
      </c>
      <c r="G304" s="62" t="str">
        <f t="shared" si="37"/>
        <v/>
      </c>
      <c r="H304" s="62" t="s">
        <v>335</v>
      </c>
      <c r="I304" s="63" t="str">
        <f t="shared" si="38"/>
        <v/>
      </c>
    </row>
    <row r="306" spans="8:8">
      <c r="E306" s="64" t="s">
        <v>49</v>
      </c>
      <c r="G306" s="22">
        <f>SUM(G285:G304)</f>
        <v>699500.0</v>
      </c>
      <c r="I306" s="22">
        <f>SUM(I285:I304)</f>
        <v>338388.0</v>
      </c>
    </row>
    <row r="308" spans="8:8" s="65" ht="14.5" customFormat="1">
      <c r="F308" s="67"/>
      <c r="G308" s="67"/>
      <c r="H308" s="67"/>
      <c r="I308" s="67"/>
    </row>
    <row r="309" spans="8:8" s="2" ht="15.5" customFormat="1">
      <c r="F309" s="22"/>
      <c r="G309" s="22"/>
      <c r="H309" s="22"/>
      <c r="I309" s="22"/>
    </row>
    <row r="310" spans="8:8">
      <c r="C310" s="49">
        <f>DATE(2022,4,12)</f>
        <v>44663.0</v>
      </c>
    </row>
    <row r="311" spans="8:8">
      <c r="D311" s="50"/>
    </row>
    <row r="312" spans="8:8" ht="14.5">
      <c r="B312" s="52" t="s">
        <v>39</v>
      </c>
      <c r="C312" s="53" t="s">
        <v>89</v>
      </c>
      <c r="D312" s="53" t="s">
        <v>37</v>
      </c>
      <c r="E312" s="53" t="s">
        <v>36</v>
      </c>
      <c r="F312" s="53" t="s">
        <v>2</v>
      </c>
      <c r="G312" s="53" t="s">
        <v>40</v>
      </c>
      <c r="H312" s="53" t="s">
        <v>38</v>
      </c>
      <c r="I312" s="54" t="s">
        <v>41</v>
      </c>
    </row>
    <row r="313" spans="8:8">
      <c r="B313" s="55">
        <v>1.0</v>
      </c>
      <c r="C313" s="56">
        <v>2.0</v>
      </c>
      <c r="D313" s="56" t="s">
        <v>134</v>
      </c>
      <c r="E313" s="56" t="str">
        <f t="shared" si="39" ref="E313:E332">IF(ISBLANK(D313),"",VLOOKUP(D313,UP_3_2022,2,FALSE))</f>
        <v>Pempek Vacuum 70</v>
      </c>
      <c r="F313" s="22">
        <v>70000.0</v>
      </c>
      <c r="G313" s="22">
        <f>IF(ISBLANK(D313),"",F313*C313)</f>
        <v>140000.0</v>
      </c>
      <c r="H313" s="22">
        <v>32636.0</v>
      </c>
      <c r="I313" s="57">
        <f>IF(ISBLANK(D313),"",H313*C313)</f>
        <v>65272.0</v>
      </c>
    </row>
    <row r="314" spans="8:8">
      <c r="B314" s="55">
        <v>2.0</v>
      </c>
      <c r="C314" s="56">
        <v>15.0</v>
      </c>
      <c r="D314" s="56" t="s">
        <v>20</v>
      </c>
      <c r="E314" s="56" t="str">
        <f t="shared" si="39"/>
        <v>Pempek Biasa</v>
      </c>
      <c r="F314" s="22">
        <v>3500.0</v>
      </c>
      <c r="G314" s="22">
        <f t="shared" si="40" ref="G314:G332">IF(ISBLANK(D314),"",F314*C314)</f>
        <v>52500.0</v>
      </c>
      <c r="H314" s="22">
        <v>1563.0</v>
      </c>
      <c r="I314" s="57">
        <f t="shared" si="41" ref="I314:I332">IF(ISBLANK(D314),"",H314*C314)</f>
        <v>23445.0</v>
      </c>
    </row>
    <row r="315" spans="8:8">
      <c r="B315" s="55">
        <v>3.0</v>
      </c>
      <c r="C315" s="56">
        <v>2.0</v>
      </c>
      <c r="D315" s="56" t="s">
        <v>147</v>
      </c>
      <c r="E315" s="56" t="str">
        <f t="shared" si="39"/>
        <v>Koin 200 gr</v>
      </c>
      <c r="F315" s="22">
        <v>20000.0</v>
      </c>
      <c r="G315" s="22">
        <f t="shared" si="40"/>
        <v>40000.0</v>
      </c>
      <c r="H315" s="22">
        <v>8500.0</v>
      </c>
      <c r="I315" s="57">
        <f t="shared" si="41"/>
        <v>17000.0</v>
      </c>
    </row>
    <row r="316" spans="8:8">
      <c r="B316" s="55">
        <v>4.0</v>
      </c>
      <c r="C316" s="56"/>
      <c r="D316" s="56"/>
      <c r="E316" s="56" t="str">
        <f t="shared" si="39"/>
        <v/>
      </c>
      <c r="F316" s="22" t="s">
        <v>336</v>
      </c>
      <c r="G316" s="22" t="str">
        <f t="shared" si="40"/>
        <v/>
      </c>
      <c r="H316" s="22" t="s">
        <v>337</v>
      </c>
      <c r="I316" s="57" t="str">
        <f t="shared" si="41"/>
        <v/>
      </c>
    </row>
    <row r="317" spans="8:8">
      <c r="B317" s="55">
        <v>5.0</v>
      </c>
      <c r="C317" s="56"/>
      <c r="D317" s="56"/>
      <c r="E317" s="56" t="str">
        <f t="shared" si="39"/>
        <v/>
      </c>
      <c r="F317" s="22" t="s">
        <v>338</v>
      </c>
      <c r="G317" s="22" t="str">
        <f t="shared" si="40"/>
        <v/>
      </c>
      <c r="H317" s="22" t="s">
        <v>339</v>
      </c>
      <c r="I317" s="57" t="str">
        <f t="shared" si="41"/>
        <v/>
      </c>
    </row>
    <row r="318" spans="8:8">
      <c r="B318" s="55">
        <v>6.0</v>
      </c>
      <c r="C318" s="56"/>
      <c r="D318" s="56"/>
      <c r="E318" s="56" t="str">
        <f t="shared" si="39"/>
        <v/>
      </c>
      <c r="F318" s="22" t="s">
        <v>340</v>
      </c>
      <c r="G318" s="22" t="str">
        <f t="shared" si="40"/>
        <v/>
      </c>
      <c r="H318" s="22" t="s">
        <v>341</v>
      </c>
      <c r="I318" s="57" t="str">
        <f t="shared" si="41"/>
        <v/>
      </c>
    </row>
    <row r="319" spans="8:8">
      <c r="B319" s="55">
        <v>7.0</v>
      </c>
      <c r="C319" s="56"/>
      <c r="D319" s="56"/>
      <c r="E319" s="56" t="str">
        <f t="shared" si="39"/>
        <v/>
      </c>
      <c r="F319" s="22" t="s">
        <v>342</v>
      </c>
      <c r="G319" s="22" t="str">
        <f t="shared" si="40"/>
        <v/>
      </c>
      <c r="H319" s="22" t="s">
        <v>343</v>
      </c>
      <c r="I319" s="57" t="str">
        <f t="shared" si="41"/>
        <v/>
      </c>
    </row>
    <row r="320" spans="8:8">
      <c r="B320" s="55">
        <v>8.0</v>
      </c>
      <c r="C320" s="56"/>
      <c r="D320" s="56"/>
      <c r="E320" s="56" t="str">
        <f t="shared" si="39"/>
        <v/>
      </c>
      <c r="F320" s="22" t="s">
        <v>344</v>
      </c>
      <c r="G320" s="22" t="str">
        <f t="shared" si="40"/>
        <v/>
      </c>
      <c r="H320" s="22" t="s">
        <v>345</v>
      </c>
      <c r="I320" s="57" t="str">
        <f t="shared" si="41"/>
        <v/>
      </c>
    </row>
    <row r="321" spans="8:8">
      <c r="B321" s="55">
        <v>9.0</v>
      </c>
      <c r="C321" s="56"/>
      <c r="D321" s="56"/>
      <c r="E321" s="56" t="str">
        <f t="shared" si="39"/>
        <v/>
      </c>
      <c r="F321" s="22" t="s">
        <v>346</v>
      </c>
      <c r="G321" s="22" t="str">
        <f t="shared" si="40"/>
        <v/>
      </c>
      <c r="H321" s="22" t="s">
        <v>347</v>
      </c>
      <c r="I321" s="57" t="str">
        <f t="shared" si="41"/>
        <v/>
      </c>
    </row>
    <row r="322" spans="8:8">
      <c r="B322" s="55">
        <v>10.0</v>
      </c>
      <c r="C322" s="56"/>
      <c r="D322" s="56"/>
      <c r="E322" s="56" t="str">
        <f t="shared" si="39"/>
        <v/>
      </c>
      <c r="F322" s="22" t="s">
        <v>348</v>
      </c>
      <c r="G322" s="22" t="str">
        <f t="shared" si="40"/>
        <v/>
      </c>
      <c r="H322" s="22" t="s">
        <v>349</v>
      </c>
      <c r="I322" s="57" t="str">
        <f t="shared" si="41"/>
        <v/>
      </c>
    </row>
    <row r="323" spans="8:8">
      <c r="B323" s="55">
        <v>11.0</v>
      </c>
      <c r="C323" s="56"/>
      <c r="D323" s="56"/>
      <c r="E323" s="56" t="str">
        <f t="shared" si="39"/>
        <v/>
      </c>
      <c r="F323" s="22" t="s">
        <v>350</v>
      </c>
      <c r="G323" s="22" t="str">
        <f t="shared" si="40"/>
        <v/>
      </c>
      <c r="H323" s="22" t="s">
        <v>351</v>
      </c>
      <c r="I323" s="57" t="str">
        <f t="shared" si="41"/>
        <v/>
      </c>
    </row>
    <row r="324" spans="8:8">
      <c r="B324" s="55">
        <v>12.0</v>
      </c>
      <c r="C324" s="56"/>
      <c r="D324" s="73"/>
      <c r="E324" s="56" t="str">
        <f t="shared" si="39"/>
        <v/>
      </c>
      <c r="F324" s="22" t="s">
        <v>352</v>
      </c>
      <c r="G324" s="22" t="str">
        <f t="shared" si="40"/>
        <v/>
      </c>
      <c r="H324" s="22" t="s">
        <v>353</v>
      </c>
      <c r="I324" s="57" t="str">
        <f t="shared" si="41"/>
        <v/>
      </c>
    </row>
    <row r="325" spans="8:8">
      <c r="B325" s="55">
        <v>13.0</v>
      </c>
      <c r="C325" s="56"/>
      <c r="D325" s="56"/>
      <c r="E325" s="56" t="str">
        <f t="shared" si="39"/>
        <v/>
      </c>
      <c r="F325" s="22" t="s">
        <v>354</v>
      </c>
      <c r="G325" s="22" t="str">
        <f t="shared" si="40"/>
        <v/>
      </c>
      <c r="H325" s="22" t="s">
        <v>355</v>
      </c>
      <c r="I325" s="57" t="str">
        <f t="shared" si="41"/>
        <v/>
      </c>
    </row>
    <row r="326" spans="8:8">
      <c r="B326" s="55">
        <v>14.0</v>
      </c>
      <c r="C326" s="56"/>
      <c r="D326" s="56"/>
      <c r="E326" s="56" t="str">
        <f t="shared" si="39"/>
        <v/>
      </c>
      <c r="F326" s="22" t="s">
        <v>356</v>
      </c>
      <c r="G326" s="22" t="str">
        <f t="shared" si="40"/>
        <v/>
      </c>
      <c r="H326" s="22" t="s">
        <v>357</v>
      </c>
      <c r="I326" s="57" t="str">
        <f t="shared" si="41"/>
        <v/>
      </c>
    </row>
    <row r="327" spans="8:8">
      <c r="B327" s="55">
        <v>15.0</v>
      </c>
      <c r="C327" s="56"/>
      <c r="D327" s="56"/>
      <c r="E327" s="56" t="str">
        <f t="shared" si="39"/>
        <v/>
      </c>
      <c r="F327" s="22" t="s">
        <v>358</v>
      </c>
      <c r="G327" s="22" t="str">
        <f t="shared" si="40"/>
        <v/>
      </c>
      <c r="H327" s="22" t="s">
        <v>359</v>
      </c>
      <c r="I327" s="57" t="str">
        <f t="shared" si="41"/>
        <v/>
      </c>
    </row>
    <row r="328" spans="8:8">
      <c r="B328" s="55">
        <v>16.0</v>
      </c>
      <c r="C328" s="56"/>
      <c r="D328" s="56"/>
      <c r="E328" s="56" t="str">
        <f t="shared" si="39"/>
        <v/>
      </c>
      <c r="F328" s="22" t="s">
        <v>360</v>
      </c>
      <c r="G328" s="22" t="str">
        <f t="shared" si="40"/>
        <v/>
      </c>
      <c r="H328" s="22" t="s">
        <v>361</v>
      </c>
      <c r="I328" s="57" t="str">
        <f t="shared" si="41"/>
        <v/>
      </c>
    </row>
    <row r="329" spans="8:8">
      <c r="B329" s="55">
        <v>17.0</v>
      </c>
      <c r="C329" s="56"/>
      <c r="D329" s="56"/>
      <c r="E329" s="56" t="str">
        <f t="shared" si="39"/>
        <v/>
      </c>
      <c r="F329" s="22" t="s">
        <v>362</v>
      </c>
      <c r="G329" s="22" t="str">
        <f t="shared" si="40"/>
        <v/>
      </c>
      <c r="H329" s="22" t="s">
        <v>363</v>
      </c>
      <c r="I329" s="57" t="str">
        <f t="shared" si="41"/>
        <v/>
      </c>
    </row>
    <row r="330" spans="8:8">
      <c r="B330" s="55">
        <v>18.0</v>
      </c>
      <c r="C330" s="56"/>
      <c r="D330" s="56"/>
      <c r="E330" s="56" t="str">
        <f t="shared" si="39"/>
        <v/>
      </c>
      <c r="F330" s="22" t="s">
        <v>364</v>
      </c>
      <c r="G330" s="22" t="str">
        <f t="shared" si="40"/>
        <v/>
      </c>
      <c r="H330" s="22" t="s">
        <v>365</v>
      </c>
      <c r="I330" s="57" t="str">
        <f t="shared" si="41"/>
        <v/>
      </c>
    </row>
    <row r="331" spans="8:8">
      <c r="B331" s="55">
        <v>19.0</v>
      </c>
      <c r="C331" s="56"/>
      <c r="D331" s="56"/>
      <c r="E331" s="56" t="str">
        <f t="shared" si="39"/>
        <v/>
      </c>
      <c r="F331" s="22" t="s">
        <v>366</v>
      </c>
      <c r="G331" s="22" t="str">
        <f t="shared" si="40"/>
        <v/>
      </c>
      <c r="H331" s="22" t="s">
        <v>367</v>
      </c>
      <c r="I331" s="57" t="str">
        <f t="shared" si="41"/>
        <v/>
      </c>
    </row>
    <row r="332" spans="8:8">
      <c r="B332" s="60">
        <v>20.0</v>
      </c>
      <c r="C332" s="61"/>
      <c r="D332" s="61"/>
      <c r="E332" s="61" t="str">
        <f t="shared" si="39"/>
        <v/>
      </c>
      <c r="F332" s="62" t="s">
        <v>368</v>
      </c>
      <c r="G332" s="62" t="str">
        <f t="shared" si="40"/>
        <v/>
      </c>
      <c r="H332" s="62" t="s">
        <v>369</v>
      </c>
      <c r="I332" s="63" t="str">
        <f t="shared" si="41"/>
        <v/>
      </c>
    </row>
    <row r="334" spans="8:8">
      <c r="E334" s="64" t="s">
        <v>49</v>
      </c>
      <c r="G334" s="22">
        <f>SUM(G313:G332)</f>
        <v>232500.0</v>
      </c>
      <c r="I334" s="22">
        <f>SUM(I313:I332)</f>
        <v>105717.0</v>
      </c>
    </row>
    <row r="336" spans="8:8" s="65" ht="14.5" customFormat="1">
      <c r="F336" s="67"/>
      <c r="G336" s="67"/>
      <c r="H336" s="67"/>
      <c r="I336" s="67"/>
    </row>
    <row r="337" spans="8:8" s="2" ht="15.5" customFormat="1">
      <c r="F337" s="22"/>
      <c r="G337" s="22"/>
      <c r="H337" s="22"/>
      <c r="I337" s="22"/>
    </row>
    <row r="338" spans="8:8">
      <c r="C338" s="49">
        <f>DATE(2022,4,13)</f>
        <v>44664.0</v>
      </c>
    </row>
    <row r="339" spans="8:8">
      <c r="D339" s="50"/>
    </row>
    <row r="340" spans="8:8" ht="14.5">
      <c r="B340" s="52" t="s">
        <v>39</v>
      </c>
      <c r="C340" s="53" t="s">
        <v>89</v>
      </c>
      <c r="D340" s="53" t="s">
        <v>37</v>
      </c>
      <c r="E340" s="53" t="s">
        <v>36</v>
      </c>
      <c r="F340" s="53" t="s">
        <v>2</v>
      </c>
      <c r="G340" s="53" t="s">
        <v>40</v>
      </c>
      <c r="H340" s="53" t="s">
        <v>38</v>
      </c>
      <c r="I340" s="54" t="s">
        <v>41</v>
      </c>
    </row>
    <row r="341" spans="8:8">
      <c r="B341" s="55">
        <v>1.0</v>
      </c>
      <c r="C341" s="56">
        <v>3.0</v>
      </c>
      <c r="D341" s="56" t="s">
        <v>27</v>
      </c>
      <c r="E341" s="56" t="str">
        <f t="shared" si="42" ref="E341:E360">IF(ISBLANK(D341),"",VLOOKUP(D341,UP_3_2022,2,FALSE))</f>
        <v>Model Telor</v>
      </c>
      <c r="F341" s="22">
        <v>15000.0</v>
      </c>
      <c r="G341" s="22">
        <f>IF(ISBLANK(D341),"",F341*C341)</f>
        <v>45000.0</v>
      </c>
      <c r="H341" s="22">
        <v>7969.0</v>
      </c>
      <c r="I341" s="57">
        <f>IF(ISBLANK(D341),"",H341*C341)</f>
        <v>23907.0</v>
      </c>
    </row>
    <row r="342" spans="8:8">
      <c r="B342" s="55">
        <v>2.0</v>
      </c>
      <c r="C342" s="56">
        <v>37.0</v>
      </c>
      <c r="D342" s="56" t="s">
        <v>20</v>
      </c>
      <c r="E342" s="56" t="str">
        <f t="shared" si="42"/>
        <v>Pempek Biasa</v>
      </c>
      <c r="F342" s="22">
        <v>3500.0</v>
      </c>
      <c r="G342" s="22">
        <f t="shared" si="43" ref="G342:G360">IF(ISBLANK(D342),"",F342*C342)</f>
        <v>129500.0</v>
      </c>
      <c r="H342" s="22">
        <v>1563.0</v>
      </c>
      <c r="I342" s="57">
        <f t="shared" si="44" ref="I342:I360">IF(ISBLANK(D342),"",H342*C342)</f>
        <v>57831.0</v>
      </c>
    </row>
    <row r="343" spans="8:8">
      <c r="B343" s="55">
        <v>3.0</v>
      </c>
      <c r="C343" s="56">
        <v>4.0</v>
      </c>
      <c r="D343" s="56" t="s">
        <v>138</v>
      </c>
      <c r="E343" s="56" t="str">
        <f t="shared" si="42"/>
        <v>Pempek Vacuum 140</v>
      </c>
      <c r="F343" s="22">
        <v>140000.0</v>
      </c>
      <c r="G343" s="22">
        <f t="shared" si="43"/>
        <v>560000.0</v>
      </c>
      <c r="H343" s="22">
        <v>68657.0</v>
      </c>
      <c r="I343" s="57">
        <f t="shared" si="44"/>
        <v>274628.0</v>
      </c>
    </row>
    <row r="344" spans="8:8">
      <c r="B344" s="55">
        <v>4.0</v>
      </c>
      <c r="C344" s="56">
        <v>120.0</v>
      </c>
      <c r="D344" s="56" t="s">
        <v>21</v>
      </c>
      <c r="E344" s="56" t="str">
        <f t="shared" si="42"/>
        <v>Pempek Vacuum</v>
      </c>
      <c r="F344" s="22">
        <v>3500.0</v>
      </c>
      <c r="G344" s="22">
        <f t="shared" si="43"/>
        <v>420000.0</v>
      </c>
      <c r="H344" s="22">
        <v>1563.0</v>
      </c>
      <c r="I344" s="57">
        <f t="shared" si="44"/>
        <v>187560.0</v>
      </c>
    </row>
    <row r="345" spans="8:8">
      <c r="B345" s="55">
        <v>5.0</v>
      </c>
      <c r="C345" s="56">
        <v>1.0</v>
      </c>
      <c r="D345" s="58" t="s">
        <v>134</v>
      </c>
      <c r="E345" s="56" t="str">
        <f t="shared" si="42"/>
        <v>Pempek Vacuum 70</v>
      </c>
      <c r="F345" s="22">
        <v>70000.0</v>
      </c>
      <c r="G345" s="22">
        <f t="shared" si="43"/>
        <v>70000.0</v>
      </c>
      <c r="H345" s="22">
        <v>32636.0</v>
      </c>
      <c r="I345" s="57">
        <f t="shared" si="44"/>
        <v>32636.0</v>
      </c>
    </row>
    <row r="346" spans="8:8">
      <c r="B346" s="55">
        <v>6.0</v>
      </c>
      <c r="C346" s="56">
        <v>1.0</v>
      </c>
      <c r="D346" s="56" t="s">
        <v>143</v>
      </c>
      <c r="E346" s="56" t="str">
        <f t="shared" si="42"/>
        <v>Bintang 200 gr</v>
      </c>
      <c r="F346" s="22">
        <v>20000.0</v>
      </c>
      <c r="G346" s="22">
        <f t="shared" si="43"/>
        <v>20000.0</v>
      </c>
      <c r="H346" s="22">
        <v>8500.0</v>
      </c>
      <c r="I346" s="57">
        <f t="shared" si="44"/>
        <v>8500.0</v>
      </c>
    </row>
    <row r="347" spans="8:8">
      <c r="B347" s="55">
        <v>7.0</v>
      </c>
      <c r="C347" s="56">
        <v>20.0</v>
      </c>
      <c r="D347" s="56" t="s">
        <v>20</v>
      </c>
      <c r="E347" s="56" t="str">
        <f t="shared" si="42"/>
        <v>Pempek Biasa</v>
      </c>
      <c r="F347" s="22">
        <v>3500.0</v>
      </c>
      <c r="G347" s="22">
        <f t="shared" si="43"/>
        <v>70000.0</v>
      </c>
      <c r="H347" s="22">
        <v>1563.0</v>
      </c>
      <c r="I347" s="57">
        <f t="shared" si="44"/>
        <v>31260.0</v>
      </c>
    </row>
    <row r="348" spans="8:8">
      <c r="B348" s="55">
        <v>8.0</v>
      </c>
      <c r="C348" s="56">
        <v>3.0</v>
      </c>
      <c r="D348" s="56" t="s">
        <v>138</v>
      </c>
      <c r="E348" s="56" t="str">
        <f t="shared" si="42"/>
        <v>Pempek Vacuum 140</v>
      </c>
      <c r="F348" s="22">
        <v>140000.0</v>
      </c>
      <c r="G348" s="22">
        <f t="shared" si="43"/>
        <v>420000.0</v>
      </c>
      <c r="H348" s="22">
        <v>68657.0</v>
      </c>
      <c r="I348" s="57">
        <f t="shared" si="44"/>
        <v>205971.0</v>
      </c>
    </row>
    <row r="349" spans="8:8">
      <c r="B349" s="55">
        <v>9.0</v>
      </c>
      <c r="C349" s="56">
        <v>1.0</v>
      </c>
      <c r="D349" s="56" t="s">
        <v>135</v>
      </c>
      <c r="E349" s="56" t="str">
        <f t="shared" si="42"/>
        <v>Pempek Vacuum 110</v>
      </c>
      <c r="F349" s="22">
        <v>110000.0</v>
      </c>
      <c r="G349" s="22">
        <f t="shared" si="43"/>
        <v>110000.0</v>
      </c>
      <c r="H349" s="22">
        <v>53841.0</v>
      </c>
      <c r="I349" s="57">
        <f t="shared" si="44"/>
        <v>53841.0</v>
      </c>
    </row>
    <row r="350" spans="8:8">
      <c r="B350" s="55">
        <v>10.0</v>
      </c>
      <c r="C350" s="56"/>
      <c r="D350" s="56"/>
      <c r="E350" s="56" t="str">
        <f t="shared" si="42"/>
        <v/>
      </c>
      <c r="F350" s="22" t="s">
        <v>370</v>
      </c>
      <c r="G350" s="22" t="str">
        <f t="shared" si="43"/>
        <v/>
      </c>
      <c r="H350" s="22" t="s">
        <v>371</v>
      </c>
      <c r="I350" s="57" t="str">
        <f t="shared" si="44"/>
        <v/>
      </c>
    </row>
    <row r="351" spans="8:8">
      <c r="B351" s="55">
        <v>11.0</v>
      </c>
      <c r="C351" s="56"/>
      <c r="D351" s="56"/>
      <c r="E351" s="56" t="str">
        <f t="shared" si="42"/>
        <v/>
      </c>
      <c r="F351" s="22" t="s">
        <v>372</v>
      </c>
      <c r="G351" s="22" t="str">
        <f t="shared" si="43"/>
        <v/>
      </c>
      <c r="H351" s="22" t="s">
        <v>373</v>
      </c>
      <c r="I351" s="57" t="str">
        <f t="shared" si="44"/>
        <v/>
      </c>
    </row>
    <row r="352" spans="8:8">
      <c r="B352" s="55">
        <v>12.0</v>
      </c>
      <c r="C352" s="56"/>
      <c r="D352" s="56"/>
      <c r="E352" s="56" t="str">
        <f t="shared" si="42"/>
        <v/>
      </c>
      <c r="F352" s="22" t="s">
        <v>374</v>
      </c>
      <c r="G352" s="22" t="str">
        <f t="shared" si="43"/>
        <v/>
      </c>
      <c r="H352" s="22" t="s">
        <v>375</v>
      </c>
      <c r="I352" s="57" t="str">
        <f t="shared" si="44"/>
        <v/>
      </c>
    </row>
    <row r="353" spans="8:8">
      <c r="B353" s="55">
        <v>13.0</v>
      </c>
      <c r="C353" s="56"/>
      <c r="D353" s="56"/>
      <c r="E353" s="56" t="str">
        <f t="shared" si="42"/>
        <v/>
      </c>
      <c r="F353" s="22" t="s">
        <v>376</v>
      </c>
      <c r="G353" s="22" t="str">
        <f t="shared" si="43"/>
        <v/>
      </c>
      <c r="H353" s="22" t="s">
        <v>377</v>
      </c>
      <c r="I353" s="57" t="str">
        <f t="shared" si="44"/>
        <v/>
      </c>
    </row>
    <row r="354" spans="8:8">
      <c r="B354" s="55">
        <v>14.0</v>
      </c>
      <c r="C354" s="56"/>
      <c r="D354" s="56"/>
      <c r="E354" s="56" t="str">
        <f t="shared" si="42"/>
        <v/>
      </c>
      <c r="F354" s="22" t="s">
        <v>378</v>
      </c>
      <c r="G354" s="22" t="str">
        <f t="shared" si="43"/>
        <v/>
      </c>
      <c r="H354" s="22" t="s">
        <v>379</v>
      </c>
      <c r="I354" s="57" t="str">
        <f t="shared" si="44"/>
        <v/>
      </c>
    </row>
    <row r="355" spans="8:8">
      <c r="B355" s="55">
        <v>15.0</v>
      </c>
      <c r="C355" s="56"/>
      <c r="D355" s="56"/>
      <c r="E355" s="56" t="str">
        <f t="shared" si="42"/>
        <v/>
      </c>
      <c r="F355" s="22" t="s">
        <v>380</v>
      </c>
      <c r="G355" s="22" t="str">
        <f t="shared" si="43"/>
        <v/>
      </c>
      <c r="H355" s="22" t="s">
        <v>381</v>
      </c>
      <c r="I355" s="57" t="str">
        <f t="shared" si="44"/>
        <v/>
      </c>
    </row>
    <row r="356" spans="8:8">
      <c r="B356" s="55">
        <v>16.0</v>
      </c>
      <c r="C356" s="56"/>
      <c r="D356" s="56"/>
      <c r="E356" s="56" t="str">
        <f t="shared" si="42"/>
        <v/>
      </c>
      <c r="F356" s="22" t="s">
        <v>382</v>
      </c>
      <c r="G356" s="22" t="str">
        <f t="shared" si="43"/>
        <v/>
      </c>
      <c r="H356" s="22" t="s">
        <v>383</v>
      </c>
      <c r="I356" s="57" t="str">
        <f t="shared" si="44"/>
        <v/>
      </c>
    </row>
    <row r="357" spans="8:8">
      <c r="B357" s="55">
        <v>17.0</v>
      </c>
      <c r="C357" s="56"/>
      <c r="D357" s="56"/>
      <c r="E357" s="56" t="str">
        <f t="shared" si="42"/>
        <v/>
      </c>
      <c r="F357" s="22" t="s">
        <v>384</v>
      </c>
      <c r="G357" s="22" t="str">
        <f t="shared" si="43"/>
        <v/>
      </c>
      <c r="H357" s="22" t="s">
        <v>385</v>
      </c>
      <c r="I357" s="57" t="str">
        <f t="shared" si="44"/>
        <v/>
      </c>
    </row>
    <row r="358" spans="8:8">
      <c r="B358" s="55">
        <v>18.0</v>
      </c>
      <c r="C358" s="56"/>
      <c r="D358" s="56"/>
      <c r="E358" s="56" t="str">
        <f t="shared" si="42"/>
        <v/>
      </c>
      <c r="F358" s="22" t="s">
        <v>386</v>
      </c>
      <c r="G358" s="22" t="str">
        <f t="shared" si="43"/>
        <v/>
      </c>
      <c r="H358" s="22" t="s">
        <v>387</v>
      </c>
      <c r="I358" s="57" t="str">
        <f t="shared" si="44"/>
        <v/>
      </c>
    </row>
    <row r="359" spans="8:8">
      <c r="B359" s="55">
        <v>19.0</v>
      </c>
      <c r="C359" s="56"/>
      <c r="D359" s="56"/>
      <c r="E359" s="56" t="str">
        <f t="shared" si="42"/>
        <v/>
      </c>
      <c r="F359" s="22" t="s">
        <v>388</v>
      </c>
      <c r="G359" s="22" t="str">
        <f t="shared" si="43"/>
        <v/>
      </c>
      <c r="H359" s="22" t="s">
        <v>389</v>
      </c>
      <c r="I359" s="57" t="str">
        <f t="shared" si="44"/>
        <v/>
      </c>
    </row>
    <row r="360" spans="8:8">
      <c r="B360" s="60">
        <v>20.0</v>
      </c>
      <c r="C360" s="61"/>
      <c r="D360" s="61"/>
      <c r="E360" s="61" t="str">
        <f t="shared" si="42"/>
        <v/>
      </c>
      <c r="F360" s="62" t="s">
        <v>390</v>
      </c>
      <c r="G360" s="62" t="str">
        <f t="shared" si="43"/>
        <v/>
      </c>
      <c r="H360" s="62" t="s">
        <v>391</v>
      </c>
      <c r="I360" s="63" t="str">
        <f t="shared" si="44"/>
        <v/>
      </c>
    </row>
    <row r="362" spans="8:8">
      <c r="E362" s="64" t="s">
        <v>49</v>
      </c>
      <c r="G362" s="22">
        <f>SUM(G341:G360)</f>
        <v>1844500.0</v>
      </c>
      <c r="I362" s="22">
        <f>SUM(I341:I360)</f>
        <v>876134.0</v>
      </c>
    </row>
    <row r="364" spans="8:8" s="65" ht="14.5" customFormat="1">
      <c r="F364" s="67"/>
      <c r="G364" s="67"/>
      <c r="H364" s="67"/>
      <c r="I364" s="67"/>
    </row>
    <row r="365" spans="8:8" s="2" ht="15.5" customFormat="1">
      <c r="F365" s="22"/>
      <c r="G365" s="22"/>
      <c r="H365" s="22"/>
      <c r="I365" s="22"/>
    </row>
    <row r="366" spans="8:8">
      <c r="C366" s="49">
        <f>DATE(2022,4,14)</f>
        <v>44665.0</v>
      </c>
    </row>
    <row r="367" spans="8:8">
      <c r="D367" s="50"/>
    </row>
    <row r="368" spans="8:8" ht="14.5">
      <c r="B368" s="52" t="s">
        <v>39</v>
      </c>
      <c r="C368" s="53" t="s">
        <v>89</v>
      </c>
      <c r="D368" s="53" t="s">
        <v>37</v>
      </c>
      <c r="E368" s="53" t="s">
        <v>36</v>
      </c>
      <c r="F368" s="53" t="s">
        <v>2</v>
      </c>
      <c r="G368" s="53" t="s">
        <v>40</v>
      </c>
      <c r="H368" s="53" t="s">
        <v>38</v>
      </c>
      <c r="I368" s="54" t="s">
        <v>41</v>
      </c>
    </row>
    <row r="369" spans="8:8">
      <c r="B369" s="55">
        <v>1.0</v>
      </c>
      <c r="C369" s="56">
        <v>1.0</v>
      </c>
      <c r="D369" s="56" t="s">
        <v>138</v>
      </c>
      <c r="E369" s="56" t="str">
        <f t="shared" si="45" ref="E369:E388">IF(ISBLANK(D369),"",VLOOKUP(D369,UP_3_2022,2,FALSE))</f>
        <v>Pempek Vacuum 140</v>
      </c>
      <c r="F369" s="22">
        <v>140000.0</v>
      </c>
      <c r="G369" s="22">
        <f>IF(ISBLANK(D369),"",F369*C369)</f>
        <v>140000.0</v>
      </c>
      <c r="H369" s="22">
        <v>68657.0</v>
      </c>
      <c r="I369" s="57">
        <f>IF(ISBLANK(D369),"",H369*C369)</f>
        <v>68657.0</v>
      </c>
    </row>
    <row r="370" spans="8:8">
      <c r="B370" s="55">
        <v>2.0</v>
      </c>
      <c r="C370" s="56">
        <v>1.0</v>
      </c>
      <c r="D370" s="56" t="s">
        <v>141</v>
      </c>
      <c r="E370" s="56" t="str">
        <f t="shared" si="45"/>
        <v>Pempek Vacuum 210</v>
      </c>
      <c r="F370" s="22">
        <v>210000.0</v>
      </c>
      <c r="G370" s="22">
        <f t="shared" si="46" ref="G370:G388">IF(ISBLANK(D370),"",F370*C370)</f>
        <v>210000.0</v>
      </c>
      <c r="H370" s="22">
        <v>100593.0</v>
      </c>
      <c r="I370" s="57">
        <f t="shared" si="47" ref="I370:I388">IF(ISBLANK(D370),"",H370*C370)</f>
        <v>100593.0</v>
      </c>
    </row>
    <row r="371" spans="8:8">
      <c r="B371" s="55">
        <v>3.0</v>
      </c>
      <c r="C371" s="56">
        <v>8.0</v>
      </c>
      <c r="D371" s="56" t="s">
        <v>20</v>
      </c>
      <c r="E371" s="56" t="str">
        <f t="shared" si="45"/>
        <v>Pempek Biasa</v>
      </c>
      <c r="F371" s="22">
        <v>3500.0</v>
      </c>
      <c r="G371" s="22">
        <f t="shared" si="46"/>
        <v>28000.0</v>
      </c>
      <c r="H371" s="22">
        <v>1563.0</v>
      </c>
      <c r="I371" s="57">
        <f t="shared" si="47"/>
        <v>12504.0</v>
      </c>
    </row>
    <row r="372" spans="8:8">
      <c r="B372" s="55">
        <v>4.0</v>
      </c>
      <c r="C372" s="56">
        <v>1.0</v>
      </c>
      <c r="D372" s="56" t="s">
        <v>146</v>
      </c>
      <c r="E372" s="56" t="str">
        <f t="shared" si="45"/>
        <v>Teh Pucuk</v>
      </c>
      <c r="F372" s="22">
        <v>5000.0</v>
      </c>
      <c r="G372" s="22">
        <f t="shared" si="46"/>
        <v>5000.0</v>
      </c>
      <c r="H372" s="22">
        <v>2750.0</v>
      </c>
      <c r="I372" s="57">
        <f t="shared" si="47"/>
        <v>2750.0</v>
      </c>
    </row>
    <row r="373" spans="8:8">
      <c r="B373" s="55">
        <v>5.0</v>
      </c>
      <c r="C373" s="56">
        <v>1.0</v>
      </c>
      <c r="D373" s="56" t="s">
        <v>29</v>
      </c>
      <c r="E373" s="56" t="str">
        <f t="shared" si="45"/>
        <v>Vit</v>
      </c>
      <c r="F373" s="22">
        <v>4000.0</v>
      </c>
      <c r="G373" s="22">
        <f t="shared" si="46"/>
        <v>4000.0</v>
      </c>
      <c r="H373" s="22">
        <v>1500.0</v>
      </c>
      <c r="I373" s="57">
        <f t="shared" si="47"/>
        <v>1500.0</v>
      </c>
    </row>
    <row r="374" spans="8:8">
      <c r="B374" s="55">
        <v>6.0</v>
      </c>
      <c r="C374" s="56">
        <v>8.0</v>
      </c>
      <c r="D374" s="56" t="s">
        <v>135</v>
      </c>
      <c r="E374" s="56" t="str">
        <f t="shared" si="45"/>
        <v>Pempek Vacuum 110</v>
      </c>
      <c r="F374" s="22">
        <v>110000.0</v>
      </c>
      <c r="G374" s="22">
        <f t="shared" si="46"/>
        <v>880000.0</v>
      </c>
      <c r="H374" s="22">
        <v>53841.0</v>
      </c>
      <c r="I374" s="57">
        <f t="shared" si="47"/>
        <v>430728.0</v>
      </c>
    </row>
    <row r="375" spans="8:8">
      <c r="B375" s="55">
        <v>7.0</v>
      </c>
      <c r="C375" s="56">
        <v>2.0</v>
      </c>
      <c r="D375" s="56" t="s">
        <v>138</v>
      </c>
      <c r="E375" s="56" t="str">
        <f t="shared" si="45"/>
        <v>Pempek Vacuum 140</v>
      </c>
      <c r="F375" s="22">
        <v>140000.0</v>
      </c>
      <c r="G375" s="22">
        <f t="shared" si="46"/>
        <v>280000.0</v>
      </c>
      <c r="H375" s="22">
        <v>68657.0</v>
      </c>
      <c r="I375" s="57">
        <f t="shared" si="47"/>
        <v>137314.0</v>
      </c>
    </row>
    <row r="376" spans="8:8">
      <c r="B376" s="55">
        <v>8.0</v>
      </c>
      <c r="C376" s="56">
        <v>4.0</v>
      </c>
      <c r="D376" s="56" t="s">
        <v>136</v>
      </c>
      <c r="E376" s="56" t="str">
        <f t="shared" si="45"/>
        <v>Pempek Vacuum 35</v>
      </c>
      <c r="F376" s="22">
        <v>35000.0</v>
      </c>
      <c r="G376" s="22">
        <f t="shared" si="46"/>
        <v>140000.0</v>
      </c>
      <c r="H376" s="22">
        <v>17120.0</v>
      </c>
      <c r="I376" s="57">
        <f t="shared" si="47"/>
        <v>68480.0</v>
      </c>
    </row>
    <row r="377" spans="8:8">
      <c r="B377" s="55">
        <v>9.0</v>
      </c>
      <c r="C377" s="56">
        <v>17.0</v>
      </c>
      <c r="D377" s="56" t="s">
        <v>27</v>
      </c>
      <c r="E377" s="56" t="str">
        <f t="shared" si="45"/>
        <v>Model Telor</v>
      </c>
      <c r="F377" s="22">
        <v>15000.0</v>
      </c>
      <c r="G377" s="22">
        <f t="shared" si="46"/>
        <v>255000.0</v>
      </c>
      <c r="H377" s="22">
        <v>7969.0</v>
      </c>
      <c r="I377" s="57">
        <f t="shared" si="47"/>
        <v>135473.0</v>
      </c>
    </row>
    <row r="378" spans="8:8">
      <c r="B378" s="55">
        <v>10.0</v>
      </c>
      <c r="C378" s="56">
        <v>1.0</v>
      </c>
      <c r="D378" s="56" t="s">
        <v>142</v>
      </c>
      <c r="E378" s="56" t="str">
        <f t="shared" si="45"/>
        <v>Kacing A 200 gr</v>
      </c>
      <c r="F378" s="22">
        <v>25000.0</v>
      </c>
      <c r="G378" s="22">
        <f t="shared" si="46"/>
        <v>25000.0</v>
      </c>
      <c r="H378" s="22">
        <v>13300.0</v>
      </c>
      <c r="I378" s="57">
        <f t="shared" si="47"/>
        <v>13300.0</v>
      </c>
    </row>
    <row r="379" spans="8:8">
      <c r="B379" s="55">
        <v>11.0</v>
      </c>
      <c r="C379" s="56">
        <v>1.0</v>
      </c>
      <c r="D379" s="56" t="s">
        <v>147</v>
      </c>
      <c r="E379" s="56" t="str">
        <f t="shared" si="45"/>
        <v>Koin 200 gr</v>
      </c>
      <c r="F379" s="22">
        <v>20000.0</v>
      </c>
      <c r="G379" s="22">
        <f t="shared" si="46"/>
        <v>20000.0</v>
      </c>
      <c r="H379" s="22">
        <v>8500.0</v>
      </c>
      <c r="I379" s="57">
        <f t="shared" si="47"/>
        <v>8500.0</v>
      </c>
    </row>
    <row r="380" spans="8:8">
      <c r="B380" s="55">
        <v>12.0</v>
      </c>
      <c r="C380" s="56">
        <v>22.0</v>
      </c>
      <c r="D380" s="56" t="s">
        <v>20</v>
      </c>
      <c r="E380" s="56" t="str">
        <f t="shared" si="45"/>
        <v>Pempek Biasa</v>
      </c>
      <c r="F380" s="22">
        <v>3500.0</v>
      </c>
      <c r="G380" s="22">
        <f t="shared" si="46"/>
        <v>77000.0</v>
      </c>
      <c r="H380" s="22">
        <v>1563.0</v>
      </c>
      <c r="I380" s="57">
        <f t="shared" si="47"/>
        <v>34386.0</v>
      </c>
    </row>
    <row r="381" spans="8:8">
      <c r="B381" s="55">
        <v>13.0</v>
      </c>
      <c r="C381" s="56">
        <v>1.0</v>
      </c>
      <c r="D381" s="56" t="s">
        <v>134</v>
      </c>
      <c r="E381" s="56" t="str">
        <f t="shared" si="45"/>
        <v>Pempek Vacuum 70</v>
      </c>
      <c r="F381" s="22">
        <v>70000.0</v>
      </c>
      <c r="G381" s="22">
        <f t="shared" si="46"/>
        <v>70000.0</v>
      </c>
      <c r="H381" s="22">
        <v>32636.0</v>
      </c>
      <c r="I381" s="57">
        <f t="shared" si="47"/>
        <v>32636.0</v>
      </c>
    </row>
    <row r="382" spans="8:8">
      <c r="B382" s="55">
        <v>14.0</v>
      </c>
      <c r="C382" s="56"/>
      <c r="D382" s="56"/>
      <c r="E382" s="56" t="str">
        <f t="shared" si="45"/>
        <v/>
      </c>
      <c r="F382" s="22" t="s">
        <v>392</v>
      </c>
      <c r="G382" s="22" t="str">
        <f t="shared" si="46"/>
        <v/>
      </c>
      <c r="H382" s="22" t="s">
        <v>393</v>
      </c>
      <c r="I382" s="57" t="str">
        <f t="shared" si="47"/>
        <v/>
      </c>
    </row>
    <row r="383" spans="8:8">
      <c r="B383" s="55">
        <v>15.0</v>
      </c>
      <c r="C383" s="56"/>
      <c r="D383" s="56"/>
      <c r="E383" s="56" t="str">
        <f t="shared" si="45"/>
        <v/>
      </c>
      <c r="F383" s="22" t="s">
        <v>394</v>
      </c>
      <c r="G383" s="22" t="str">
        <f t="shared" si="46"/>
        <v/>
      </c>
      <c r="H383" s="22" t="s">
        <v>395</v>
      </c>
      <c r="I383" s="57" t="str">
        <f t="shared" si="47"/>
        <v/>
      </c>
    </row>
    <row r="384" spans="8:8">
      <c r="B384" s="55">
        <v>16.0</v>
      </c>
      <c r="C384" s="56"/>
      <c r="D384" s="56"/>
      <c r="E384" s="56" t="str">
        <f t="shared" si="45"/>
        <v/>
      </c>
      <c r="F384" s="22" t="s">
        <v>396</v>
      </c>
      <c r="G384" s="22" t="str">
        <f t="shared" si="46"/>
        <v/>
      </c>
      <c r="H384" s="22" t="s">
        <v>397</v>
      </c>
      <c r="I384" s="57" t="str">
        <f t="shared" si="47"/>
        <v/>
      </c>
    </row>
    <row r="385" spans="8:8">
      <c r="B385" s="55">
        <v>17.0</v>
      </c>
      <c r="C385" s="56"/>
      <c r="D385" s="56"/>
      <c r="E385" s="56" t="str">
        <f t="shared" si="45"/>
        <v/>
      </c>
      <c r="F385" s="22" t="s">
        <v>398</v>
      </c>
      <c r="G385" s="22" t="str">
        <f t="shared" si="46"/>
        <v/>
      </c>
      <c r="H385" s="22" t="s">
        <v>399</v>
      </c>
      <c r="I385" s="57" t="str">
        <f t="shared" si="47"/>
        <v/>
      </c>
    </row>
    <row r="386" spans="8:8">
      <c r="B386" s="55">
        <v>18.0</v>
      </c>
      <c r="C386" s="56"/>
      <c r="D386" s="56"/>
      <c r="E386" s="56" t="str">
        <f t="shared" si="45"/>
        <v/>
      </c>
      <c r="F386" s="22" t="s">
        <v>400</v>
      </c>
      <c r="G386" s="22" t="str">
        <f t="shared" si="46"/>
        <v/>
      </c>
      <c r="H386" s="22" t="s">
        <v>401</v>
      </c>
      <c r="I386" s="57" t="str">
        <f t="shared" si="47"/>
        <v/>
      </c>
    </row>
    <row r="387" spans="8:8">
      <c r="B387" s="55">
        <v>19.0</v>
      </c>
      <c r="C387" s="56"/>
      <c r="D387" s="56"/>
      <c r="E387" s="56" t="str">
        <f t="shared" si="45"/>
        <v/>
      </c>
      <c r="F387" s="22" t="s">
        <v>402</v>
      </c>
      <c r="G387" s="22" t="str">
        <f t="shared" si="46"/>
        <v/>
      </c>
      <c r="H387" s="22" t="s">
        <v>403</v>
      </c>
      <c r="I387" s="57" t="str">
        <f t="shared" si="47"/>
        <v/>
      </c>
    </row>
    <row r="388" spans="8:8">
      <c r="B388" s="60">
        <v>20.0</v>
      </c>
      <c r="C388" s="61"/>
      <c r="D388" s="61"/>
      <c r="E388" s="61" t="str">
        <f t="shared" si="45"/>
        <v/>
      </c>
      <c r="F388" s="62" t="s">
        <v>404</v>
      </c>
      <c r="G388" s="62" t="str">
        <f t="shared" si="46"/>
        <v/>
      </c>
      <c r="H388" s="62" t="s">
        <v>405</v>
      </c>
      <c r="I388" s="63" t="str">
        <f t="shared" si="47"/>
        <v/>
      </c>
    </row>
    <row r="390" spans="8:8">
      <c r="E390" s="64" t="s">
        <v>49</v>
      </c>
      <c r="G390" s="22">
        <f>SUM(G369:G388)</f>
        <v>2134000.0</v>
      </c>
      <c r="I390" s="22">
        <f>SUM(I369:I388)</f>
        <v>1046821.0</v>
      </c>
    </row>
    <row r="392" spans="8:8" s="65" ht="14.5" customFormat="1">
      <c r="F392" s="67"/>
      <c r="G392" s="67"/>
      <c r="H392" s="67"/>
      <c r="I392" s="67"/>
    </row>
    <row r="393" spans="8:8" s="2" ht="15.5" customFormat="1">
      <c r="F393" s="22"/>
      <c r="G393" s="22"/>
      <c r="H393" s="22"/>
      <c r="I393" s="22"/>
    </row>
    <row r="394" spans="8:8">
      <c r="C394" s="49">
        <f>DATE(2022,4,15)</f>
        <v>44666.0</v>
      </c>
    </row>
    <row r="395" spans="8:8">
      <c r="D395" s="50"/>
      <c r="L395" t="s">
        <v>88</v>
      </c>
      <c r="N395" t="s">
        <v>124</v>
      </c>
    </row>
    <row r="396" spans="8:8" ht="14.5">
      <c r="B396" s="52" t="s">
        <v>39</v>
      </c>
      <c r="C396" s="53" t="s">
        <v>89</v>
      </c>
      <c r="D396" s="53" t="s">
        <v>37</v>
      </c>
      <c r="E396" s="53" t="s">
        <v>36</v>
      </c>
      <c r="F396" s="53" t="s">
        <v>2</v>
      </c>
      <c r="G396" s="53" t="s">
        <v>40</v>
      </c>
      <c r="H396" s="53" t="s">
        <v>38</v>
      </c>
      <c r="I396" s="54" t="s">
        <v>41</v>
      </c>
      <c r="K396" t="s">
        <v>20</v>
      </c>
      <c r="L396">
        <f>SUMIF(D397:D834,K396,C397:C834)</f>
        <v>1867.0</v>
      </c>
      <c r="N396">
        <f>L396</f>
        <v>1867.0</v>
      </c>
      <c r="O396">
        <f>N396*189</f>
        <v>352863.0</v>
      </c>
    </row>
    <row r="397" spans="8:8">
      <c r="B397" s="55">
        <v>1.0</v>
      </c>
      <c r="C397" s="56">
        <v>2.0</v>
      </c>
      <c r="D397" s="56" t="s">
        <v>142</v>
      </c>
      <c r="E397" s="56" t="str">
        <f t="shared" si="48" ref="E397:E416">IF(ISBLANK(D397),"",VLOOKUP(D397,UP_3_2022,2,FALSE))</f>
        <v>Kacing A 200 gr</v>
      </c>
      <c r="F397" s="22">
        <v>25000.0</v>
      </c>
      <c r="G397" s="22">
        <f>IF(ISBLANK(D397),"",F397*C397)</f>
        <v>50000.0</v>
      </c>
      <c r="H397" s="22">
        <v>13300.0</v>
      </c>
      <c r="I397" s="57">
        <f>IF(ISBLANK(D397),"",H397*C397)</f>
        <v>26600.0</v>
      </c>
      <c r="K397" t="s">
        <v>23</v>
      </c>
      <c r="L397">
        <f>SUMIF(D398:D835,K397,C398:C835)</f>
        <v>0.0</v>
      </c>
      <c r="N397">
        <f>L397*20</f>
        <v>0.0</v>
      </c>
      <c r="O397">
        <f>N397*189</f>
        <v>0.0</v>
      </c>
    </row>
    <row r="398" spans="8:8">
      <c r="B398" s="55">
        <v>2.0</v>
      </c>
      <c r="C398" s="56">
        <v>2.0</v>
      </c>
      <c r="D398" s="56" t="s">
        <v>144</v>
      </c>
      <c r="E398" s="56" t="str">
        <f t="shared" si="48"/>
        <v>Panggang 200 gr</v>
      </c>
      <c r="F398" s="22">
        <v>25000.0</v>
      </c>
      <c r="G398" s="22">
        <f t="shared" si="49" ref="G398:G416">IF(ISBLANK(D398),"",F398*C398)</f>
        <v>50000.0</v>
      </c>
      <c r="H398" s="22">
        <v>14500.0</v>
      </c>
      <c r="I398" s="57">
        <f t="shared" si="50" ref="I398:I416">IF(ISBLANK(D398),"",H398*C398)</f>
        <v>29000.0</v>
      </c>
      <c r="K398" t="s">
        <v>22</v>
      </c>
      <c r="L398">
        <f>SUMIF(D399:D836,K398,C399:C836)</f>
        <v>0.0</v>
      </c>
      <c r="N398">
        <f>L398*10</f>
        <v>0.0</v>
      </c>
      <c r="O398">
        <f>N398*189</f>
        <v>0.0</v>
      </c>
    </row>
    <row r="399" spans="8:8">
      <c r="B399" s="55">
        <v>3.0</v>
      </c>
      <c r="C399" s="56">
        <v>26.0</v>
      </c>
      <c r="D399" s="56" t="s">
        <v>20</v>
      </c>
      <c r="E399" s="56" t="str">
        <f t="shared" si="48"/>
        <v>Pempek Biasa</v>
      </c>
      <c r="F399" s="22">
        <v>3500.0</v>
      </c>
      <c r="G399" s="22">
        <f t="shared" si="49"/>
        <v>91000.0</v>
      </c>
      <c r="H399" s="22">
        <v>1563.0</v>
      </c>
      <c r="I399" s="57">
        <f t="shared" si="50"/>
        <v>40638.0</v>
      </c>
      <c r="K399" t="s">
        <v>27</v>
      </c>
      <c r="L399">
        <f>SUMIF(D400:D837,K399,C400:C837)</f>
        <v>149.0</v>
      </c>
      <c r="N399">
        <f>L399</f>
        <v>149.0</v>
      </c>
      <c r="O399">
        <f>N399*100</f>
        <v>14900.0</v>
      </c>
    </row>
    <row r="400" spans="8:8">
      <c r="B400" s="55">
        <v>4.0</v>
      </c>
      <c r="C400" s="56">
        <v>1.0</v>
      </c>
      <c r="D400" s="56" t="s">
        <v>146</v>
      </c>
      <c r="E400" s="56" t="str">
        <f t="shared" si="48"/>
        <v>Teh Pucuk</v>
      </c>
      <c r="F400" s="22">
        <v>5000.0</v>
      </c>
      <c r="G400" s="22">
        <f t="shared" si="49"/>
        <v>5000.0</v>
      </c>
      <c r="H400" s="22">
        <v>2750.0</v>
      </c>
      <c r="I400" s="57">
        <f t="shared" si="50"/>
        <v>2750.0</v>
      </c>
    </row>
    <row r="401" spans="8:8">
      <c r="B401" s="55">
        <v>5.0</v>
      </c>
      <c r="C401" s="56">
        <v>1.0</v>
      </c>
      <c r="D401" s="56" t="s">
        <v>145</v>
      </c>
      <c r="E401" s="56" t="str">
        <f t="shared" si="48"/>
        <v>Fruit Tea</v>
      </c>
      <c r="F401" s="22">
        <v>7000.0</v>
      </c>
      <c r="G401" s="22">
        <f t="shared" si="49"/>
        <v>7000.0</v>
      </c>
      <c r="H401" s="22">
        <v>3250.0</v>
      </c>
      <c r="I401" s="57">
        <f t="shared" si="50"/>
        <v>3250.0</v>
      </c>
      <c r="K401" t="s">
        <v>4</v>
      </c>
      <c r="O401">
        <f>SUM(O396:O400)</f>
        <v>367763.0</v>
      </c>
    </row>
    <row r="402" spans="8:8">
      <c r="B402" s="55">
        <v>6.0</v>
      </c>
      <c r="C402" s="56">
        <v>1.0</v>
      </c>
      <c r="D402" s="56" t="s">
        <v>29</v>
      </c>
      <c r="E402" s="56" t="str">
        <f t="shared" si="48"/>
        <v>Vit</v>
      </c>
      <c r="F402" s="22">
        <v>4000.0</v>
      </c>
      <c r="G402" s="22">
        <f t="shared" si="49"/>
        <v>4000.0</v>
      </c>
      <c r="H402" s="22">
        <v>1500.0</v>
      </c>
      <c r="I402" s="57">
        <f t="shared" si="50"/>
        <v>1500.0</v>
      </c>
    </row>
    <row r="403" spans="8:8">
      <c r="B403" s="55">
        <v>7.0</v>
      </c>
      <c r="C403" s="56">
        <v>3.0</v>
      </c>
      <c r="D403" s="56" t="s">
        <v>134</v>
      </c>
      <c r="E403" s="56" t="str">
        <f t="shared" si="48"/>
        <v>Pempek Vacuum 70</v>
      </c>
      <c r="F403" s="22">
        <v>70000.0</v>
      </c>
      <c r="G403" s="22">
        <f t="shared" si="49"/>
        <v>210000.0</v>
      </c>
      <c r="H403" s="22">
        <v>32636.0</v>
      </c>
      <c r="I403" s="57">
        <f t="shared" si="50"/>
        <v>97908.0</v>
      </c>
    </row>
    <row r="404" spans="8:8">
      <c r="B404" s="55">
        <v>8.0</v>
      </c>
      <c r="C404" s="56">
        <v>9.0</v>
      </c>
      <c r="D404" s="56" t="s">
        <v>27</v>
      </c>
      <c r="E404" s="56" t="str">
        <f t="shared" si="48"/>
        <v>Model Telor</v>
      </c>
      <c r="F404" s="22">
        <v>15000.0</v>
      </c>
      <c r="G404" s="22">
        <f t="shared" si="49"/>
        <v>135000.0</v>
      </c>
      <c r="H404" s="22">
        <v>7969.0</v>
      </c>
      <c r="I404" s="57">
        <f t="shared" si="50"/>
        <v>71721.0</v>
      </c>
    </row>
    <row r="405" spans="8:8">
      <c r="B405" s="55">
        <v>9.0</v>
      </c>
      <c r="C405" s="56">
        <v>65.0</v>
      </c>
      <c r="D405" s="56" t="s">
        <v>20</v>
      </c>
      <c r="E405" s="56" t="str">
        <f t="shared" si="48"/>
        <v>Pempek Biasa</v>
      </c>
      <c r="F405" s="22">
        <v>3500.0</v>
      </c>
      <c r="G405" s="22">
        <f t="shared" si="49"/>
        <v>227500.0</v>
      </c>
      <c r="H405" s="22">
        <v>1563.0</v>
      </c>
      <c r="I405" s="57">
        <f t="shared" si="50"/>
        <v>101595.0</v>
      </c>
    </row>
    <row r="406" spans="8:8">
      <c r="B406" s="55">
        <v>10.0</v>
      </c>
      <c r="C406" s="56">
        <v>1.0</v>
      </c>
      <c r="D406" s="56" t="s">
        <v>29</v>
      </c>
      <c r="E406" s="56" t="str">
        <f t="shared" si="48"/>
        <v>Vit</v>
      </c>
      <c r="F406" s="22">
        <v>4000.0</v>
      </c>
      <c r="G406" s="22">
        <f t="shared" si="49"/>
        <v>4000.0</v>
      </c>
      <c r="H406" s="22">
        <v>1500.0</v>
      </c>
      <c r="I406" s="57">
        <f t="shared" si="50"/>
        <v>1500.0</v>
      </c>
    </row>
    <row r="407" spans="8:8">
      <c r="B407" s="55">
        <v>11.0</v>
      </c>
      <c r="C407" s="56">
        <v>2.0</v>
      </c>
      <c r="D407" s="59" t="s">
        <v>144</v>
      </c>
      <c r="E407" s="56" t="str">
        <f t="shared" si="48"/>
        <v>Panggang 200 gr</v>
      </c>
      <c r="F407" s="22">
        <v>25000.0</v>
      </c>
      <c r="G407" s="22">
        <f t="shared" si="49"/>
        <v>50000.0</v>
      </c>
      <c r="H407" s="22">
        <v>14500.0</v>
      </c>
      <c r="I407" s="57">
        <f t="shared" si="50"/>
        <v>29000.0</v>
      </c>
    </row>
    <row r="408" spans="8:8">
      <c r="B408" s="55">
        <v>12.0</v>
      </c>
      <c r="C408" s="56">
        <v>1.0</v>
      </c>
      <c r="D408" s="56" t="s">
        <v>104</v>
      </c>
      <c r="E408" s="56" t="str">
        <f t="shared" si="48"/>
        <v>Mangkok Gabus</v>
      </c>
      <c r="F408" s="22">
        <v>30000.0</v>
      </c>
      <c r="G408" s="22">
        <f t="shared" si="49"/>
        <v>30000.0</v>
      </c>
      <c r="H408" s="22">
        <v>16750.0</v>
      </c>
      <c r="I408" s="57">
        <f t="shared" si="50"/>
        <v>16750.0</v>
      </c>
    </row>
    <row r="409" spans="8:8">
      <c r="B409" s="55">
        <v>13.0</v>
      </c>
      <c r="C409" s="56">
        <v>1.0</v>
      </c>
      <c r="D409" s="56" t="s">
        <v>112</v>
      </c>
      <c r="E409" s="56" t="str">
        <f t="shared" si="48"/>
        <v>Teh Botol Sosro</v>
      </c>
      <c r="F409" s="22">
        <v>5000.0</v>
      </c>
      <c r="G409" s="22">
        <f t="shared" si="49"/>
        <v>5000.0</v>
      </c>
      <c r="H409" s="22">
        <v>1940.0</v>
      </c>
      <c r="I409" s="57">
        <f t="shared" si="50"/>
        <v>1940.0</v>
      </c>
    </row>
    <row r="410" spans="8:8">
      <c r="B410" s="55">
        <v>14.0</v>
      </c>
      <c r="C410" s="56">
        <v>2.0</v>
      </c>
      <c r="D410" s="56" t="s">
        <v>26</v>
      </c>
      <c r="E410" s="56" t="str">
        <f t="shared" si="48"/>
        <v>Lenjer Besar</v>
      </c>
      <c r="F410" s="22">
        <v>22500.0</v>
      </c>
      <c r="G410" s="22">
        <f t="shared" si="49"/>
        <v>45000.0</v>
      </c>
      <c r="H410" s="22">
        <v>11000.0</v>
      </c>
      <c r="I410" s="57">
        <f t="shared" si="50"/>
        <v>22000.0</v>
      </c>
    </row>
    <row r="411" spans="8:8">
      <c r="B411" s="55">
        <v>15.0</v>
      </c>
      <c r="C411" s="56"/>
      <c r="D411" s="56"/>
      <c r="E411" s="56" t="str">
        <f t="shared" si="48"/>
        <v/>
      </c>
      <c r="F411" s="22" t="s">
        <v>406</v>
      </c>
      <c r="G411" s="22" t="str">
        <f t="shared" si="49"/>
        <v/>
      </c>
      <c r="H411" s="22" t="s">
        <v>407</v>
      </c>
      <c r="I411" s="57" t="str">
        <f t="shared" si="50"/>
        <v/>
      </c>
    </row>
    <row r="412" spans="8:8">
      <c r="B412" s="55">
        <v>16.0</v>
      </c>
      <c r="C412" s="56"/>
      <c r="D412" s="56"/>
      <c r="E412" s="56" t="str">
        <f t="shared" si="48"/>
        <v/>
      </c>
      <c r="F412" s="22" t="s">
        <v>408</v>
      </c>
      <c r="G412" s="22" t="str">
        <f t="shared" si="49"/>
        <v/>
      </c>
      <c r="H412" s="22" t="s">
        <v>409</v>
      </c>
      <c r="I412" s="57" t="str">
        <f t="shared" si="50"/>
        <v/>
      </c>
    </row>
    <row r="413" spans="8:8">
      <c r="B413" s="55">
        <v>17.0</v>
      </c>
      <c r="C413" s="56"/>
      <c r="D413" s="56"/>
      <c r="E413" s="56" t="str">
        <f t="shared" si="48"/>
        <v/>
      </c>
      <c r="F413" s="22" t="s">
        <v>410</v>
      </c>
      <c r="G413" s="22" t="str">
        <f t="shared" si="49"/>
        <v/>
      </c>
      <c r="H413" s="22" t="s">
        <v>411</v>
      </c>
      <c r="I413" s="57" t="str">
        <f t="shared" si="50"/>
        <v/>
      </c>
    </row>
    <row r="414" spans="8:8">
      <c r="B414" s="55">
        <v>18.0</v>
      </c>
      <c r="C414" s="56"/>
      <c r="D414" s="56"/>
      <c r="E414" s="56" t="str">
        <f t="shared" si="48"/>
        <v/>
      </c>
      <c r="F414" s="22" t="s">
        <v>412</v>
      </c>
      <c r="G414" s="22" t="str">
        <f t="shared" si="49"/>
        <v/>
      </c>
      <c r="H414" s="22" t="s">
        <v>413</v>
      </c>
      <c r="I414" s="57" t="str">
        <f t="shared" si="50"/>
        <v/>
      </c>
    </row>
    <row r="415" spans="8:8">
      <c r="B415" s="55">
        <v>19.0</v>
      </c>
      <c r="C415" s="56"/>
      <c r="D415" s="56"/>
      <c r="E415" s="56" t="str">
        <f t="shared" si="48"/>
        <v/>
      </c>
      <c r="F415" s="22" t="s">
        <v>414</v>
      </c>
      <c r="G415" s="22" t="str">
        <f t="shared" si="49"/>
        <v/>
      </c>
      <c r="H415" s="22" t="s">
        <v>415</v>
      </c>
      <c r="I415" s="57" t="str">
        <f t="shared" si="50"/>
        <v/>
      </c>
    </row>
    <row r="416" spans="8:8">
      <c r="B416" s="60">
        <v>20.0</v>
      </c>
      <c r="C416" s="61"/>
      <c r="D416" s="61"/>
      <c r="E416" s="61" t="str">
        <f t="shared" si="48"/>
        <v/>
      </c>
      <c r="F416" s="62" t="s">
        <v>416</v>
      </c>
      <c r="G416" s="62" t="str">
        <f t="shared" si="49"/>
        <v/>
      </c>
      <c r="H416" s="62" t="s">
        <v>417</v>
      </c>
      <c r="I416" s="63" t="str">
        <f t="shared" si="50"/>
        <v/>
      </c>
    </row>
    <row r="418" spans="8:8">
      <c r="E418" s="64" t="s">
        <v>49</v>
      </c>
      <c r="G418" s="22">
        <f>SUM(G397:G416)</f>
        <v>913500.0</v>
      </c>
      <c r="I418" s="22">
        <f>SUM(I397:I416)</f>
        <v>446152.0</v>
      </c>
    </row>
    <row r="420" spans="8:8" s="65" ht="14.5" customFormat="1">
      <c r="F420" s="67"/>
      <c r="G420" s="67"/>
      <c r="H420" s="67"/>
      <c r="I420" s="67"/>
    </row>
    <row r="421" spans="8:8" s="2" ht="15.5" customFormat="1">
      <c r="F421" s="22"/>
      <c r="G421" s="22"/>
      <c r="H421" s="22"/>
      <c r="I421" s="22"/>
    </row>
    <row r="422" spans="8:8">
      <c r="C422" s="49">
        <f>DATE(2022,4,16)</f>
        <v>44667.0</v>
      </c>
    </row>
    <row r="423" spans="8:8">
      <c r="D423" s="50"/>
    </row>
    <row r="424" spans="8:8" ht="14.5">
      <c r="B424" s="52" t="s">
        <v>39</v>
      </c>
      <c r="C424" s="53" t="s">
        <v>89</v>
      </c>
      <c r="D424" s="53" t="s">
        <v>37</v>
      </c>
      <c r="E424" s="53" t="s">
        <v>36</v>
      </c>
      <c r="F424" s="53" t="s">
        <v>2</v>
      </c>
      <c r="G424" s="53" t="s">
        <v>40</v>
      </c>
      <c r="H424" s="53" t="s">
        <v>38</v>
      </c>
      <c r="I424" s="54" t="s">
        <v>41</v>
      </c>
    </row>
    <row r="425" spans="8:8">
      <c r="B425" s="55">
        <v>1.0</v>
      </c>
      <c r="C425" s="56">
        <v>2.0</v>
      </c>
      <c r="D425" s="56" t="s">
        <v>141</v>
      </c>
      <c r="E425" s="56" t="str">
        <f t="shared" si="51" ref="E425:E444">IF(ISBLANK(D425),"",VLOOKUP(D425,UP_3_2022,2,FALSE))</f>
        <v>Pempek Vacuum 210</v>
      </c>
      <c r="F425" s="22">
        <v>210000.0</v>
      </c>
      <c r="G425" s="22">
        <f>IF(ISBLANK(D425),"",F425*C425)</f>
        <v>420000.0</v>
      </c>
      <c r="H425" s="22">
        <v>100593.0</v>
      </c>
      <c r="I425" s="57">
        <f>IF(ISBLANK(D425),"",H425*C425)</f>
        <v>201186.0</v>
      </c>
    </row>
    <row r="426" spans="8:8">
      <c r="B426" s="55">
        <v>2.0</v>
      </c>
      <c r="C426" s="56">
        <v>3.0</v>
      </c>
      <c r="D426" s="56" t="s">
        <v>136</v>
      </c>
      <c r="E426" s="56" t="str">
        <f t="shared" si="51"/>
        <v>Pempek Vacuum 35</v>
      </c>
      <c r="F426" s="22">
        <v>35000.0</v>
      </c>
      <c r="G426" s="22">
        <f t="shared" si="52" ref="G426:G444">IF(ISBLANK(D426),"",F426*C426)</f>
        <v>105000.0</v>
      </c>
      <c r="H426" s="22">
        <v>17120.0</v>
      </c>
      <c r="I426" s="57">
        <f t="shared" si="53" ref="I426:I444">IF(ISBLANK(D426),"",H426*C426)</f>
        <v>51360.0</v>
      </c>
    </row>
    <row r="427" spans="8:8">
      <c r="B427" s="55">
        <v>3.0</v>
      </c>
      <c r="C427" s="56">
        <v>4.0</v>
      </c>
      <c r="D427" s="56" t="s">
        <v>134</v>
      </c>
      <c r="E427" s="56" t="str">
        <f t="shared" si="51"/>
        <v>Pempek Vacuum 70</v>
      </c>
      <c r="F427" s="22">
        <v>70000.0</v>
      </c>
      <c r="G427" s="22">
        <f t="shared" si="52"/>
        <v>280000.0</v>
      </c>
      <c r="H427" s="22">
        <v>32636.0</v>
      </c>
      <c r="I427" s="57">
        <f t="shared" si="53"/>
        <v>130544.0</v>
      </c>
    </row>
    <row r="428" spans="8:8">
      <c r="B428" s="55">
        <v>4.0</v>
      </c>
      <c r="C428" s="56">
        <v>3.0</v>
      </c>
      <c r="D428" s="56" t="s">
        <v>35</v>
      </c>
      <c r="E428" s="56" t="str">
        <f t="shared" si="51"/>
        <v>Kopi</v>
      </c>
      <c r="F428" s="22">
        <v>5000.0</v>
      </c>
      <c r="G428" s="22">
        <f t="shared" si="52"/>
        <v>15000.0</v>
      </c>
      <c r="H428" s="22">
        <v>1000.0</v>
      </c>
      <c r="I428" s="57">
        <f t="shared" si="53"/>
        <v>3000.0</v>
      </c>
    </row>
    <row r="429" spans="8:8">
      <c r="B429" s="55">
        <v>5.0</v>
      </c>
      <c r="C429" s="56">
        <v>10.0</v>
      </c>
      <c r="D429" s="56" t="s">
        <v>20</v>
      </c>
      <c r="E429" s="56" t="str">
        <f t="shared" si="51"/>
        <v>Pempek Biasa</v>
      </c>
      <c r="F429" s="22">
        <v>3500.0</v>
      </c>
      <c r="G429" s="22">
        <f t="shared" si="52"/>
        <v>35000.0</v>
      </c>
      <c r="H429" s="22">
        <v>1563.0</v>
      </c>
      <c r="I429" s="57">
        <f t="shared" si="53"/>
        <v>15630.0</v>
      </c>
    </row>
    <row r="430" spans="8:8">
      <c r="B430" s="55">
        <v>6.0</v>
      </c>
      <c r="C430" s="56">
        <v>7.0</v>
      </c>
      <c r="D430" s="56" t="s">
        <v>27</v>
      </c>
      <c r="E430" s="56" t="str">
        <f t="shared" si="51"/>
        <v>Model Telor</v>
      </c>
      <c r="F430" s="22">
        <v>15000.0</v>
      </c>
      <c r="G430" s="22">
        <f t="shared" si="52"/>
        <v>105000.0</v>
      </c>
      <c r="H430" s="22">
        <v>7969.0</v>
      </c>
      <c r="I430" s="57">
        <f t="shared" si="53"/>
        <v>55783.0</v>
      </c>
    </row>
    <row r="431" spans="8:8">
      <c r="B431" s="55">
        <v>7.0</v>
      </c>
      <c r="C431" s="56">
        <v>2.0</v>
      </c>
      <c r="D431" s="56" t="s">
        <v>29</v>
      </c>
      <c r="E431" s="56" t="str">
        <f t="shared" si="51"/>
        <v>Vit</v>
      </c>
      <c r="F431" s="22">
        <v>4000.0</v>
      </c>
      <c r="G431" s="22">
        <f t="shared" si="52"/>
        <v>8000.0</v>
      </c>
      <c r="H431" s="22">
        <v>1500.0</v>
      </c>
      <c r="I431" s="57">
        <f t="shared" si="53"/>
        <v>3000.0</v>
      </c>
    </row>
    <row r="432" spans="8:8">
      <c r="B432" s="55">
        <v>8.0</v>
      </c>
      <c r="C432" s="56">
        <v>65.0</v>
      </c>
      <c r="D432" s="56" t="s">
        <v>20</v>
      </c>
      <c r="E432" s="56" t="str">
        <f t="shared" si="51"/>
        <v>Pempek Biasa</v>
      </c>
      <c r="F432" s="22">
        <v>3500.0</v>
      </c>
      <c r="G432" s="22">
        <f t="shared" si="52"/>
        <v>227500.0</v>
      </c>
      <c r="H432" s="22">
        <v>1563.0</v>
      </c>
      <c r="I432" s="57">
        <f t="shared" si="53"/>
        <v>101595.0</v>
      </c>
    </row>
    <row r="433" spans="8:8">
      <c r="B433" s="55">
        <v>9.0</v>
      </c>
      <c r="C433" s="56">
        <v>1.0</v>
      </c>
      <c r="D433" s="56" t="s">
        <v>46</v>
      </c>
      <c r="E433" s="56" t="str">
        <f t="shared" si="51"/>
        <v>Tekwan Beku (1/2 kg)</v>
      </c>
      <c r="F433" s="22">
        <v>42500.0</v>
      </c>
      <c r="G433" s="22">
        <f t="shared" si="52"/>
        <v>42500.0</v>
      </c>
      <c r="H433" s="22">
        <v>35000.0</v>
      </c>
      <c r="I433" s="57">
        <f t="shared" si="53"/>
        <v>35000.0</v>
      </c>
    </row>
    <row r="434" spans="8:8">
      <c r="B434" s="55">
        <v>10.0</v>
      </c>
      <c r="C434" s="56"/>
      <c r="D434" s="56"/>
      <c r="E434" s="56" t="str">
        <f t="shared" si="51"/>
        <v/>
      </c>
      <c r="F434" s="22" t="s">
        <v>418</v>
      </c>
      <c r="G434" s="22" t="str">
        <f t="shared" si="52"/>
        <v/>
      </c>
      <c r="H434" s="22" t="s">
        <v>419</v>
      </c>
      <c r="I434" s="57" t="str">
        <f t="shared" si="53"/>
        <v/>
      </c>
    </row>
    <row r="435" spans="8:8">
      <c r="B435" s="55">
        <v>11.0</v>
      </c>
      <c r="C435" s="56"/>
      <c r="D435" s="56"/>
      <c r="E435" s="56" t="str">
        <f t="shared" si="51"/>
        <v/>
      </c>
      <c r="F435" s="22" t="s">
        <v>420</v>
      </c>
      <c r="G435" s="22" t="str">
        <f t="shared" si="52"/>
        <v/>
      </c>
      <c r="H435" s="22" t="s">
        <v>421</v>
      </c>
      <c r="I435" s="57" t="str">
        <f t="shared" si="53"/>
        <v/>
      </c>
    </row>
    <row r="436" spans="8:8">
      <c r="B436" s="55">
        <v>12.0</v>
      </c>
      <c r="C436" s="56"/>
      <c r="D436" s="56"/>
      <c r="E436" s="56" t="str">
        <f t="shared" si="51"/>
        <v/>
      </c>
      <c r="F436" s="22" t="s">
        <v>422</v>
      </c>
      <c r="G436" s="22" t="str">
        <f t="shared" si="52"/>
        <v/>
      </c>
      <c r="H436" s="22" t="s">
        <v>423</v>
      </c>
      <c r="I436" s="57" t="str">
        <f t="shared" si="53"/>
        <v/>
      </c>
    </row>
    <row r="437" spans="8:8">
      <c r="B437" s="55">
        <v>13.0</v>
      </c>
      <c r="C437" s="56"/>
      <c r="D437" s="56"/>
      <c r="E437" s="56" t="str">
        <f t="shared" si="51"/>
        <v/>
      </c>
      <c r="F437" s="22" t="s">
        <v>424</v>
      </c>
      <c r="G437" s="22" t="str">
        <f t="shared" si="52"/>
        <v/>
      </c>
      <c r="H437" s="22" t="s">
        <v>425</v>
      </c>
      <c r="I437" s="57" t="str">
        <f t="shared" si="53"/>
        <v/>
      </c>
    </row>
    <row r="438" spans="8:8">
      <c r="B438" s="55">
        <v>14.0</v>
      </c>
      <c r="C438" s="56"/>
      <c r="D438" s="56"/>
      <c r="E438" s="56" t="str">
        <f t="shared" si="51"/>
        <v/>
      </c>
      <c r="F438" s="22" t="s">
        <v>426</v>
      </c>
      <c r="G438" s="22" t="str">
        <f t="shared" si="52"/>
        <v/>
      </c>
      <c r="H438" s="22" t="s">
        <v>427</v>
      </c>
      <c r="I438" s="57" t="str">
        <f t="shared" si="53"/>
        <v/>
      </c>
    </row>
    <row r="439" spans="8:8">
      <c r="B439" s="55">
        <v>15.0</v>
      </c>
      <c r="C439" s="56"/>
      <c r="D439" s="56"/>
      <c r="E439" s="56" t="str">
        <f t="shared" si="51"/>
        <v/>
      </c>
      <c r="F439" s="22" t="s">
        <v>428</v>
      </c>
      <c r="G439" s="22" t="str">
        <f t="shared" si="52"/>
        <v/>
      </c>
      <c r="H439" s="22" t="s">
        <v>429</v>
      </c>
      <c r="I439" s="57" t="str">
        <f t="shared" si="53"/>
        <v/>
      </c>
    </row>
    <row r="440" spans="8:8">
      <c r="B440" s="55">
        <v>16.0</v>
      </c>
      <c r="C440" s="56"/>
      <c r="D440" s="56"/>
      <c r="E440" s="56" t="str">
        <f t="shared" si="51"/>
        <v/>
      </c>
      <c r="F440" s="22" t="s">
        <v>430</v>
      </c>
      <c r="G440" s="22" t="str">
        <f t="shared" si="52"/>
        <v/>
      </c>
      <c r="H440" s="22" t="s">
        <v>431</v>
      </c>
      <c r="I440" s="57" t="str">
        <f t="shared" si="53"/>
        <v/>
      </c>
    </row>
    <row r="441" spans="8:8">
      <c r="B441" s="55">
        <v>17.0</v>
      </c>
      <c r="C441" s="56"/>
      <c r="D441" s="56"/>
      <c r="E441" s="56" t="str">
        <f t="shared" si="51"/>
        <v/>
      </c>
      <c r="F441" s="22" t="s">
        <v>432</v>
      </c>
      <c r="G441" s="22" t="str">
        <f t="shared" si="52"/>
        <v/>
      </c>
      <c r="H441" s="22" t="s">
        <v>433</v>
      </c>
      <c r="I441" s="57" t="str">
        <f t="shared" si="53"/>
        <v/>
      </c>
    </row>
    <row r="442" spans="8:8">
      <c r="B442" s="55">
        <v>18.0</v>
      </c>
      <c r="C442" s="56"/>
      <c r="D442" s="59"/>
      <c r="E442" s="56" t="str">
        <f t="shared" si="51"/>
        <v/>
      </c>
      <c r="F442" s="22" t="s">
        <v>434</v>
      </c>
      <c r="G442" s="22" t="str">
        <f t="shared" si="52"/>
        <v/>
      </c>
      <c r="H442" s="22" t="s">
        <v>435</v>
      </c>
      <c r="I442" s="57" t="str">
        <f t="shared" si="53"/>
        <v/>
      </c>
    </row>
    <row r="443" spans="8:8">
      <c r="B443" s="55">
        <v>19.0</v>
      </c>
      <c r="C443" s="56"/>
      <c r="D443" s="56"/>
      <c r="E443" s="56" t="str">
        <f t="shared" si="51"/>
        <v/>
      </c>
      <c r="F443" s="22" t="s">
        <v>436</v>
      </c>
      <c r="G443" s="22" t="str">
        <f t="shared" si="52"/>
        <v/>
      </c>
      <c r="H443" s="22" t="s">
        <v>437</v>
      </c>
      <c r="I443" s="57" t="str">
        <f t="shared" si="53"/>
        <v/>
      </c>
    </row>
    <row r="444" spans="8:8">
      <c r="B444" s="60">
        <v>20.0</v>
      </c>
      <c r="C444" s="61"/>
      <c r="D444" s="61"/>
      <c r="E444" s="61" t="str">
        <f t="shared" si="51"/>
        <v/>
      </c>
      <c r="F444" s="62" t="s">
        <v>438</v>
      </c>
      <c r="G444" s="62" t="str">
        <f t="shared" si="52"/>
        <v/>
      </c>
      <c r="H444" s="62" t="s">
        <v>439</v>
      </c>
      <c r="I444" s="63" t="str">
        <f t="shared" si="53"/>
        <v/>
      </c>
    </row>
    <row r="446" spans="8:8">
      <c r="E446" s="64" t="s">
        <v>49</v>
      </c>
      <c r="G446" s="22">
        <f>SUM(G425:G444)</f>
        <v>1238000.0</v>
      </c>
      <c r="I446" s="22">
        <f>SUM(I425:I444)</f>
        <v>597098.0</v>
      </c>
    </row>
    <row r="448" spans="8:8" s="65" ht="14.5" customFormat="1">
      <c r="F448" s="67"/>
      <c r="G448" s="67"/>
      <c r="H448" s="67"/>
      <c r="I448" s="67"/>
    </row>
    <row r="449" spans="8:8" s="2" ht="15.5" customFormat="1">
      <c r="F449" s="22"/>
      <c r="G449" s="22"/>
      <c r="H449" s="22"/>
      <c r="I449" s="22"/>
    </row>
    <row r="450" spans="8:8">
      <c r="C450" s="49">
        <f>DATE(2022,4,17)</f>
        <v>44668.0</v>
      </c>
    </row>
    <row r="451" spans="8:8">
      <c r="D451" s="50"/>
    </row>
    <row r="452" spans="8:8" ht="14.5">
      <c r="B452" s="52" t="s">
        <v>39</v>
      </c>
      <c r="C452" s="53" t="s">
        <v>89</v>
      </c>
      <c r="D452" s="53" t="s">
        <v>37</v>
      </c>
      <c r="E452" s="53" t="s">
        <v>36</v>
      </c>
      <c r="F452" s="53" t="s">
        <v>2</v>
      </c>
      <c r="G452" s="53" t="s">
        <v>40</v>
      </c>
      <c r="H452" s="53" t="s">
        <v>38</v>
      </c>
      <c r="I452" s="54" t="s">
        <v>41</v>
      </c>
    </row>
    <row r="453" spans="8:8">
      <c r="B453" s="55">
        <v>1.0</v>
      </c>
      <c r="C453" s="56">
        <v>35.0</v>
      </c>
      <c r="D453" s="56" t="s">
        <v>20</v>
      </c>
      <c r="E453" s="56" t="str">
        <f t="shared" si="54" ref="E453:E472">IF(ISBLANK(D453),"",VLOOKUP(D453,UP_3_2022,2,FALSE))</f>
        <v>Pempek Biasa</v>
      </c>
      <c r="F453" s="22">
        <v>3500.0</v>
      </c>
      <c r="G453" s="22">
        <f>IF(ISBLANK(D453),"",F453*C453)</f>
        <v>122500.0</v>
      </c>
      <c r="H453" s="22">
        <v>1563.0</v>
      </c>
      <c r="I453" s="57">
        <f>IF(ISBLANK(D453),"",H453*C453)</f>
        <v>54705.0</v>
      </c>
    </row>
    <row r="454" spans="8:8">
      <c r="B454" s="55">
        <v>2.0</v>
      </c>
      <c r="C454" s="56">
        <v>1.0</v>
      </c>
      <c r="D454" s="56" t="s">
        <v>135</v>
      </c>
      <c r="E454" s="56" t="str">
        <f t="shared" si="54"/>
        <v>Pempek Vacuum 110</v>
      </c>
      <c r="F454" s="22">
        <v>110000.0</v>
      </c>
      <c r="G454" s="22">
        <f t="shared" si="55" ref="G454:G472">IF(ISBLANK(D454),"",F454*C454)</f>
        <v>110000.0</v>
      </c>
      <c r="H454" s="22">
        <v>53841.0</v>
      </c>
      <c r="I454" s="57">
        <f t="shared" si="56" ref="I454:I472">IF(ISBLANK(D454),"",H454*C454)</f>
        <v>53841.0</v>
      </c>
    </row>
    <row r="455" spans="8:8">
      <c r="B455" s="55">
        <v>3.0</v>
      </c>
      <c r="C455" s="56">
        <v>1.0</v>
      </c>
      <c r="D455" s="56" t="s">
        <v>25</v>
      </c>
      <c r="E455" s="56" t="str">
        <f t="shared" si="54"/>
        <v>Makanan Lain</v>
      </c>
      <c r="F455" s="22">
        <v>12500.0</v>
      </c>
      <c r="G455" s="22">
        <f t="shared" si="55"/>
        <v>12500.0</v>
      </c>
      <c r="H455" s="22">
        <v>7200.0</v>
      </c>
      <c r="I455" s="57">
        <f t="shared" si="56"/>
        <v>7200.0</v>
      </c>
    </row>
    <row r="456" spans="8:8">
      <c r="B456" s="55">
        <v>4.0</v>
      </c>
      <c r="C456" s="56">
        <v>2.0</v>
      </c>
      <c r="D456" s="56" t="s">
        <v>142</v>
      </c>
      <c r="E456" s="56" t="str">
        <f t="shared" si="54"/>
        <v>Kacing A 200 gr</v>
      </c>
      <c r="F456" s="22">
        <v>25000.0</v>
      </c>
      <c r="G456" s="22">
        <f t="shared" si="55"/>
        <v>50000.0</v>
      </c>
      <c r="H456" s="22">
        <v>13300.0</v>
      </c>
      <c r="I456" s="57">
        <f t="shared" si="56"/>
        <v>26600.0</v>
      </c>
    </row>
    <row r="457" spans="8:8">
      <c r="B457" s="55">
        <v>5.0</v>
      </c>
      <c r="C457" s="56">
        <v>1.0</v>
      </c>
      <c r="D457" s="56" t="s">
        <v>147</v>
      </c>
      <c r="E457" s="56" t="str">
        <f t="shared" si="54"/>
        <v>Koin 200 gr</v>
      </c>
      <c r="F457" s="22">
        <v>20000.0</v>
      </c>
      <c r="G457" s="22">
        <f t="shared" si="55"/>
        <v>20000.0</v>
      </c>
      <c r="H457" s="22">
        <v>8500.0</v>
      </c>
      <c r="I457" s="57">
        <f t="shared" si="56"/>
        <v>8500.0</v>
      </c>
    </row>
    <row r="458" spans="8:8">
      <c r="B458" s="55">
        <v>6.0</v>
      </c>
      <c r="C458" s="56">
        <v>1.0</v>
      </c>
      <c r="D458" s="56" t="s">
        <v>149</v>
      </c>
      <c r="E458" s="56" t="str">
        <f t="shared" si="54"/>
        <v>Mangkok Gabgus 200 gr</v>
      </c>
      <c r="F458" s="22">
        <v>25000.0</v>
      </c>
      <c r="G458" s="22">
        <f t="shared" si="55"/>
        <v>25000.0</v>
      </c>
      <c r="H458" s="22">
        <v>13300.0</v>
      </c>
      <c r="I458" s="57">
        <f t="shared" si="56"/>
        <v>13300.0</v>
      </c>
    </row>
    <row r="459" spans="8:8">
      <c r="B459" s="55">
        <v>7.0</v>
      </c>
      <c r="C459" s="56">
        <v>1.0</v>
      </c>
      <c r="D459" s="56" t="s">
        <v>143</v>
      </c>
      <c r="E459" s="56" t="str">
        <f t="shared" si="54"/>
        <v>Bintang 200 gr</v>
      </c>
      <c r="F459" s="22">
        <v>20000.0</v>
      </c>
      <c r="G459" s="22">
        <f t="shared" si="55"/>
        <v>20000.0</v>
      </c>
      <c r="H459" s="22">
        <v>8500.0</v>
      </c>
      <c r="I459" s="57">
        <f t="shared" si="56"/>
        <v>8500.0</v>
      </c>
    </row>
    <row r="460" spans="8:8">
      <c r="B460" s="55">
        <v>8.0</v>
      </c>
      <c r="C460" s="56">
        <v>4.0</v>
      </c>
      <c r="D460" s="56" t="s">
        <v>27</v>
      </c>
      <c r="E460" s="56" t="str">
        <f t="shared" si="54"/>
        <v>Model Telor</v>
      </c>
      <c r="F460" s="22">
        <v>15000.0</v>
      </c>
      <c r="G460" s="22">
        <f t="shared" si="55"/>
        <v>60000.0</v>
      </c>
      <c r="H460" s="22">
        <v>7969.0</v>
      </c>
      <c r="I460" s="57">
        <f t="shared" si="56"/>
        <v>31876.0</v>
      </c>
    </row>
    <row r="461" spans="8:8">
      <c r="B461" s="55">
        <v>9.0</v>
      </c>
      <c r="C461" s="56">
        <v>142.0</v>
      </c>
      <c r="D461" s="56" t="s">
        <v>20</v>
      </c>
      <c r="E461" s="56" t="str">
        <f t="shared" si="54"/>
        <v>Pempek Biasa</v>
      </c>
      <c r="F461" s="22">
        <v>3500.0</v>
      </c>
      <c r="G461" s="22">
        <f t="shared" si="55"/>
        <v>497000.0</v>
      </c>
      <c r="H461" s="22">
        <v>1563.0</v>
      </c>
      <c r="I461" s="57">
        <f t="shared" si="56"/>
        <v>221946.0</v>
      </c>
    </row>
    <row r="462" spans="8:8">
      <c r="B462" s="55">
        <v>10.0</v>
      </c>
      <c r="C462" s="56">
        <v>4.0</v>
      </c>
      <c r="D462" s="56" t="s">
        <v>135</v>
      </c>
      <c r="E462" s="56" t="str">
        <f t="shared" si="54"/>
        <v>Pempek Vacuum 110</v>
      </c>
      <c r="F462" s="22">
        <v>110000.0</v>
      </c>
      <c r="G462" s="22">
        <f t="shared" si="55"/>
        <v>440000.0</v>
      </c>
      <c r="H462" s="22">
        <v>53841.0</v>
      </c>
      <c r="I462" s="57">
        <f t="shared" si="56"/>
        <v>215364.0</v>
      </c>
    </row>
    <row r="463" spans="8:8">
      <c r="B463" s="55">
        <v>11.0</v>
      </c>
      <c r="C463" s="56">
        <v>3.0</v>
      </c>
      <c r="D463" s="56" t="s">
        <v>29</v>
      </c>
      <c r="E463" s="56" t="str">
        <f t="shared" si="54"/>
        <v>Vit</v>
      </c>
      <c r="F463" s="22">
        <v>4000.0</v>
      </c>
      <c r="G463" s="22">
        <f t="shared" si="55"/>
        <v>12000.0</v>
      </c>
      <c r="H463" s="22">
        <v>1500.0</v>
      </c>
      <c r="I463" s="57">
        <f t="shared" si="56"/>
        <v>4500.0</v>
      </c>
    </row>
    <row r="464" spans="8:8">
      <c r="B464" s="55">
        <v>12.0</v>
      </c>
      <c r="C464" s="56">
        <v>2.0</v>
      </c>
      <c r="D464" s="56" t="s">
        <v>31</v>
      </c>
      <c r="E464" s="56" t="str">
        <f t="shared" si="54"/>
        <v>Teh Kotak</v>
      </c>
      <c r="F464" s="22">
        <v>5000.0</v>
      </c>
      <c r="G464" s="22">
        <f t="shared" si="55"/>
        <v>10000.0</v>
      </c>
      <c r="H464" s="22">
        <v>2500.0</v>
      </c>
      <c r="I464" s="57">
        <f t="shared" si="56"/>
        <v>5000.0</v>
      </c>
    </row>
    <row r="465" spans="8:8">
      <c r="B465" s="55">
        <v>13.0</v>
      </c>
      <c r="C465" s="56">
        <v>2.0</v>
      </c>
      <c r="D465" s="56" t="s">
        <v>143</v>
      </c>
      <c r="E465" s="56" t="str">
        <f t="shared" si="54"/>
        <v>Bintang 200 gr</v>
      </c>
      <c r="F465" s="22">
        <v>20000.0</v>
      </c>
      <c r="G465" s="22">
        <f t="shared" si="55"/>
        <v>40000.0</v>
      </c>
      <c r="H465" s="22">
        <v>8500.0</v>
      </c>
      <c r="I465" s="57">
        <f t="shared" si="56"/>
        <v>17000.0</v>
      </c>
    </row>
    <row r="466" spans="8:8">
      <c r="B466" s="55">
        <v>14.0</v>
      </c>
      <c r="C466" s="56">
        <v>8.0</v>
      </c>
      <c r="D466" s="59" t="s">
        <v>25</v>
      </c>
      <c r="E466" s="56" t="str">
        <f t="shared" si="54"/>
        <v>Makanan Lain</v>
      </c>
      <c r="F466" s="22">
        <v>12500.0</v>
      </c>
      <c r="G466" s="22">
        <f t="shared" si="55"/>
        <v>100000.0</v>
      </c>
      <c r="H466" s="22">
        <v>7200.0</v>
      </c>
      <c r="I466" s="57">
        <f t="shared" si="56"/>
        <v>57600.0</v>
      </c>
    </row>
    <row r="467" spans="8:8">
      <c r="B467" s="55">
        <v>15.0</v>
      </c>
      <c r="C467" s="56"/>
      <c r="D467" s="56"/>
      <c r="E467" s="56" t="str">
        <f t="shared" si="54"/>
        <v/>
      </c>
      <c r="F467" s="22" t="s">
        <v>440</v>
      </c>
      <c r="G467" s="22" t="str">
        <f t="shared" si="55"/>
        <v/>
      </c>
      <c r="H467" s="22" t="s">
        <v>441</v>
      </c>
      <c r="I467" s="57" t="str">
        <f t="shared" si="56"/>
        <v/>
      </c>
    </row>
    <row r="468" spans="8:8">
      <c r="B468" s="55">
        <v>16.0</v>
      </c>
      <c r="C468" s="56"/>
      <c r="D468" s="56"/>
      <c r="E468" s="56" t="str">
        <f t="shared" si="54"/>
        <v/>
      </c>
      <c r="F468" s="22" t="s">
        <v>442</v>
      </c>
      <c r="G468" s="22" t="str">
        <f t="shared" si="55"/>
        <v/>
      </c>
      <c r="H468" s="22" t="s">
        <v>443</v>
      </c>
      <c r="I468" s="57" t="str">
        <f t="shared" si="56"/>
        <v/>
      </c>
    </row>
    <row r="469" spans="8:8">
      <c r="B469" s="55">
        <v>17.0</v>
      </c>
      <c r="C469" s="56"/>
      <c r="D469" s="56"/>
      <c r="E469" s="56" t="str">
        <f t="shared" si="54"/>
        <v/>
      </c>
      <c r="F469" s="22" t="s">
        <v>444</v>
      </c>
      <c r="G469" s="22" t="str">
        <f t="shared" si="55"/>
        <v/>
      </c>
      <c r="H469" s="22" t="s">
        <v>445</v>
      </c>
      <c r="I469" s="57" t="str">
        <f t="shared" si="56"/>
        <v/>
      </c>
    </row>
    <row r="470" spans="8:8">
      <c r="B470" s="55">
        <v>18.0</v>
      </c>
      <c r="C470" s="56"/>
      <c r="D470" s="56"/>
      <c r="E470" s="56" t="str">
        <f t="shared" si="54"/>
        <v/>
      </c>
      <c r="F470" s="22" t="s">
        <v>446</v>
      </c>
      <c r="G470" s="22" t="str">
        <f t="shared" si="55"/>
        <v/>
      </c>
      <c r="H470" s="22" t="s">
        <v>447</v>
      </c>
      <c r="I470" s="57" t="str">
        <f t="shared" si="56"/>
        <v/>
      </c>
    </row>
    <row r="471" spans="8:8">
      <c r="B471" s="55">
        <v>19.0</v>
      </c>
      <c r="C471" s="56"/>
      <c r="D471" s="56"/>
      <c r="E471" s="56" t="str">
        <f t="shared" si="54"/>
        <v/>
      </c>
      <c r="F471" s="22" t="s">
        <v>448</v>
      </c>
      <c r="G471" s="22" t="str">
        <f t="shared" si="55"/>
        <v/>
      </c>
      <c r="H471" s="22" t="s">
        <v>449</v>
      </c>
      <c r="I471" s="57" t="str">
        <f t="shared" si="56"/>
        <v/>
      </c>
    </row>
    <row r="472" spans="8:8">
      <c r="B472" s="60">
        <v>20.0</v>
      </c>
      <c r="C472" s="61"/>
      <c r="D472" s="61"/>
      <c r="E472" s="61" t="str">
        <f t="shared" si="54"/>
        <v/>
      </c>
      <c r="F472" s="62" t="s">
        <v>450</v>
      </c>
      <c r="G472" s="62" t="str">
        <f t="shared" si="55"/>
        <v/>
      </c>
      <c r="H472" s="62" t="s">
        <v>451</v>
      </c>
      <c r="I472" s="63" t="str">
        <f t="shared" si="56"/>
        <v/>
      </c>
    </row>
    <row r="474" spans="8:8">
      <c r="E474" s="64" t="s">
        <v>49</v>
      </c>
      <c r="G474" s="22">
        <f>SUM(G453:G472)</f>
        <v>1519000.0</v>
      </c>
      <c r="I474" s="22">
        <f>SUM(I453:I472)</f>
        <v>725932.0</v>
      </c>
    </row>
    <row r="476" spans="8:8" s="65" ht="14.5" customFormat="1">
      <c r="F476" s="67"/>
      <c r="G476" s="67"/>
      <c r="H476" s="67"/>
      <c r="I476" s="67"/>
    </row>
    <row r="477" spans="8:8" s="2" ht="15.5" customFormat="1">
      <c r="F477" s="22"/>
      <c r="G477" s="22"/>
      <c r="H477" s="22"/>
      <c r="I477" s="22"/>
    </row>
    <row r="478" spans="8:8">
      <c r="C478" s="49">
        <f>DATE(2022,4,18)</f>
        <v>44669.0</v>
      </c>
    </row>
    <row r="479" spans="8:8">
      <c r="D479" s="50"/>
    </row>
    <row r="480" spans="8:8" ht="14.5">
      <c r="B480" s="52" t="s">
        <v>39</v>
      </c>
      <c r="C480" s="53" t="s">
        <v>89</v>
      </c>
      <c r="D480" s="53" t="s">
        <v>37</v>
      </c>
      <c r="E480" s="53" t="s">
        <v>36</v>
      </c>
      <c r="F480" s="53" t="s">
        <v>2</v>
      </c>
      <c r="G480" s="53" t="s">
        <v>40</v>
      </c>
      <c r="H480" s="53" t="s">
        <v>38</v>
      </c>
      <c r="I480" s="54" t="s">
        <v>41</v>
      </c>
    </row>
    <row r="481" spans="8:8">
      <c r="B481" s="55">
        <v>1.0</v>
      </c>
      <c r="C481" s="56">
        <v>1.0</v>
      </c>
      <c r="D481" s="56" t="s">
        <v>138</v>
      </c>
      <c r="E481" s="56" t="str">
        <f t="shared" si="57" ref="E481:E500">IF(ISBLANK(D481),"",VLOOKUP(D481,UP_3_2022,2,FALSE))</f>
        <v>Pempek Vacuum 140</v>
      </c>
      <c r="F481" s="22">
        <v>140000.0</v>
      </c>
      <c r="G481" s="22">
        <f>IF(ISBLANK(D481),"",F481*C481)</f>
        <v>140000.0</v>
      </c>
      <c r="H481" s="22">
        <v>68657.0</v>
      </c>
      <c r="I481" s="57">
        <f>IF(ISBLANK(D481),"",H481*C481)</f>
        <v>68657.0</v>
      </c>
    </row>
    <row r="482" spans="8:8">
      <c r="B482" s="55">
        <v>2.0</v>
      </c>
      <c r="C482" s="56">
        <v>1.0</v>
      </c>
      <c r="D482" s="56" t="s">
        <v>144</v>
      </c>
      <c r="E482" s="56" t="str">
        <f t="shared" si="57"/>
        <v>Panggang 200 gr</v>
      </c>
      <c r="F482" s="22">
        <v>25000.0</v>
      </c>
      <c r="G482" s="22">
        <f t="shared" si="58" ref="G482:G500">IF(ISBLANK(D482),"",F482*C482)</f>
        <v>25000.0</v>
      </c>
      <c r="H482" s="22">
        <v>14500.0</v>
      </c>
      <c r="I482" s="57">
        <f t="shared" si="59" ref="I482:I500">IF(ISBLANK(D482),"",H482*C482)</f>
        <v>14500.0</v>
      </c>
    </row>
    <row r="483" spans="8:8">
      <c r="B483" s="55">
        <v>3.0</v>
      </c>
      <c r="C483" s="56">
        <v>1.0</v>
      </c>
      <c r="D483" s="56" t="s">
        <v>96</v>
      </c>
      <c r="E483" s="56" t="str">
        <f t="shared" si="57"/>
        <v>Kancing Super A</v>
      </c>
      <c r="F483" s="22">
        <v>25000.0</v>
      </c>
      <c r="G483" s="22">
        <f t="shared" si="58"/>
        <v>25000.0</v>
      </c>
      <c r="H483" s="22">
        <v>13300.0</v>
      </c>
      <c r="I483" s="57">
        <f t="shared" si="59"/>
        <v>13300.0</v>
      </c>
    </row>
    <row r="484" spans="8:8">
      <c r="B484" s="55">
        <v>4.0</v>
      </c>
      <c r="C484" s="56">
        <v>1.0</v>
      </c>
      <c r="D484" s="56" t="s">
        <v>27</v>
      </c>
      <c r="E484" s="56" t="str">
        <f t="shared" si="57"/>
        <v>Model Telor</v>
      </c>
      <c r="F484" s="22">
        <v>15000.0</v>
      </c>
      <c r="G484" s="22">
        <f t="shared" si="58"/>
        <v>15000.0</v>
      </c>
      <c r="H484" s="22">
        <v>7969.0</v>
      </c>
      <c r="I484" s="57">
        <f t="shared" si="59"/>
        <v>7969.0</v>
      </c>
    </row>
    <row r="485" spans="8:8">
      <c r="B485" s="55">
        <v>5.0</v>
      </c>
      <c r="C485" s="56">
        <v>1.0</v>
      </c>
      <c r="D485" s="56" t="s">
        <v>141</v>
      </c>
      <c r="E485" s="56" t="str">
        <f t="shared" si="57"/>
        <v>Pempek Vacuum 210</v>
      </c>
      <c r="F485" s="22">
        <v>210000.0</v>
      </c>
      <c r="G485" s="22">
        <f t="shared" si="58"/>
        <v>210000.0</v>
      </c>
      <c r="H485" s="22">
        <v>100593.0</v>
      </c>
      <c r="I485" s="57">
        <f t="shared" si="59"/>
        <v>100593.0</v>
      </c>
    </row>
    <row r="486" spans="8:8">
      <c r="B486" s="55">
        <v>6.0</v>
      </c>
      <c r="C486" s="56">
        <v>1.0</v>
      </c>
      <c r="D486" s="56" t="s">
        <v>138</v>
      </c>
      <c r="E486" s="56" t="str">
        <f t="shared" si="57"/>
        <v>Pempek Vacuum 140</v>
      </c>
      <c r="F486" s="22">
        <v>140000.0</v>
      </c>
      <c r="G486" s="22">
        <f t="shared" si="58"/>
        <v>140000.0</v>
      </c>
      <c r="H486" s="22">
        <v>68657.0</v>
      </c>
      <c r="I486" s="57">
        <f t="shared" si="59"/>
        <v>68657.0</v>
      </c>
    </row>
    <row r="487" spans="8:8">
      <c r="B487" s="55">
        <v>7.0</v>
      </c>
      <c r="C487" s="56">
        <v>2.0</v>
      </c>
      <c r="D487" s="56" t="s">
        <v>135</v>
      </c>
      <c r="E487" s="56" t="str">
        <f t="shared" si="57"/>
        <v>Pempek Vacuum 110</v>
      </c>
      <c r="F487" s="22">
        <v>110000.0</v>
      </c>
      <c r="G487" s="22">
        <f t="shared" si="58"/>
        <v>220000.0</v>
      </c>
      <c r="H487" s="22">
        <v>53841.0</v>
      </c>
      <c r="I487" s="57">
        <f t="shared" si="59"/>
        <v>107682.0</v>
      </c>
    </row>
    <row r="488" spans="8:8">
      <c r="B488" s="55">
        <v>8.0</v>
      </c>
      <c r="C488" s="56">
        <v>2.0</v>
      </c>
      <c r="D488" s="56" t="s">
        <v>134</v>
      </c>
      <c r="E488" s="56" t="str">
        <f t="shared" si="57"/>
        <v>Pempek Vacuum 70</v>
      </c>
      <c r="F488" s="22">
        <v>70000.0</v>
      </c>
      <c r="G488" s="22">
        <f t="shared" si="58"/>
        <v>140000.0</v>
      </c>
      <c r="H488" s="22">
        <v>32636.0</v>
      </c>
      <c r="I488" s="57">
        <f t="shared" si="59"/>
        <v>65272.0</v>
      </c>
    </row>
    <row r="489" spans="8:8">
      <c r="B489" s="55">
        <v>9.0</v>
      </c>
      <c r="C489" s="56">
        <v>20.0</v>
      </c>
      <c r="D489" s="56" t="s">
        <v>20</v>
      </c>
      <c r="E489" s="56" t="str">
        <f t="shared" si="57"/>
        <v>Pempek Biasa</v>
      </c>
      <c r="F489" s="22">
        <v>3500.0</v>
      </c>
      <c r="G489" s="22">
        <f t="shared" si="58"/>
        <v>70000.0</v>
      </c>
      <c r="H489" s="22">
        <v>1563.0</v>
      </c>
      <c r="I489" s="57">
        <f t="shared" si="59"/>
        <v>31260.0</v>
      </c>
    </row>
    <row r="490" spans="8:8">
      <c r="B490" s="55">
        <v>10.0</v>
      </c>
      <c r="C490" s="56">
        <v>1.0</v>
      </c>
      <c r="D490" s="56" t="s">
        <v>29</v>
      </c>
      <c r="E490" s="56" t="str">
        <f t="shared" si="57"/>
        <v>Vit</v>
      </c>
      <c r="F490" s="22">
        <v>4000.0</v>
      </c>
      <c r="G490" s="22">
        <f t="shared" si="58"/>
        <v>4000.0</v>
      </c>
      <c r="H490" s="22">
        <v>1500.0</v>
      </c>
      <c r="I490" s="57">
        <f t="shared" si="59"/>
        <v>1500.0</v>
      </c>
    </row>
    <row r="491" spans="8:8">
      <c r="B491" s="55">
        <v>11.0</v>
      </c>
      <c r="C491" s="56"/>
      <c r="D491" s="56"/>
      <c r="E491" s="56" t="str">
        <f t="shared" si="57"/>
        <v/>
      </c>
      <c r="F491" s="22" t="s">
        <v>452</v>
      </c>
      <c r="G491" s="22" t="str">
        <f t="shared" si="58"/>
        <v/>
      </c>
      <c r="H491" s="22" t="s">
        <v>453</v>
      </c>
      <c r="I491" s="57" t="str">
        <f t="shared" si="59"/>
        <v/>
      </c>
    </row>
    <row r="492" spans="8:8">
      <c r="B492" s="55">
        <v>12.0</v>
      </c>
      <c r="C492" s="56"/>
      <c r="D492" s="73"/>
      <c r="E492" s="56" t="str">
        <f t="shared" si="57"/>
        <v/>
      </c>
      <c r="F492" s="22" t="s">
        <v>454</v>
      </c>
      <c r="G492" s="22" t="str">
        <f t="shared" si="58"/>
        <v/>
      </c>
      <c r="H492" s="22" t="s">
        <v>455</v>
      </c>
      <c r="I492" s="57" t="str">
        <f t="shared" si="59"/>
        <v/>
      </c>
    </row>
    <row r="493" spans="8:8">
      <c r="B493" s="55">
        <v>13.0</v>
      </c>
      <c r="C493" s="56"/>
      <c r="D493" s="56"/>
      <c r="E493" s="56" t="str">
        <f t="shared" si="57"/>
        <v/>
      </c>
      <c r="F493" s="22" t="s">
        <v>456</v>
      </c>
      <c r="G493" s="22" t="str">
        <f t="shared" si="58"/>
        <v/>
      </c>
      <c r="H493" s="22" t="s">
        <v>457</v>
      </c>
      <c r="I493" s="57" t="str">
        <f t="shared" si="59"/>
        <v/>
      </c>
    </row>
    <row r="494" spans="8:8">
      <c r="B494" s="55">
        <v>14.0</v>
      </c>
      <c r="C494" s="56"/>
      <c r="D494" s="56"/>
      <c r="E494" s="56" t="str">
        <f t="shared" si="57"/>
        <v/>
      </c>
      <c r="F494" s="22" t="s">
        <v>458</v>
      </c>
      <c r="G494" s="22" t="str">
        <f t="shared" si="58"/>
        <v/>
      </c>
      <c r="H494" s="22" t="s">
        <v>459</v>
      </c>
      <c r="I494" s="57" t="str">
        <f t="shared" si="59"/>
        <v/>
      </c>
    </row>
    <row r="495" spans="8:8">
      <c r="B495" s="55">
        <v>15.0</v>
      </c>
      <c r="C495" s="56"/>
      <c r="D495" s="56"/>
      <c r="E495" s="56" t="str">
        <f t="shared" si="57"/>
        <v/>
      </c>
      <c r="F495" s="22" t="s">
        <v>460</v>
      </c>
      <c r="G495" s="22" t="str">
        <f t="shared" si="58"/>
        <v/>
      </c>
      <c r="H495" s="22" t="s">
        <v>461</v>
      </c>
      <c r="I495" s="57" t="str">
        <f t="shared" si="59"/>
        <v/>
      </c>
    </row>
    <row r="496" spans="8:8">
      <c r="B496" s="55">
        <v>16.0</v>
      </c>
      <c r="C496" s="56"/>
      <c r="D496" s="56"/>
      <c r="E496" s="56" t="str">
        <f t="shared" si="57"/>
        <v/>
      </c>
      <c r="F496" s="22" t="s">
        <v>462</v>
      </c>
      <c r="G496" s="22" t="str">
        <f t="shared" si="58"/>
        <v/>
      </c>
      <c r="H496" s="22" t="s">
        <v>463</v>
      </c>
      <c r="I496" s="57" t="str">
        <f t="shared" si="59"/>
        <v/>
      </c>
    </row>
    <row r="497" spans="8:8">
      <c r="B497" s="55">
        <v>17.0</v>
      </c>
      <c r="C497" s="56"/>
      <c r="D497" s="56"/>
      <c r="E497" s="56" t="str">
        <f t="shared" si="57"/>
        <v/>
      </c>
      <c r="F497" s="22" t="s">
        <v>464</v>
      </c>
      <c r="G497" s="22" t="str">
        <f t="shared" si="58"/>
        <v/>
      </c>
      <c r="H497" s="22" t="s">
        <v>465</v>
      </c>
      <c r="I497" s="57" t="str">
        <f t="shared" si="59"/>
        <v/>
      </c>
    </row>
    <row r="498" spans="8:8">
      <c r="B498" s="55">
        <v>18.0</v>
      </c>
      <c r="C498" s="56"/>
      <c r="D498" s="56"/>
      <c r="E498" s="56" t="str">
        <f t="shared" si="57"/>
        <v/>
      </c>
      <c r="F498" s="22" t="s">
        <v>466</v>
      </c>
      <c r="G498" s="22" t="str">
        <f t="shared" si="58"/>
        <v/>
      </c>
      <c r="H498" s="22" t="s">
        <v>467</v>
      </c>
      <c r="I498" s="57" t="str">
        <f t="shared" si="59"/>
        <v/>
      </c>
    </row>
    <row r="499" spans="8:8">
      <c r="B499" s="55">
        <v>19.0</v>
      </c>
      <c r="C499" s="56"/>
      <c r="D499" s="56"/>
      <c r="E499" s="56" t="str">
        <f t="shared" si="57"/>
        <v/>
      </c>
      <c r="F499" s="22" t="s">
        <v>468</v>
      </c>
      <c r="G499" s="22" t="str">
        <f t="shared" si="58"/>
        <v/>
      </c>
      <c r="H499" s="22" t="s">
        <v>469</v>
      </c>
      <c r="I499" s="57" t="str">
        <f t="shared" si="59"/>
        <v/>
      </c>
    </row>
    <row r="500" spans="8:8">
      <c r="B500" s="60">
        <v>20.0</v>
      </c>
      <c r="C500" s="61"/>
      <c r="D500" s="61"/>
      <c r="E500" s="61" t="str">
        <f t="shared" si="57"/>
        <v/>
      </c>
      <c r="F500" s="62" t="s">
        <v>470</v>
      </c>
      <c r="G500" s="62" t="str">
        <f t="shared" si="58"/>
        <v/>
      </c>
      <c r="H500" s="62" t="s">
        <v>471</v>
      </c>
      <c r="I500" s="63" t="str">
        <f t="shared" si="59"/>
        <v/>
      </c>
    </row>
    <row r="502" spans="8:8">
      <c r="E502" s="64" t="s">
        <v>49</v>
      </c>
      <c r="G502" s="22">
        <f>SUM(G481:G500)</f>
        <v>989000.0</v>
      </c>
      <c r="I502" s="22">
        <f>SUM(I481:I500)</f>
        <v>479390.0</v>
      </c>
    </row>
    <row r="504" spans="8:8" s="65" ht="14.5" customFormat="1">
      <c r="F504" s="67"/>
      <c r="G504" s="67"/>
      <c r="H504" s="67"/>
      <c r="I504" s="67"/>
    </row>
    <row r="505" spans="8:8" s="2" ht="15.5" customFormat="1">
      <c r="F505" s="22"/>
      <c r="G505" s="22"/>
      <c r="H505" s="22"/>
      <c r="I505" s="22"/>
    </row>
    <row r="506" spans="8:8">
      <c r="C506" s="49">
        <f>DATE(2022,4,19)</f>
        <v>44670.0</v>
      </c>
    </row>
    <row r="507" spans="8:8">
      <c r="D507" s="50"/>
    </row>
    <row r="508" spans="8:8" ht="14.5">
      <c r="B508" s="52" t="s">
        <v>39</v>
      </c>
      <c r="C508" s="53" t="s">
        <v>89</v>
      </c>
      <c r="D508" s="53" t="s">
        <v>37</v>
      </c>
      <c r="E508" s="53" t="s">
        <v>36</v>
      </c>
      <c r="F508" s="53" t="s">
        <v>2</v>
      </c>
      <c r="G508" s="53" t="s">
        <v>40</v>
      </c>
      <c r="H508" s="53" t="s">
        <v>38</v>
      </c>
      <c r="I508" s="54" t="s">
        <v>41</v>
      </c>
    </row>
    <row r="509" spans="8:8">
      <c r="B509" s="55">
        <v>1.0</v>
      </c>
      <c r="C509" s="56">
        <v>2.0</v>
      </c>
      <c r="D509" s="56" t="s">
        <v>136</v>
      </c>
      <c r="E509" s="56" t="str">
        <f t="shared" si="60" ref="E509:E528">IF(ISBLANK(D509),"",VLOOKUP(D509,UP_3_2022,2,FALSE))</f>
        <v>Pempek Vacuum 35</v>
      </c>
      <c r="F509" s="22">
        <v>35000.0</v>
      </c>
      <c r="G509" s="22">
        <f>IF(ISBLANK(D509),"",F509*C509)</f>
        <v>70000.0</v>
      </c>
      <c r="H509" s="22">
        <v>17120.0</v>
      </c>
      <c r="I509" s="57">
        <f>IF(ISBLANK(D509),"",H509*C509)</f>
        <v>34240.0</v>
      </c>
    </row>
    <row r="510" spans="8:8">
      <c r="B510" s="55">
        <v>2.0</v>
      </c>
      <c r="C510" s="56">
        <v>5.0</v>
      </c>
      <c r="D510" s="56" t="s">
        <v>135</v>
      </c>
      <c r="E510" s="56" t="str">
        <f t="shared" si="60"/>
        <v>Pempek Vacuum 110</v>
      </c>
      <c r="F510" s="22">
        <v>110000.0</v>
      </c>
      <c r="G510" s="22">
        <f t="shared" si="61" ref="G510:G528">IF(ISBLANK(D510),"",F510*C510)</f>
        <v>550000.0</v>
      </c>
      <c r="H510" s="22">
        <v>53841.0</v>
      </c>
      <c r="I510" s="57">
        <f t="shared" si="62" ref="I510:I528">IF(ISBLANK(D510),"",H510*C510)</f>
        <v>269205.0</v>
      </c>
    </row>
    <row r="511" spans="8:8">
      <c r="B511" s="55">
        <v>3.0</v>
      </c>
      <c r="C511" s="56">
        <v>3.0</v>
      </c>
      <c r="D511" s="56" t="s">
        <v>27</v>
      </c>
      <c r="E511" s="56" t="str">
        <f t="shared" si="60"/>
        <v>Model Telor</v>
      </c>
      <c r="F511" s="22">
        <v>15000.0</v>
      </c>
      <c r="G511" s="22">
        <f t="shared" si="61"/>
        <v>45000.0</v>
      </c>
      <c r="H511" s="22">
        <v>7969.0</v>
      </c>
      <c r="I511" s="57">
        <f t="shared" si="62"/>
        <v>23907.0</v>
      </c>
    </row>
    <row r="512" spans="8:8">
      <c r="B512" s="55">
        <v>4.0</v>
      </c>
      <c r="C512" s="56">
        <v>28.0</v>
      </c>
      <c r="D512" s="56" t="s">
        <v>20</v>
      </c>
      <c r="E512" s="56" t="str">
        <f t="shared" si="60"/>
        <v>Pempek Biasa</v>
      </c>
      <c r="F512" s="22">
        <v>3500.0</v>
      </c>
      <c r="G512" s="22">
        <f t="shared" si="61"/>
        <v>98000.0</v>
      </c>
      <c r="H512" s="22">
        <v>1563.0</v>
      </c>
      <c r="I512" s="57">
        <f t="shared" si="62"/>
        <v>43764.0</v>
      </c>
    </row>
    <row r="513" spans="8:8">
      <c r="B513" s="55">
        <v>5.0</v>
      </c>
      <c r="C513" s="56">
        <v>1.0</v>
      </c>
      <c r="D513" s="56" t="s">
        <v>141</v>
      </c>
      <c r="E513" s="56" t="str">
        <f t="shared" si="60"/>
        <v>Pempek Vacuum 210</v>
      </c>
      <c r="F513" s="22">
        <v>210000.0</v>
      </c>
      <c r="G513" s="22">
        <f t="shared" si="61"/>
        <v>210000.0</v>
      </c>
      <c r="H513" s="22">
        <v>100593.0</v>
      </c>
      <c r="I513" s="57">
        <f t="shared" si="62"/>
        <v>100593.0</v>
      </c>
    </row>
    <row r="514" spans="8:8">
      <c r="B514" s="55">
        <v>6.0</v>
      </c>
      <c r="C514" s="56">
        <v>76.0</v>
      </c>
      <c r="D514" s="56" t="s">
        <v>20</v>
      </c>
      <c r="E514" s="56" t="str">
        <f t="shared" si="60"/>
        <v>Pempek Biasa</v>
      </c>
      <c r="F514" s="22">
        <v>3500.0</v>
      </c>
      <c r="G514" s="22">
        <f t="shared" si="61"/>
        <v>266000.0</v>
      </c>
      <c r="H514" s="22">
        <v>1563.0</v>
      </c>
      <c r="I514" s="57">
        <f t="shared" si="62"/>
        <v>118788.0</v>
      </c>
    </row>
    <row r="515" spans="8:8">
      <c r="B515" s="55">
        <v>7.0</v>
      </c>
      <c r="C515" s="56">
        <v>3.0</v>
      </c>
      <c r="D515" s="56" t="s">
        <v>25</v>
      </c>
      <c r="E515" s="56" t="str">
        <f t="shared" si="60"/>
        <v>Makanan Lain</v>
      </c>
      <c r="F515" s="22">
        <v>12500.0</v>
      </c>
      <c r="G515" s="22">
        <f t="shared" si="61"/>
        <v>37500.0</v>
      </c>
      <c r="H515" s="22">
        <v>7200.0</v>
      </c>
      <c r="I515" s="57">
        <f t="shared" si="62"/>
        <v>21600.0</v>
      </c>
    </row>
    <row r="516" spans="8:8">
      <c r="B516" s="55">
        <v>8.0</v>
      </c>
      <c r="C516" s="56">
        <v>1.0</v>
      </c>
      <c r="D516" s="56" t="s">
        <v>29</v>
      </c>
      <c r="E516" s="56" t="str">
        <f t="shared" si="60"/>
        <v>Vit</v>
      </c>
      <c r="F516" s="22">
        <v>4000.0</v>
      </c>
      <c r="G516" s="22">
        <f t="shared" si="61"/>
        <v>4000.0</v>
      </c>
      <c r="H516" s="22">
        <v>1500.0</v>
      </c>
      <c r="I516" s="57">
        <f t="shared" si="62"/>
        <v>1500.0</v>
      </c>
    </row>
    <row r="517" spans="8:8">
      <c r="B517" s="55">
        <v>9.0</v>
      </c>
      <c r="C517" s="56"/>
      <c r="D517" s="56"/>
      <c r="E517" s="56" t="str">
        <f t="shared" si="60"/>
        <v/>
      </c>
      <c r="F517" s="22" t="s">
        <v>472</v>
      </c>
      <c r="G517" s="22" t="str">
        <f t="shared" si="61"/>
        <v/>
      </c>
      <c r="H517" s="22" t="s">
        <v>473</v>
      </c>
      <c r="I517" s="57" t="str">
        <f t="shared" si="62"/>
        <v/>
      </c>
    </row>
    <row r="518" spans="8:8">
      <c r="B518" s="55">
        <v>10.0</v>
      </c>
      <c r="C518" s="56"/>
      <c r="D518" s="56"/>
      <c r="E518" s="56" t="str">
        <f t="shared" si="60"/>
        <v/>
      </c>
      <c r="F518" s="22" t="s">
        <v>474</v>
      </c>
      <c r="G518" s="22" t="str">
        <f t="shared" si="61"/>
        <v/>
      </c>
      <c r="H518" s="22" t="s">
        <v>475</v>
      </c>
      <c r="I518" s="57" t="str">
        <f t="shared" si="62"/>
        <v/>
      </c>
    </row>
    <row r="519" spans="8:8">
      <c r="B519" s="55">
        <v>11.0</v>
      </c>
      <c r="C519" s="56"/>
      <c r="D519" s="56"/>
      <c r="E519" s="56" t="str">
        <f t="shared" si="60"/>
        <v/>
      </c>
      <c r="F519" s="22" t="s">
        <v>476</v>
      </c>
      <c r="G519" s="22" t="str">
        <f t="shared" si="61"/>
        <v/>
      </c>
      <c r="H519" s="22" t="s">
        <v>477</v>
      </c>
      <c r="I519" s="57" t="str">
        <f t="shared" si="62"/>
        <v/>
      </c>
    </row>
    <row r="520" spans="8:8">
      <c r="B520" s="55">
        <v>12.0</v>
      </c>
      <c r="C520" s="56"/>
      <c r="D520" s="56"/>
      <c r="E520" s="56" t="str">
        <f t="shared" si="60"/>
        <v/>
      </c>
      <c r="F520" s="22" t="s">
        <v>478</v>
      </c>
      <c r="G520" s="22" t="str">
        <f t="shared" si="61"/>
        <v/>
      </c>
      <c r="H520" s="22" t="s">
        <v>479</v>
      </c>
      <c r="I520" s="57" t="str">
        <f t="shared" si="62"/>
        <v/>
      </c>
    </row>
    <row r="521" spans="8:8">
      <c r="B521" s="55">
        <v>13.0</v>
      </c>
      <c r="C521" s="56"/>
      <c r="D521" s="56"/>
      <c r="E521" s="56" t="str">
        <f t="shared" si="60"/>
        <v/>
      </c>
      <c r="F521" s="22" t="s">
        <v>480</v>
      </c>
      <c r="G521" s="22" t="str">
        <f t="shared" si="61"/>
        <v/>
      </c>
      <c r="H521" s="22" t="s">
        <v>481</v>
      </c>
      <c r="I521" s="57" t="str">
        <f t="shared" si="62"/>
        <v/>
      </c>
    </row>
    <row r="522" spans="8:8">
      <c r="B522" s="55">
        <v>14.0</v>
      </c>
      <c r="C522" s="56"/>
      <c r="D522" s="56"/>
      <c r="E522" s="56" t="str">
        <f t="shared" si="60"/>
        <v/>
      </c>
      <c r="F522" s="22" t="s">
        <v>482</v>
      </c>
      <c r="G522" s="22" t="str">
        <f t="shared" si="61"/>
        <v/>
      </c>
      <c r="H522" s="22" t="s">
        <v>483</v>
      </c>
      <c r="I522" s="57" t="str">
        <f t="shared" si="62"/>
        <v/>
      </c>
    </row>
    <row r="523" spans="8:8">
      <c r="B523" s="55">
        <v>15.0</v>
      </c>
      <c r="C523" s="56"/>
      <c r="D523" s="59"/>
      <c r="E523" s="56" t="str">
        <f t="shared" si="60"/>
        <v/>
      </c>
      <c r="F523" s="22" t="s">
        <v>484</v>
      </c>
      <c r="G523" s="22" t="str">
        <f t="shared" si="61"/>
        <v/>
      </c>
      <c r="H523" s="22" t="s">
        <v>485</v>
      </c>
      <c r="I523" s="57" t="str">
        <f t="shared" si="62"/>
        <v/>
      </c>
    </row>
    <row r="524" spans="8:8">
      <c r="B524" s="55">
        <v>16.0</v>
      </c>
      <c r="C524" s="56"/>
      <c r="D524" s="56"/>
      <c r="E524" s="56" t="str">
        <f t="shared" si="60"/>
        <v/>
      </c>
      <c r="F524" s="22" t="s">
        <v>486</v>
      </c>
      <c r="G524" s="22" t="str">
        <f t="shared" si="61"/>
        <v/>
      </c>
      <c r="H524" s="22" t="s">
        <v>487</v>
      </c>
      <c r="I524" s="57" t="str">
        <f t="shared" si="62"/>
        <v/>
      </c>
    </row>
    <row r="525" spans="8:8">
      <c r="B525" s="55">
        <v>17.0</v>
      </c>
      <c r="C525" s="56"/>
      <c r="D525" s="56"/>
      <c r="E525" s="56" t="str">
        <f t="shared" si="60"/>
        <v/>
      </c>
      <c r="F525" s="22" t="s">
        <v>488</v>
      </c>
      <c r="G525" s="22" t="str">
        <f t="shared" si="61"/>
        <v/>
      </c>
      <c r="H525" s="22" t="s">
        <v>489</v>
      </c>
      <c r="I525" s="57" t="str">
        <f t="shared" si="62"/>
        <v/>
      </c>
    </row>
    <row r="526" spans="8:8">
      <c r="B526" s="55">
        <v>18.0</v>
      </c>
      <c r="C526" s="56"/>
      <c r="D526" s="56"/>
      <c r="E526" s="56" t="str">
        <f t="shared" si="60"/>
        <v/>
      </c>
      <c r="F526" s="22" t="s">
        <v>490</v>
      </c>
      <c r="G526" s="22" t="str">
        <f t="shared" si="61"/>
        <v/>
      </c>
      <c r="H526" s="22" t="s">
        <v>491</v>
      </c>
      <c r="I526" s="57" t="str">
        <f t="shared" si="62"/>
        <v/>
      </c>
    </row>
    <row r="527" spans="8:8">
      <c r="B527" s="55">
        <v>19.0</v>
      </c>
      <c r="C527" s="56"/>
      <c r="D527" s="56"/>
      <c r="E527" s="56" t="str">
        <f t="shared" si="60"/>
        <v/>
      </c>
      <c r="F527" s="22" t="s">
        <v>492</v>
      </c>
      <c r="G527" s="22" t="str">
        <f t="shared" si="61"/>
        <v/>
      </c>
      <c r="H527" s="22" t="s">
        <v>493</v>
      </c>
      <c r="I527" s="57" t="str">
        <f t="shared" si="62"/>
        <v/>
      </c>
    </row>
    <row r="528" spans="8:8">
      <c r="B528" s="60">
        <v>20.0</v>
      </c>
      <c r="C528" s="61"/>
      <c r="D528" s="61"/>
      <c r="E528" s="61" t="str">
        <f t="shared" si="60"/>
        <v/>
      </c>
      <c r="F528" s="62" t="s">
        <v>494</v>
      </c>
      <c r="G528" s="62" t="str">
        <f t="shared" si="61"/>
        <v/>
      </c>
      <c r="H528" s="62" t="s">
        <v>495</v>
      </c>
      <c r="I528" s="63" t="str">
        <f t="shared" si="62"/>
        <v/>
      </c>
    </row>
    <row r="530" spans="8:8">
      <c r="E530" s="64" t="s">
        <v>49</v>
      </c>
      <c r="G530" s="22">
        <f>SUM(G509:G528)</f>
        <v>1280500.0</v>
      </c>
      <c r="I530" s="22">
        <f>SUM(I509:I528)</f>
        <v>613597.0</v>
      </c>
    </row>
    <row r="532" spans="8:8" s="65" ht="14.5" customFormat="1">
      <c r="F532" s="67"/>
      <c r="G532" s="67"/>
      <c r="H532" s="67"/>
      <c r="I532" s="67"/>
    </row>
    <row r="533" spans="8:8" s="2" ht="15.5" customFormat="1">
      <c r="F533" s="22"/>
      <c r="G533" s="22"/>
      <c r="H533" s="22"/>
      <c r="I533" s="22"/>
    </row>
    <row r="534" spans="8:8">
      <c r="C534" s="49">
        <f>DATE(2022,4,20)</f>
        <v>44671.0</v>
      </c>
    </row>
    <row r="535" spans="8:8">
      <c r="D535" s="50"/>
    </row>
    <row r="536" spans="8:8" ht="14.5">
      <c r="B536" s="52" t="s">
        <v>39</v>
      </c>
      <c r="C536" s="53" t="s">
        <v>89</v>
      </c>
      <c r="D536" s="53" t="s">
        <v>37</v>
      </c>
      <c r="E536" s="53" t="s">
        <v>36</v>
      </c>
      <c r="F536" s="53" t="s">
        <v>2</v>
      </c>
      <c r="G536" s="53" t="s">
        <v>40</v>
      </c>
      <c r="H536" s="53" t="s">
        <v>38</v>
      </c>
      <c r="I536" s="54" t="s">
        <v>41</v>
      </c>
    </row>
    <row r="537" spans="8:8">
      <c r="B537" s="55">
        <v>1.0</v>
      </c>
      <c r="C537" s="56">
        <v>3.0</v>
      </c>
      <c r="D537" s="56" t="s">
        <v>135</v>
      </c>
      <c r="E537" s="56" t="str">
        <f t="shared" si="63" ref="E537:E556">IF(ISBLANK(D537),"",VLOOKUP(D537,UP_3_2022,2,FALSE))</f>
        <v>Pempek Vacuum 110</v>
      </c>
      <c r="F537" s="22">
        <v>110000.0</v>
      </c>
      <c r="G537" s="22">
        <f>IF(ISBLANK(D537),"",F537*C537)</f>
        <v>330000.0</v>
      </c>
      <c r="H537" s="22">
        <v>53841.0</v>
      </c>
      <c r="I537" s="57">
        <f>IF(ISBLANK(D537),"",H537*C537)</f>
        <v>161523.0</v>
      </c>
    </row>
    <row r="538" spans="8:8">
      <c r="B538" s="55">
        <v>2.0</v>
      </c>
      <c r="C538" s="56">
        <v>3.0</v>
      </c>
      <c r="D538" s="56" t="s">
        <v>147</v>
      </c>
      <c r="E538" s="56" t="str">
        <f t="shared" si="63"/>
        <v>Koin 200 gr</v>
      </c>
      <c r="F538" s="22">
        <v>20000.0</v>
      </c>
      <c r="G538" s="22">
        <f t="shared" si="64" ref="G538:G556">IF(ISBLANK(D538),"",F538*C538)</f>
        <v>60000.0</v>
      </c>
      <c r="H538" s="22">
        <v>8500.0</v>
      </c>
      <c r="I538" s="57">
        <f t="shared" si="65" ref="I538:I556">IF(ISBLANK(D538),"",H538*C538)</f>
        <v>25500.0</v>
      </c>
    </row>
    <row r="539" spans="8:8">
      <c r="B539" s="55">
        <v>3.0</v>
      </c>
      <c r="C539" s="56">
        <v>1.0</v>
      </c>
      <c r="D539" s="56" t="s">
        <v>35</v>
      </c>
      <c r="E539" s="56" t="str">
        <f t="shared" si="63"/>
        <v>Kopi</v>
      </c>
      <c r="F539" s="22">
        <v>5000.0</v>
      </c>
      <c r="G539" s="22">
        <f t="shared" si="64"/>
        <v>5000.0</v>
      </c>
      <c r="H539" s="22">
        <v>1000.0</v>
      </c>
      <c r="I539" s="57">
        <f t="shared" si="65"/>
        <v>1000.0</v>
      </c>
    </row>
    <row r="540" spans="8:8">
      <c r="B540" s="55">
        <v>4.0</v>
      </c>
      <c r="C540" s="56">
        <v>1.0</v>
      </c>
      <c r="D540" s="56" t="s">
        <v>195</v>
      </c>
      <c r="E540" s="56" t="str">
        <f t="shared" si="63"/>
        <v>Kopi Semendo</v>
      </c>
      <c r="F540" s="22">
        <v>25000.0</v>
      </c>
      <c r="G540" s="22">
        <f t="shared" si="64"/>
        <v>25000.0</v>
      </c>
      <c r="H540" s="22">
        <v>16500.0</v>
      </c>
      <c r="I540" s="57">
        <f t="shared" si="65"/>
        <v>16500.0</v>
      </c>
    </row>
    <row r="541" spans="8:8">
      <c r="B541" s="55">
        <v>5.0</v>
      </c>
      <c r="C541" s="56">
        <v>123.0</v>
      </c>
      <c r="D541" s="56" t="s">
        <v>20</v>
      </c>
      <c r="E541" s="56" t="str">
        <f t="shared" si="63"/>
        <v>Pempek Biasa</v>
      </c>
      <c r="F541" s="22">
        <v>3500.0</v>
      </c>
      <c r="G541" s="22">
        <f t="shared" si="64"/>
        <v>430500.0</v>
      </c>
      <c r="H541" s="22">
        <v>1563.0</v>
      </c>
      <c r="I541" s="57">
        <f t="shared" si="65"/>
        <v>192249.0</v>
      </c>
    </row>
    <row r="542" spans="8:8">
      <c r="B542" s="55">
        <v>6.0</v>
      </c>
      <c r="C542" s="56">
        <v>1.0</v>
      </c>
      <c r="D542" s="56" t="s">
        <v>112</v>
      </c>
      <c r="E542" s="56" t="str">
        <f t="shared" si="63"/>
        <v>Teh Botol Sosro</v>
      </c>
      <c r="F542" s="22">
        <v>5000.0</v>
      </c>
      <c r="G542" s="22">
        <f t="shared" si="64"/>
        <v>5000.0</v>
      </c>
      <c r="H542" s="22">
        <v>1940.0</v>
      </c>
      <c r="I542" s="57">
        <f t="shared" si="65"/>
        <v>1940.0</v>
      </c>
    </row>
    <row r="543" spans="8:8">
      <c r="B543" s="55">
        <v>7.0</v>
      </c>
      <c r="C543" s="56">
        <v>4.0</v>
      </c>
      <c r="D543" s="56" t="s">
        <v>26</v>
      </c>
      <c r="E543" s="56" t="str">
        <f t="shared" si="63"/>
        <v>Lenjer Besar</v>
      </c>
      <c r="F543" s="22">
        <v>22500.0</v>
      </c>
      <c r="G543" s="22">
        <f t="shared" si="64"/>
        <v>90000.0</v>
      </c>
      <c r="H543" s="22">
        <v>11000.0</v>
      </c>
      <c r="I543" s="57">
        <f t="shared" si="65"/>
        <v>44000.0</v>
      </c>
    </row>
    <row r="544" spans="8:8">
      <c r="B544" s="55">
        <v>8.0</v>
      </c>
      <c r="C544" s="56">
        <v>30.0</v>
      </c>
      <c r="D544" s="56" t="s">
        <v>20</v>
      </c>
      <c r="E544" s="56" t="str">
        <f t="shared" si="63"/>
        <v>Pempek Biasa</v>
      </c>
      <c r="F544" s="22">
        <v>3500.0</v>
      </c>
      <c r="G544" s="22">
        <f t="shared" si="64"/>
        <v>105000.0</v>
      </c>
      <c r="H544" s="22">
        <v>1563.0</v>
      </c>
      <c r="I544" s="57">
        <f t="shared" si="65"/>
        <v>46890.0</v>
      </c>
    </row>
    <row r="545" spans="8:8">
      <c r="B545" s="55">
        <v>9.0</v>
      </c>
      <c r="C545" s="56">
        <v>2.0</v>
      </c>
      <c r="D545" s="56" t="s">
        <v>144</v>
      </c>
      <c r="E545" s="56" t="str">
        <f t="shared" si="63"/>
        <v>Panggang 200 gr</v>
      </c>
      <c r="F545" s="22">
        <v>25000.0</v>
      </c>
      <c r="G545" s="22">
        <f t="shared" si="64"/>
        <v>50000.0</v>
      </c>
      <c r="H545" s="22">
        <v>14500.0</v>
      </c>
      <c r="I545" s="57">
        <f t="shared" si="65"/>
        <v>29000.0</v>
      </c>
    </row>
    <row r="546" spans="8:8">
      <c r="B546" s="55">
        <v>10.0</v>
      </c>
      <c r="C546" s="56">
        <v>3.0</v>
      </c>
      <c r="D546" s="56" t="s">
        <v>147</v>
      </c>
      <c r="E546" s="56" t="str">
        <f t="shared" si="63"/>
        <v>Koin 200 gr</v>
      </c>
      <c r="F546" s="22">
        <v>20000.0</v>
      </c>
      <c r="G546" s="22">
        <f t="shared" si="64"/>
        <v>60000.0</v>
      </c>
      <c r="H546" s="22">
        <v>8500.0</v>
      </c>
      <c r="I546" s="57">
        <f t="shared" si="65"/>
        <v>25500.0</v>
      </c>
    </row>
    <row r="547" spans="8:8">
      <c r="B547" s="55">
        <v>11.0</v>
      </c>
      <c r="C547" s="56">
        <v>1.0</v>
      </c>
      <c r="D547" s="56" t="s">
        <v>138</v>
      </c>
      <c r="E547" s="56" t="str">
        <f t="shared" si="63"/>
        <v>Pempek Vacuum 140</v>
      </c>
      <c r="F547" s="22">
        <v>140000.0</v>
      </c>
      <c r="G547" s="22">
        <f t="shared" si="64"/>
        <v>140000.0</v>
      </c>
      <c r="H547" s="22">
        <v>68657.0</v>
      </c>
      <c r="I547" s="57">
        <f t="shared" si="65"/>
        <v>68657.0</v>
      </c>
    </row>
    <row r="548" spans="8:8">
      <c r="B548" s="55">
        <v>12.0</v>
      </c>
      <c r="C548" s="56">
        <v>1.0</v>
      </c>
      <c r="D548" s="56" t="s">
        <v>135</v>
      </c>
      <c r="E548" s="56" t="str">
        <f t="shared" si="63"/>
        <v>Pempek Vacuum 110</v>
      </c>
      <c r="F548" s="22">
        <v>110000.0</v>
      </c>
      <c r="G548" s="22">
        <f t="shared" si="64"/>
        <v>110000.0</v>
      </c>
      <c r="H548" s="22">
        <v>53841.0</v>
      </c>
      <c r="I548" s="57">
        <f t="shared" si="65"/>
        <v>53841.0</v>
      </c>
    </row>
    <row r="549" spans="8:8">
      <c r="B549" s="55">
        <v>13.0</v>
      </c>
      <c r="C549" s="56">
        <v>1.0</v>
      </c>
      <c r="D549" s="56" t="s">
        <v>140</v>
      </c>
      <c r="E549" s="56" t="str">
        <f t="shared" si="63"/>
        <v>Pempek Vacuum 175</v>
      </c>
      <c r="F549" s="22">
        <v>175000.0</v>
      </c>
      <c r="G549" s="22">
        <f t="shared" si="64"/>
        <v>175000.0</v>
      </c>
      <c r="H549" s="22">
        <v>85777.0</v>
      </c>
      <c r="I549" s="57">
        <f t="shared" si="65"/>
        <v>85777.0</v>
      </c>
    </row>
    <row r="550" spans="8:8">
      <c r="B550" s="55">
        <v>14.0</v>
      </c>
      <c r="C550" s="56">
        <v>1.0</v>
      </c>
      <c r="D550" s="56" t="s">
        <v>139</v>
      </c>
      <c r="E550" s="56" t="str">
        <f t="shared" si="63"/>
        <v>Pempek Vacuum 280</v>
      </c>
      <c r="F550" s="22">
        <v>280000.0</v>
      </c>
      <c r="G550" s="22">
        <f t="shared" si="64"/>
        <v>280000.0</v>
      </c>
      <c r="H550" s="22">
        <v>132529.0</v>
      </c>
      <c r="I550" s="57">
        <f t="shared" si="65"/>
        <v>132529.0</v>
      </c>
    </row>
    <row r="551" spans="8:8">
      <c r="B551" s="55">
        <v>15.0</v>
      </c>
      <c r="C551" s="56">
        <v>1.0</v>
      </c>
      <c r="D551" s="56" t="s">
        <v>143</v>
      </c>
      <c r="E551" s="56" t="str">
        <f t="shared" si="63"/>
        <v>Bintang 200 gr</v>
      </c>
      <c r="F551" s="22">
        <v>20000.0</v>
      </c>
      <c r="G551" s="22">
        <f t="shared" si="64"/>
        <v>20000.0</v>
      </c>
      <c r="H551" s="22">
        <v>8500.0</v>
      </c>
      <c r="I551" s="57">
        <f t="shared" si="65"/>
        <v>8500.0</v>
      </c>
    </row>
    <row r="552" spans="8:8">
      <c r="B552" s="55">
        <v>16.0</v>
      </c>
      <c r="C552" s="56">
        <v>1.0</v>
      </c>
      <c r="D552" s="56" t="s">
        <v>149</v>
      </c>
      <c r="E552" s="56" t="str">
        <f t="shared" si="63"/>
        <v>Mangkok Gabgus 200 gr</v>
      </c>
      <c r="F552" s="22">
        <v>25000.0</v>
      </c>
      <c r="G552" s="22">
        <f t="shared" si="64"/>
        <v>25000.0</v>
      </c>
      <c r="H552" s="22">
        <v>13300.0</v>
      </c>
      <c r="I552" s="57">
        <f t="shared" si="65"/>
        <v>13300.0</v>
      </c>
    </row>
    <row r="553" spans="8:8">
      <c r="B553" s="55">
        <v>17.0</v>
      </c>
      <c r="C553" s="56">
        <v>1.0</v>
      </c>
      <c r="D553" s="56" t="s">
        <v>98</v>
      </c>
      <c r="E553" s="56" t="str">
        <f t="shared" si="63"/>
        <v>Getas</v>
      </c>
      <c r="F553" s="22">
        <v>25000.0</v>
      </c>
      <c r="G553" s="22">
        <f t="shared" si="64"/>
        <v>25000.0</v>
      </c>
      <c r="H553" s="22">
        <v>17000.0</v>
      </c>
      <c r="I553" s="57">
        <f t="shared" si="65"/>
        <v>17000.0</v>
      </c>
    </row>
    <row r="554" spans="8:8">
      <c r="B554" s="55">
        <v>18.0</v>
      </c>
      <c r="C554" s="56">
        <v>3.0</v>
      </c>
      <c r="D554" s="56" t="s">
        <v>146</v>
      </c>
      <c r="E554" s="56" t="str">
        <f t="shared" si="63"/>
        <v>Teh Pucuk</v>
      </c>
      <c r="F554" s="22">
        <v>5000.0</v>
      </c>
      <c r="G554" s="22">
        <f t="shared" si="64"/>
        <v>15000.0</v>
      </c>
      <c r="H554" s="22">
        <v>2750.0</v>
      </c>
      <c r="I554" s="57">
        <f t="shared" si="65"/>
        <v>8250.0</v>
      </c>
    </row>
    <row r="555" spans="8:8">
      <c r="B555" s="55">
        <v>19.0</v>
      </c>
      <c r="C555" s="56"/>
      <c r="D555" s="56"/>
      <c r="E555" s="56" t="str">
        <f t="shared" si="63"/>
        <v/>
      </c>
      <c r="F555" s="22" t="s">
        <v>496</v>
      </c>
      <c r="G555" s="22" t="str">
        <f t="shared" si="64"/>
        <v/>
      </c>
      <c r="H555" s="22" t="s">
        <v>497</v>
      </c>
      <c r="I555" s="57" t="str">
        <f t="shared" si="65"/>
        <v/>
      </c>
    </row>
    <row r="556" spans="8:8">
      <c r="B556" s="60">
        <v>20.0</v>
      </c>
      <c r="C556" s="61"/>
      <c r="D556" s="61"/>
      <c r="E556" s="61" t="str">
        <f t="shared" si="63"/>
        <v/>
      </c>
      <c r="F556" s="62" t="s">
        <v>498</v>
      </c>
      <c r="G556" s="62" t="str">
        <f t="shared" si="64"/>
        <v/>
      </c>
      <c r="H556" s="62" t="s">
        <v>499</v>
      </c>
      <c r="I556" s="63" t="str">
        <f t="shared" si="65"/>
        <v/>
      </c>
    </row>
    <row r="558" spans="8:8">
      <c r="E558" s="64" t="s">
        <v>49</v>
      </c>
      <c r="G558" s="22">
        <f>SUM(G537:G556)</f>
        <v>1950500.0</v>
      </c>
      <c r="I558" s="22">
        <f>SUM(I537:I556)</f>
        <v>931956.0</v>
      </c>
    </row>
    <row r="560" spans="8:8" s="65" ht="14.5" customFormat="1">
      <c r="F560" s="67"/>
      <c r="G560" s="67"/>
      <c r="H560" s="67"/>
      <c r="I560" s="67"/>
    </row>
    <row r="561" spans="8:8" s="2" ht="15.5" customFormat="1">
      <c r="F561" s="22"/>
      <c r="G561" s="22"/>
      <c r="H561" s="22"/>
      <c r="I561" s="22"/>
    </row>
    <row r="562" spans="8:8">
      <c r="C562" s="49">
        <f>DATE(2022,4,21)</f>
        <v>44672.0</v>
      </c>
      <c r="D562" s="50"/>
    </row>
    <row r="564" spans="8:8" ht="14.5">
      <c r="B564" s="52" t="s">
        <v>39</v>
      </c>
      <c r="C564" s="53" t="s">
        <v>89</v>
      </c>
      <c r="D564" s="53" t="s">
        <v>37</v>
      </c>
      <c r="E564" s="53" t="s">
        <v>36</v>
      </c>
      <c r="F564" s="53" t="s">
        <v>2</v>
      </c>
      <c r="G564" s="53" t="s">
        <v>40</v>
      </c>
      <c r="H564" s="53" t="s">
        <v>38</v>
      </c>
      <c r="I564" s="54" t="s">
        <v>41</v>
      </c>
    </row>
    <row r="565" spans="8:8">
      <c r="B565" s="55">
        <v>1.0</v>
      </c>
      <c r="C565" s="56">
        <v>5.0</v>
      </c>
      <c r="D565" s="56" t="s">
        <v>136</v>
      </c>
      <c r="E565" s="56" t="str">
        <f t="shared" si="66" ref="E565:E584">IF(ISBLANK(D565),"",VLOOKUP(D565,UP_3_2022,2,FALSE))</f>
        <v>Pempek Vacuum 35</v>
      </c>
      <c r="F565" s="22">
        <v>35000.0</v>
      </c>
      <c r="G565" s="22">
        <f t="shared" si="67" ref="G565:G584">IF(ISBLANK(D565),"",F565*C565)</f>
        <v>175000.0</v>
      </c>
      <c r="H565" s="22">
        <v>17120.0</v>
      </c>
      <c r="I565" s="57">
        <f t="shared" si="68" ref="I565:I584">IF(ISBLANK(D565),"",H565*C565)</f>
        <v>85600.0</v>
      </c>
    </row>
    <row r="566" spans="8:8">
      <c r="B566" s="55">
        <v>2.0</v>
      </c>
      <c r="C566" s="56">
        <v>20.0</v>
      </c>
      <c r="D566" s="56" t="s">
        <v>27</v>
      </c>
      <c r="E566" s="56" t="str">
        <f t="shared" si="66"/>
        <v>Model Telor</v>
      </c>
      <c r="F566" s="22">
        <v>15000.0</v>
      </c>
      <c r="G566" s="22">
        <f t="shared" si="67"/>
        <v>300000.0</v>
      </c>
      <c r="H566" s="22">
        <v>7969.0</v>
      </c>
      <c r="I566" s="57">
        <f t="shared" si="68"/>
        <v>159380.0</v>
      </c>
    </row>
    <row r="567" spans="8:8">
      <c r="B567" s="55">
        <v>3.0</v>
      </c>
      <c r="C567" s="56">
        <v>4.0</v>
      </c>
      <c r="D567" s="56" t="s">
        <v>138</v>
      </c>
      <c r="E567" s="56" t="str">
        <f t="shared" si="66"/>
        <v>Pempek Vacuum 140</v>
      </c>
      <c r="F567" s="22">
        <v>140000.0</v>
      </c>
      <c r="G567" s="22">
        <f t="shared" si="67"/>
        <v>560000.0</v>
      </c>
      <c r="H567" s="22">
        <v>68657.0</v>
      </c>
      <c r="I567" s="57">
        <f t="shared" si="68"/>
        <v>274628.0</v>
      </c>
    </row>
    <row r="568" spans="8:8">
      <c r="B568" s="55">
        <v>4.0</v>
      </c>
      <c r="C568" s="56">
        <v>2.0</v>
      </c>
      <c r="D568" s="56" t="s">
        <v>46</v>
      </c>
      <c r="E568" s="56" t="str">
        <f t="shared" si="66"/>
        <v>Tekwan Beku (1/2 kg)</v>
      </c>
      <c r="F568" s="22">
        <v>42500.0</v>
      </c>
      <c r="G568" s="22">
        <f t="shared" si="67"/>
        <v>85000.0</v>
      </c>
      <c r="H568" s="22">
        <v>35000.0</v>
      </c>
      <c r="I568" s="57">
        <f t="shared" si="68"/>
        <v>70000.0</v>
      </c>
    </row>
    <row r="569" spans="8:8">
      <c r="B569" s="55">
        <v>5.0</v>
      </c>
      <c r="C569" s="56">
        <v>2.0</v>
      </c>
      <c r="D569" s="56" t="s">
        <v>139</v>
      </c>
      <c r="E569" s="56" t="str">
        <f t="shared" si="66"/>
        <v>Pempek Vacuum 280</v>
      </c>
      <c r="F569" s="22">
        <v>280000.0</v>
      </c>
      <c r="G569" s="22">
        <f t="shared" si="67"/>
        <v>560000.0</v>
      </c>
      <c r="H569" s="22">
        <v>132529.0</v>
      </c>
      <c r="I569" s="57">
        <f t="shared" si="68"/>
        <v>265058.0</v>
      </c>
    </row>
    <row r="570" spans="8:8">
      <c r="B570" s="55">
        <v>6.0</v>
      </c>
      <c r="C570" s="56">
        <v>6.0</v>
      </c>
      <c r="D570" s="56" t="s">
        <v>135</v>
      </c>
      <c r="E570" s="56" t="str">
        <f t="shared" si="66"/>
        <v>Pempek Vacuum 110</v>
      </c>
      <c r="F570" s="22">
        <v>110000.0</v>
      </c>
      <c r="G570" s="22">
        <f t="shared" si="67"/>
        <v>660000.0</v>
      </c>
      <c r="H570" s="22">
        <v>53841.0</v>
      </c>
      <c r="I570" s="57">
        <f t="shared" si="68"/>
        <v>323046.0</v>
      </c>
    </row>
    <row r="571" spans="8:8">
      <c r="B571" s="55">
        <v>7.0</v>
      </c>
      <c r="C571" s="56">
        <v>1.0</v>
      </c>
      <c r="D571" s="56" t="s">
        <v>141</v>
      </c>
      <c r="E571" s="56" t="str">
        <f t="shared" si="66"/>
        <v>Pempek Vacuum 210</v>
      </c>
      <c r="F571" s="22">
        <v>210000.0</v>
      </c>
      <c r="G571" s="22">
        <f t="shared" si="67"/>
        <v>210000.0</v>
      </c>
      <c r="H571" s="22">
        <v>100593.0</v>
      </c>
      <c r="I571" s="57">
        <f t="shared" si="68"/>
        <v>100593.0</v>
      </c>
    </row>
    <row r="572" spans="8:8">
      <c r="B572" s="55">
        <v>8.0</v>
      </c>
      <c r="C572" s="56">
        <v>4.0</v>
      </c>
      <c r="D572" s="56" t="s">
        <v>140</v>
      </c>
      <c r="E572" s="56" t="str">
        <f t="shared" si="66"/>
        <v>Pempek Vacuum 175</v>
      </c>
      <c r="F572" s="22">
        <v>175000.0</v>
      </c>
      <c r="G572" s="22">
        <f t="shared" si="67"/>
        <v>700000.0</v>
      </c>
      <c r="H572" s="22">
        <v>85777.0</v>
      </c>
      <c r="I572" s="57">
        <f t="shared" si="68"/>
        <v>343108.0</v>
      </c>
    </row>
    <row r="573" spans="8:8">
      <c r="B573" s="55">
        <v>9.0</v>
      </c>
      <c r="C573" s="56">
        <v>7.0</v>
      </c>
      <c r="D573" s="56" t="s">
        <v>98</v>
      </c>
      <c r="E573" s="56" t="str">
        <f t="shared" si="66"/>
        <v>Getas</v>
      </c>
      <c r="F573" s="22">
        <v>25000.0</v>
      </c>
      <c r="G573" s="22">
        <f t="shared" si="67"/>
        <v>175000.0</v>
      </c>
      <c r="H573" s="22">
        <v>17000.0</v>
      </c>
      <c r="I573" s="57">
        <f t="shared" si="68"/>
        <v>119000.0</v>
      </c>
    </row>
    <row r="574" spans="8:8">
      <c r="B574" s="55">
        <v>10.0</v>
      </c>
      <c r="C574" s="56">
        <v>110.0</v>
      </c>
      <c r="D574" s="56" t="s">
        <v>20</v>
      </c>
      <c r="E574" s="56" t="str">
        <f t="shared" si="66"/>
        <v>Pempek Biasa</v>
      </c>
      <c r="F574" s="22">
        <v>3500.0</v>
      </c>
      <c r="G574" s="22">
        <f t="shared" si="67"/>
        <v>385000.0</v>
      </c>
      <c r="H574" s="22">
        <v>1563.0</v>
      </c>
      <c r="I574" s="57">
        <f t="shared" si="68"/>
        <v>171930.0</v>
      </c>
    </row>
    <row r="575" spans="8:8">
      <c r="B575" s="55">
        <v>11.0</v>
      </c>
      <c r="C575" s="56">
        <v>1.0</v>
      </c>
      <c r="D575" s="56" t="s">
        <v>144</v>
      </c>
      <c r="E575" s="56" t="str">
        <f t="shared" si="66"/>
        <v>Panggang 200 gr</v>
      </c>
      <c r="F575" s="22">
        <v>25000.0</v>
      </c>
      <c r="G575" s="22">
        <f t="shared" si="67"/>
        <v>25000.0</v>
      </c>
      <c r="H575" s="22">
        <v>14500.0</v>
      </c>
      <c r="I575" s="57">
        <f t="shared" si="68"/>
        <v>14500.0</v>
      </c>
    </row>
    <row r="576" spans="8:8">
      <c r="B576" s="55">
        <v>12.0</v>
      </c>
      <c r="C576" s="56">
        <v>3.0</v>
      </c>
      <c r="D576" s="56" t="s">
        <v>147</v>
      </c>
      <c r="E576" s="56" t="str">
        <f t="shared" si="66"/>
        <v>Koin 200 gr</v>
      </c>
      <c r="F576" s="22">
        <v>20000.0</v>
      </c>
      <c r="G576" s="22">
        <f t="shared" si="67"/>
        <v>60000.0</v>
      </c>
      <c r="H576" s="22">
        <v>8500.0</v>
      </c>
      <c r="I576" s="57">
        <f t="shared" si="68"/>
        <v>25500.0</v>
      </c>
    </row>
    <row r="577" spans="8:8">
      <c r="B577" s="55">
        <v>13.0</v>
      </c>
      <c r="C577" s="56">
        <v>2.0</v>
      </c>
      <c r="D577" s="56" t="s">
        <v>146</v>
      </c>
      <c r="E577" s="56" t="str">
        <f t="shared" si="66"/>
        <v>Teh Pucuk</v>
      </c>
      <c r="F577" s="22">
        <v>5000.0</v>
      </c>
      <c r="G577" s="22">
        <f t="shared" si="67"/>
        <v>10000.0</v>
      </c>
      <c r="H577" s="22">
        <v>2750.0</v>
      </c>
      <c r="I577" s="57">
        <f t="shared" si="68"/>
        <v>5500.0</v>
      </c>
    </row>
    <row r="578" spans="8:8">
      <c r="B578" s="55">
        <v>14.0</v>
      </c>
      <c r="C578" s="56">
        <v>1.0</v>
      </c>
      <c r="D578" s="56" t="s">
        <v>134</v>
      </c>
      <c r="E578" s="56" t="str">
        <f t="shared" si="66"/>
        <v>Pempek Vacuum 70</v>
      </c>
      <c r="F578" s="22">
        <v>70000.0</v>
      </c>
      <c r="G578" s="22">
        <f t="shared" si="67"/>
        <v>70000.0</v>
      </c>
      <c r="H578" s="22">
        <v>32636.0</v>
      </c>
      <c r="I578" s="57">
        <f t="shared" si="68"/>
        <v>32636.0</v>
      </c>
    </row>
    <row r="579" spans="8:8">
      <c r="B579" s="55">
        <v>15.0</v>
      </c>
      <c r="C579" s="56">
        <v>3.0</v>
      </c>
      <c r="D579" s="56" t="s">
        <v>142</v>
      </c>
      <c r="E579" s="56" t="str">
        <f t="shared" si="66"/>
        <v>Kacing A 200 gr</v>
      </c>
      <c r="F579" s="22">
        <v>25000.0</v>
      </c>
      <c r="G579" s="22">
        <f t="shared" si="67"/>
        <v>75000.0</v>
      </c>
      <c r="H579" s="22">
        <v>13300.0</v>
      </c>
      <c r="I579" s="57">
        <f t="shared" si="68"/>
        <v>39900.0</v>
      </c>
    </row>
    <row r="580" spans="8:8">
      <c r="B580" s="55">
        <v>16.0</v>
      </c>
      <c r="C580" s="56">
        <v>2.0</v>
      </c>
      <c r="D580" s="56" t="s">
        <v>35</v>
      </c>
      <c r="E580" s="56" t="str">
        <f t="shared" si="66"/>
        <v>Kopi</v>
      </c>
      <c r="F580" s="22">
        <v>5000.0</v>
      </c>
      <c r="G580" s="22">
        <f t="shared" si="67"/>
        <v>10000.0</v>
      </c>
      <c r="H580" s="22">
        <v>1000.0</v>
      </c>
      <c r="I580" s="57">
        <f t="shared" si="68"/>
        <v>2000.0</v>
      </c>
    </row>
    <row r="581" spans="8:8">
      <c r="B581" s="55">
        <v>17.0</v>
      </c>
      <c r="C581" s="56">
        <v>1.0</v>
      </c>
      <c r="D581" s="56" t="s">
        <v>29</v>
      </c>
      <c r="E581" s="56" t="str">
        <f t="shared" si="66"/>
        <v>Vit</v>
      </c>
      <c r="F581" s="22">
        <v>4000.0</v>
      </c>
      <c r="G581" s="22">
        <f t="shared" si="67"/>
        <v>4000.0</v>
      </c>
      <c r="H581" s="22">
        <v>1500.0</v>
      </c>
      <c r="I581" s="57">
        <f t="shared" si="68"/>
        <v>1500.0</v>
      </c>
    </row>
    <row r="582" spans="8:8">
      <c r="B582" s="55">
        <v>18.0</v>
      </c>
      <c r="C582" s="56">
        <v>8.0</v>
      </c>
      <c r="D582" s="56" t="s">
        <v>135</v>
      </c>
      <c r="E582" s="56" t="str">
        <f t="shared" si="66"/>
        <v>Pempek Vacuum 110</v>
      </c>
      <c r="F582" s="22">
        <v>110000.0</v>
      </c>
      <c r="G582" s="22">
        <f t="shared" si="67"/>
        <v>880000.0</v>
      </c>
      <c r="H582" s="22">
        <v>53841.0</v>
      </c>
      <c r="I582" s="57">
        <f t="shared" si="68"/>
        <v>430728.0</v>
      </c>
    </row>
    <row r="583" spans="8:8">
      <c r="B583" s="55">
        <v>19.0</v>
      </c>
      <c r="C583" s="56">
        <v>1.0</v>
      </c>
      <c r="D583" s="56" t="s">
        <v>145</v>
      </c>
      <c r="E583" s="56" t="str">
        <f t="shared" si="66"/>
        <v>Fruit Tea</v>
      </c>
      <c r="F583" s="22">
        <v>7000.0</v>
      </c>
      <c r="G583" s="22">
        <f t="shared" si="67"/>
        <v>7000.0</v>
      </c>
      <c r="H583" s="22">
        <v>3250.0</v>
      </c>
      <c r="I583" s="57">
        <f t="shared" si="68"/>
        <v>3250.0</v>
      </c>
    </row>
    <row r="584" spans="8:8">
      <c r="B584" s="60">
        <v>20.0</v>
      </c>
      <c r="C584" s="61"/>
      <c r="D584" s="74"/>
      <c r="E584" s="61" t="str">
        <f t="shared" si="66"/>
        <v/>
      </c>
      <c r="F584" s="62" t="s">
        <v>500</v>
      </c>
      <c r="G584" s="62" t="str">
        <f t="shared" si="67"/>
        <v/>
      </c>
      <c r="H584" s="62" t="s">
        <v>501</v>
      </c>
      <c r="I584" s="63" t="str">
        <f t="shared" si="68"/>
        <v/>
      </c>
    </row>
    <row r="586" spans="8:8">
      <c r="E586" s="64" t="s">
        <v>49</v>
      </c>
      <c r="G586" s="22">
        <f>SUM(G565:G584)</f>
        <v>4951000.0</v>
      </c>
      <c r="I586" s="22">
        <f>SUM(I565:I584)</f>
        <v>2467857.0</v>
      </c>
    </row>
    <row r="588" spans="8:8" s="65" ht="14.5" customFormat="1">
      <c r="F588" s="67"/>
      <c r="G588" s="67"/>
      <c r="H588" s="67"/>
      <c r="I588" s="67"/>
    </row>
    <row r="589" spans="8:8" s="2" ht="15.5" customFormat="1">
      <c r="F589" s="22"/>
      <c r="G589" s="22"/>
      <c r="H589" s="22"/>
      <c r="I589" s="22"/>
    </row>
    <row r="590" spans="8:8">
      <c r="C590" s="49">
        <f>DATE(2022,4,22)</f>
        <v>44673.0</v>
      </c>
    </row>
    <row r="591" spans="8:8">
      <c r="D591" s="50"/>
    </row>
    <row r="592" spans="8:8" ht="14.5">
      <c r="B592" s="52" t="s">
        <v>39</v>
      </c>
      <c r="C592" s="53" t="s">
        <v>89</v>
      </c>
      <c r="D592" s="53" t="s">
        <v>37</v>
      </c>
      <c r="E592" s="53" t="s">
        <v>36</v>
      </c>
      <c r="F592" s="53" t="s">
        <v>2</v>
      </c>
      <c r="G592" s="53" t="s">
        <v>40</v>
      </c>
      <c r="H592" s="53" t="s">
        <v>38</v>
      </c>
      <c r="I592" s="54" t="s">
        <v>41</v>
      </c>
    </row>
    <row r="593" spans="8:8">
      <c r="B593" s="55">
        <v>1.0</v>
      </c>
      <c r="C593" s="56">
        <v>2.0</v>
      </c>
      <c r="D593" s="56" t="s">
        <v>138</v>
      </c>
      <c r="E593" s="56" t="str">
        <f t="shared" si="69" ref="E593:E612">IF(ISBLANK(D593),"",VLOOKUP(D593,UP_3_2022,2,FALSE))</f>
        <v>Pempek Vacuum 140</v>
      </c>
      <c r="F593" s="22">
        <v>140000.0</v>
      </c>
      <c r="G593" s="22">
        <f t="shared" si="70" ref="G593:G612">IF(ISBLANK(D593),"",F593*C593)</f>
        <v>280000.0</v>
      </c>
      <c r="H593" s="22">
        <v>68657.0</v>
      </c>
      <c r="I593" s="57">
        <f t="shared" si="71" ref="I593:I612">IF(ISBLANK(D593),"",H593*C593)</f>
        <v>137314.0</v>
      </c>
    </row>
    <row r="594" spans="8:8">
      <c r="B594" s="55">
        <v>2.0</v>
      </c>
      <c r="C594" s="56">
        <v>2.0</v>
      </c>
      <c r="D594" s="56" t="s">
        <v>147</v>
      </c>
      <c r="E594" s="56" t="str">
        <f t="shared" si="69"/>
        <v>Koin 200 gr</v>
      </c>
      <c r="F594" s="22">
        <v>20000.0</v>
      </c>
      <c r="G594" s="22">
        <f t="shared" si="70"/>
        <v>40000.0</v>
      </c>
      <c r="H594" s="22">
        <v>8500.0</v>
      </c>
      <c r="I594" s="57">
        <f t="shared" si="71"/>
        <v>17000.0</v>
      </c>
    </row>
    <row r="595" spans="8:8">
      <c r="B595" s="55">
        <v>3.0</v>
      </c>
      <c r="C595" s="56">
        <v>4.0</v>
      </c>
      <c r="D595" s="56" t="s">
        <v>134</v>
      </c>
      <c r="E595" s="56" t="str">
        <f t="shared" si="69"/>
        <v>Pempek Vacuum 70</v>
      </c>
      <c r="F595" s="22">
        <v>70000.0</v>
      </c>
      <c r="G595" s="22">
        <f t="shared" si="70"/>
        <v>280000.0</v>
      </c>
      <c r="H595" s="22">
        <v>32636.0</v>
      </c>
      <c r="I595" s="57">
        <f t="shared" si="71"/>
        <v>130544.0</v>
      </c>
    </row>
    <row r="596" spans="8:8">
      <c r="B596" s="55">
        <v>4.0</v>
      </c>
      <c r="C596" s="56">
        <v>30.0</v>
      </c>
      <c r="D596" s="56" t="s">
        <v>136</v>
      </c>
      <c r="E596" s="56" t="str">
        <f t="shared" si="69"/>
        <v>Pempek Vacuum 35</v>
      </c>
      <c r="F596" s="22">
        <v>35000.0</v>
      </c>
      <c r="G596" s="22">
        <f t="shared" si="70"/>
        <v>1050000.0</v>
      </c>
      <c r="H596" s="22">
        <v>17120.0</v>
      </c>
      <c r="I596" s="57">
        <f t="shared" si="71"/>
        <v>513600.0</v>
      </c>
    </row>
    <row r="597" spans="8:8">
      <c r="B597" s="55">
        <v>5.0</v>
      </c>
      <c r="C597" s="56">
        <v>4.0</v>
      </c>
      <c r="D597" s="56" t="s">
        <v>98</v>
      </c>
      <c r="E597" s="56" t="str">
        <f t="shared" si="69"/>
        <v>Getas</v>
      </c>
      <c r="F597" s="22">
        <v>25000.0</v>
      </c>
      <c r="G597" s="22">
        <f t="shared" si="70"/>
        <v>100000.0</v>
      </c>
      <c r="H597" s="22">
        <v>17000.0</v>
      </c>
      <c r="I597" s="57">
        <f t="shared" si="71"/>
        <v>68000.0</v>
      </c>
    </row>
    <row r="598" spans="8:8">
      <c r="B598" s="55">
        <v>6.0</v>
      </c>
      <c r="C598" s="56">
        <v>4.0</v>
      </c>
      <c r="D598" s="56" t="s">
        <v>96</v>
      </c>
      <c r="E598" s="56" t="str">
        <f t="shared" si="69"/>
        <v>Kancing Super A</v>
      </c>
      <c r="F598" s="22">
        <v>25000.0</v>
      </c>
      <c r="G598" s="22">
        <f t="shared" si="70"/>
        <v>100000.0</v>
      </c>
      <c r="H598" s="22">
        <v>13300.0</v>
      </c>
      <c r="I598" s="57">
        <f t="shared" si="71"/>
        <v>53200.0</v>
      </c>
    </row>
    <row r="599" spans="8:8">
      <c r="B599" s="55">
        <v>7.0</v>
      </c>
      <c r="C599" s="56">
        <v>4.0</v>
      </c>
      <c r="D599" s="56" t="s">
        <v>27</v>
      </c>
      <c r="E599" s="56" t="str">
        <f t="shared" si="69"/>
        <v>Model Telor</v>
      </c>
      <c r="F599" s="22">
        <v>15000.0</v>
      </c>
      <c r="G599" s="22">
        <f t="shared" si="70"/>
        <v>60000.0</v>
      </c>
      <c r="H599" s="22">
        <v>7969.0</v>
      </c>
      <c r="I599" s="57">
        <f t="shared" si="71"/>
        <v>31876.0</v>
      </c>
    </row>
    <row r="600" spans="8:8">
      <c r="B600" s="55">
        <v>8.0</v>
      </c>
      <c r="C600" s="56">
        <v>1.0</v>
      </c>
      <c r="D600" s="56" t="s">
        <v>46</v>
      </c>
      <c r="E600" s="56" t="str">
        <f t="shared" si="69"/>
        <v>Tekwan Beku (1/2 kg)</v>
      </c>
      <c r="F600" s="22">
        <v>42500.0</v>
      </c>
      <c r="G600" s="22">
        <f t="shared" si="70"/>
        <v>42500.0</v>
      </c>
      <c r="H600" s="22">
        <v>35000.0</v>
      </c>
      <c r="I600" s="57">
        <f t="shared" si="71"/>
        <v>35000.0</v>
      </c>
    </row>
    <row r="601" spans="8:8">
      <c r="B601" s="55">
        <v>9.0</v>
      </c>
      <c r="C601" s="56">
        <v>2.0</v>
      </c>
      <c r="D601" s="56" t="s">
        <v>26</v>
      </c>
      <c r="E601" s="56" t="str">
        <f t="shared" si="69"/>
        <v>Lenjer Besar</v>
      </c>
      <c r="F601" s="22">
        <v>22500.0</v>
      </c>
      <c r="G601" s="22">
        <f t="shared" si="70"/>
        <v>45000.0</v>
      </c>
      <c r="H601" s="22">
        <v>11000.0</v>
      </c>
      <c r="I601" s="57">
        <f t="shared" si="71"/>
        <v>22000.0</v>
      </c>
    </row>
    <row r="602" spans="8:8">
      <c r="B602" s="55">
        <v>10.0</v>
      </c>
      <c r="C602" s="56">
        <v>2.0</v>
      </c>
      <c r="D602" s="56" t="s">
        <v>25</v>
      </c>
      <c r="E602" s="56" t="str">
        <f t="shared" si="69"/>
        <v>Makanan Lain</v>
      </c>
      <c r="F602" s="22">
        <v>12500.0</v>
      </c>
      <c r="G602" s="22">
        <f t="shared" si="70"/>
        <v>25000.0</v>
      </c>
      <c r="H602" s="22">
        <v>7200.0</v>
      </c>
      <c r="I602" s="57">
        <f t="shared" si="71"/>
        <v>14400.0</v>
      </c>
    </row>
    <row r="603" spans="8:8">
      <c r="B603" s="55">
        <v>11.0</v>
      </c>
      <c r="C603" s="56">
        <v>147.0</v>
      </c>
      <c r="D603" s="56" t="s">
        <v>20</v>
      </c>
      <c r="E603" s="56" t="str">
        <f t="shared" si="69"/>
        <v>Pempek Biasa</v>
      </c>
      <c r="F603" s="22">
        <v>3500.0</v>
      </c>
      <c r="G603" s="22">
        <f t="shared" si="70"/>
        <v>514500.0</v>
      </c>
      <c r="H603" s="22">
        <v>1563.0</v>
      </c>
      <c r="I603" s="57">
        <f t="shared" si="71"/>
        <v>229761.0</v>
      </c>
    </row>
    <row r="604" spans="8:8">
      <c r="B604" s="55">
        <v>12.0</v>
      </c>
      <c r="C604" s="56">
        <v>1.0</v>
      </c>
      <c r="D604" s="56" t="s">
        <v>29</v>
      </c>
      <c r="E604" s="56" t="str">
        <f t="shared" si="69"/>
        <v>Vit</v>
      </c>
      <c r="F604" s="22">
        <v>4000.0</v>
      </c>
      <c r="G604" s="22">
        <f t="shared" si="70"/>
        <v>4000.0</v>
      </c>
      <c r="H604" s="22">
        <v>1500.0</v>
      </c>
      <c r="I604" s="57">
        <f t="shared" si="71"/>
        <v>1500.0</v>
      </c>
    </row>
    <row r="605" spans="8:8">
      <c r="B605" s="55">
        <v>13.0</v>
      </c>
      <c r="C605" s="56">
        <v>8.0</v>
      </c>
      <c r="D605" s="59" t="s">
        <v>27</v>
      </c>
      <c r="E605" s="56" t="str">
        <f t="shared" si="69"/>
        <v>Model Telor</v>
      </c>
      <c r="F605" s="22">
        <v>15000.0</v>
      </c>
      <c r="G605" s="22">
        <f t="shared" si="70"/>
        <v>120000.0</v>
      </c>
      <c r="H605" s="22">
        <v>7969.0</v>
      </c>
      <c r="I605" s="57">
        <f t="shared" si="71"/>
        <v>63752.0</v>
      </c>
    </row>
    <row r="606" spans="8:8">
      <c r="B606" s="55">
        <v>14.0</v>
      </c>
      <c r="C606" s="56">
        <v>2.0</v>
      </c>
      <c r="D606" s="56" t="s">
        <v>26</v>
      </c>
      <c r="E606" s="56" t="str">
        <f t="shared" si="69"/>
        <v>Lenjer Besar</v>
      </c>
      <c r="F606" s="22">
        <v>22500.0</v>
      </c>
      <c r="G606" s="22">
        <f t="shared" si="70"/>
        <v>45000.0</v>
      </c>
      <c r="H606" s="22">
        <v>11000.0</v>
      </c>
      <c r="I606" s="57">
        <f t="shared" si="71"/>
        <v>22000.0</v>
      </c>
    </row>
    <row r="607" spans="8:8">
      <c r="B607" s="55">
        <v>15.0</v>
      </c>
      <c r="C607" s="56">
        <v>2.0</v>
      </c>
      <c r="D607" s="56" t="s">
        <v>135</v>
      </c>
      <c r="E607" s="56" t="str">
        <f t="shared" si="69"/>
        <v>Pempek Vacuum 110</v>
      </c>
      <c r="F607" s="22">
        <v>110000.0</v>
      </c>
      <c r="G607" s="22">
        <f t="shared" si="70"/>
        <v>220000.0</v>
      </c>
      <c r="H607" s="22">
        <v>53841.0</v>
      </c>
      <c r="I607" s="57">
        <f t="shared" si="71"/>
        <v>107682.0</v>
      </c>
    </row>
    <row r="608" spans="8:8">
      <c r="B608" s="55">
        <v>16.0</v>
      </c>
      <c r="C608" s="56"/>
      <c r="D608" s="56"/>
      <c r="E608" s="56" t="str">
        <f t="shared" si="69"/>
        <v/>
      </c>
      <c r="F608" s="22" t="s">
        <v>502</v>
      </c>
      <c r="G608" s="22" t="str">
        <f t="shared" si="70"/>
        <v/>
      </c>
      <c r="H608" s="22" t="s">
        <v>503</v>
      </c>
      <c r="I608" s="57" t="str">
        <f t="shared" si="71"/>
        <v/>
      </c>
    </row>
    <row r="609" spans="8:8">
      <c r="B609" s="55">
        <v>17.0</v>
      </c>
      <c r="C609" s="56"/>
      <c r="D609" s="56"/>
      <c r="E609" s="56" t="str">
        <f t="shared" si="69"/>
        <v/>
      </c>
      <c r="F609" s="22" t="s">
        <v>504</v>
      </c>
      <c r="G609" s="22" t="str">
        <f t="shared" si="70"/>
        <v/>
      </c>
      <c r="H609" s="22" t="s">
        <v>505</v>
      </c>
      <c r="I609" s="57" t="str">
        <f t="shared" si="71"/>
        <v/>
      </c>
    </row>
    <row r="610" spans="8:8">
      <c r="B610" s="55">
        <v>18.0</v>
      </c>
      <c r="C610" s="56"/>
      <c r="D610" s="56"/>
      <c r="E610" s="56" t="str">
        <f t="shared" si="69"/>
        <v/>
      </c>
      <c r="F610" s="22" t="s">
        <v>506</v>
      </c>
      <c r="G610" s="22" t="str">
        <f t="shared" si="70"/>
        <v/>
      </c>
      <c r="H610" s="22" t="s">
        <v>507</v>
      </c>
      <c r="I610" s="57" t="str">
        <f t="shared" si="71"/>
        <v/>
      </c>
    </row>
    <row r="611" spans="8:8">
      <c r="B611" s="55">
        <v>19.0</v>
      </c>
      <c r="C611" s="56"/>
      <c r="D611" s="56"/>
      <c r="E611" s="56" t="str">
        <f t="shared" si="69"/>
        <v/>
      </c>
      <c r="F611" s="22" t="s">
        <v>508</v>
      </c>
      <c r="G611" s="22" t="str">
        <f t="shared" si="70"/>
        <v/>
      </c>
      <c r="H611" s="22" t="s">
        <v>509</v>
      </c>
      <c r="I611" s="57" t="str">
        <f t="shared" si="71"/>
        <v/>
      </c>
    </row>
    <row r="612" spans="8:8">
      <c r="B612" s="60">
        <v>20.0</v>
      </c>
      <c r="C612" s="61"/>
      <c r="D612" s="61"/>
      <c r="E612" s="61" t="str">
        <f t="shared" si="69"/>
        <v/>
      </c>
      <c r="F612" s="62" t="s">
        <v>510</v>
      </c>
      <c r="G612" s="62" t="str">
        <f t="shared" si="70"/>
        <v/>
      </c>
      <c r="H612" s="62" t="s">
        <v>511</v>
      </c>
      <c r="I612" s="63" t="str">
        <f t="shared" si="71"/>
        <v/>
      </c>
    </row>
    <row r="614" spans="8:8">
      <c r="E614" s="64" t="s">
        <v>49</v>
      </c>
      <c r="G614" s="22">
        <f>SUM(G593:G612)</f>
        <v>2926000.0</v>
      </c>
      <c r="I614" s="22">
        <f>SUM(I593:I612)</f>
        <v>1447629.0</v>
      </c>
    </row>
    <row r="616" spans="8:8" s="65" ht="14.5" customFormat="1">
      <c r="F616" s="67"/>
      <c r="G616" s="67"/>
      <c r="H616" s="67"/>
      <c r="I616" s="67"/>
    </row>
    <row r="617" spans="8:8" s="2" ht="15.5" customFormat="1">
      <c r="F617" s="22"/>
      <c r="G617" s="22"/>
      <c r="H617" s="22"/>
      <c r="I617" s="22"/>
    </row>
    <row r="618" spans="8:8">
      <c r="C618" s="49">
        <f>DATE(2022,4,23)</f>
        <v>44674.0</v>
      </c>
      <c r="D618" s="50"/>
    </row>
    <row r="620" spans="8:8" ht="14.5">
      <c r="B620" s="52" t="s">
        <v>39</v>
      </c>
      <c r="C620" s="53" t="s">
        <v>89</v>
      </c>
      <c r="D620" s="53" t="s">
        <v>37</v>
      </c>
      <c r="E620" s="53" t="s">
        <v>36</v>
      </c>
      <c r="F620" s="53" t="s">
        <v>2</v>
      </c>
      <c r="G620" s="53" t="s">
        <v>40</v>
      </c>
      <c r="H620" s="53" t="s">
        <v>38</v>
      </c>
      <c r="I620" s="54" t="s">
        <v>41</v>
      </c>
    </row>
    <row r="621" spans="8:8">
      <c r="B621" s="55">
        <v>1.0</v>
      </c>
      <c r="C621" s="56">
        <v>15.0</v>
      </c>
      <c r="D621" s="56" t="s">
        <v>136</v>
      </c>
      <c r="E621" s="56" t="str">
        <f t="shared" si="72" ref="E621:E640">IF(ISBLANK(D621),"",VLOOKUP(D621,UP_3_2022,2,FALSE))</f>
        <v>Pempek Vacuum 35</v>
      </c>
      <c r="F621" s="22">
        <v>35000.0</v>
      </c>
      <c r="G621" s="22">
        <f>IF(ISBLANK(D621),"",F621*C621)</f>
        <v>525000.0</v>
      </c>
      <c r="H621" s="22">
        <v>17120.0</v>
      </c>
      <c r="I621" s="57">
        <f>IF(ISBLANK(D621),"",H621*C621)</f>
        <v>256800.0</v>
      </c>
    </row>
    <row r="622" spans="8:8">
      <c r="B622" s="55">
        <v>2.0</v>
      </c>
      <c r="C622" s="56">
        <v>5.0</v>
      </c>
      <c r="D622" s="56" t="s">
        <v>144</v>
      </c>
      <c r="E622" s="56" t="str">
        <f t="shared" si="72"/>
        <v>Panggang 200 gr</v>
      </c>
      <c r="F622" s="22">
        <v>25000.0</v>
      </c>
      <c r="G622" s="22">
        <f>IF(ISBLANK(D622),"",F622*C622)</f>
        <v>125000.0</v>
      </c>
      <c r="H622" s="22">
        <v>14500.0</v>
      </c>
      <c r="I622" s="57">
        <f>IF(ISBLANK(D622),"",H622*C622)</f>
        <v>72500.0</v>
      </c>
    </row>
    <row r="623" spans="8:8">
      <c r="B623" s="55">
        <v>3.0</v>
      </c>
      <c r="C623" s="56">
        <v>4.0</v>
      </c>
      <c r="D623" s="56" t="s">
        <v>138</v>
      </c>
      <c r="E623" s="56" t="str">
        <f t="shared" si="72"/>
        <v>Pempek Vacuum 140</v>
      </c>
      <c r="F623" s="22">
        <v>140000.0</v>
      </c>
      <c r="G623" s="22">
        <f>IF(ISBLANK(D623),"",F623*C623)</f>
        <v>560000.0</v>
      </c>
      <c r="H623" s="22">
        <v>68657.0</v>
      </c>
      <c r="I623" s="57">
        <f>IF(ISBLANK(D623),"",H623*C623)</f>
        <v>274628.0</v>
      </c>
    </row>
    <row r="624" spans="8:8">
      <c r="B624" s="55">
        <v>4.0</v>
      </c>
      <c r="C624" s="56">
        <v>99.0</v>
      </c>
      <c r="D624" s="56" t="s">
        <v>20</v>
      </c>
      <c r="E624" s="56" t="str">
        <f t="shared" si="72"/>
        <v>Pempek Biasa</v>
      </c>
      <c r="F624" s="22">
        <v>3500.0</v>
      </c>
      <c r="G624" s="22">
        <f>IF(ISBLANK(D624),"",F624*C624)</f>
        <v>346500.0</v>
      </c>
      <c r="H624" s="22">
        <v>1563.0</v>
      </c>
      <c r="I624" s="57">
        <f>IF(ISBLANK(D624),"",H624*C624)</f>
        <v>154737.0</v>
      </c>
    </row>
    <row r="625" spans="8:8">
      <c r="B625" s="55">
        <v>5.0</v>
      </c>
      <c r="C625" s="56">
        <v>20.0</v>
      </c>
      <c r="D625" s="56" t="s">
        <v>21</v>
      </c>
      <c r="E625" s="56" t="str">
        <f t="shared" si="72"/>
        <v>Pempek Vacuum</v>
      </c>
      <c r="F625" s="22">
        <v>3500.0</v>
      </c>
      <c r="G625" s="22">
        <f>IF(ISBLANK(D625),"",F625*C625)</f>
        <v>70000.0</v>
      </c>
      <c r="H625" s="22">
        <v>1563.0</v>
      </c>
      <c r="I625" s="57">
        <f>IF(ISBLANK(D625),"",H625*C625)</f>
        <v>31260.0</v>
      </c>
    </row>
    <row r="626" spans="8:8">
      <c r="B626" s="55">
        <v>6.0</v>
      </c>
      <c r="C626" s="56">
        <v>4.0</v>
      </c>
      <c r="D626" s="56" t="s">
        <v>134</v>
      </c>
      <c r="E626" s="56" t="str">
        <f t="shared" si="72"/>
        <v>Pempek Vacuum 70</v>
      </c>
      <c r="F626" s="22">
        <v>70000.0</v>
      </c>
      <c r="G626" s="22">
        <f t="shared" si="73" ref="G626:G640">IF(ISBLANK(D626),"",F626*C626)</f>
        <v>280000.0</v>
      </c>
      <c r="H626" s="22">
        <v>32636.0</v>
      </c>
      <c r="I626" s="57">
        <f t="shared" si="74" ref="I626:I640">IF(ISBLANK(D626),"",H626*C626)</f>
        <v>130544.0</v>
      </c>
    </row>
    <row r="627" spans="8:8">
      <c r="B627" s="55">
        <v>7.0</v>
      </c>
      <c r="C627" s="56">
        <v>1.0</v>
      </c>
      <c r="D627" s="56" t="s">
        <v>142</v>
      </c>
      <c r="E627" s="56" t="str">
        <f t="shared" si="72"/>
        <v>Kacing A 200 gr</v>
      </c>
      <c r="F627" s="22">
        <v>25000.0</v>
      </c>
      <c r="G627" s="22">
        <f t="shared" si="73"/>
        <v>25000.0</v>
      </c>
      <c r="H627" s="22">
        <v>13300.0</v>
      </c>
      <c r="I627" s="57">
        <f t="shared" si="74"/>
        <v>13300.0</v>
      </c>
    </row>
    <row r="628" spans="8:8">
      <c r="B628" s="55">
        <v>8.0</v>
      </c>
      <c r="C628" s="56">
        <v>5.0</v>
      </c>
      <c r="D628" s="56" t="s">
        <v>135</v>
      </c>
      <c r="E628" s="56" t="str">
        <f t="shared" si="72"/>
        <v>Pempek Vacuum 110</v>
      </c>
      <c r="F628" s="22">
        <v>110000.0</v>
      </c>
      <c r="G628" s="22">
        <f t="shared" si="73"/>
        <v>550000.0</v>
      </c>
      <c r="H628" s="22">
        <v>53841.0</v>
      </c>
      <c r="I628" s="57">
        <f t="shared" si="74"/>
        <v>269205.0</v>
      </c>
    </row>
    <row r="629" spans="8:8">
      <c r="B629" s="55">
        <v>9.0</v>
      </c>
      <c r="C629" s="56">
        <v>11.0</v>
      </c>
      <c r="D629" s="56" t="s">
        <v>27</v>
      </c>
      <c r="E629" s="56" t="str">
        <f t="shared" si="72"/>
        <v>Model Telor</v>
      </c>
      <c r="F629" s="22">
        <v>15000.0</v>
      </c>
      <c r="G629" s="22">
        <f t="shared" si="73"/>
        <v>165000.0</v>
      </c>
      <c r="H629" s="22">
        <v>7969.0</v>
      </c>
      <c r="I629" s="57">
        <f t="shared" si="74"/>
        <v>87659.0</v>
      </c>
    </row>
    <row r="630" spans="8:8">
      <c r="B630" s="55">
        <v>10.0</v>
      </c>
      <c r="C630" s="56">
        <v>3.0</v>
      </c>
      <c r="D630" s="56" t="s">
        <v>140</v>
      </c>
      <c r="E630" s="56" t="str">
        <f t="shared" si="72"/>
        <v>Pempek Vacuum 175</v>
      </c>
      <c r="F630" s="22">
        <v>175000.0</v>
      </c>
      <c r="G630" s="22">
        <f t="shared" si="73"/>
        <v>525000.0</v>
      </c>
      <c r="H630" s="22">
        <v>85777.0</v>
      </c>
      <c r="I630" s="57">
        <f t="shared" si="74"/>
        <v>257331.0</v>
      </c>
    </row>
    <row r="631" spans="8:8">
      <c r="B631" s="55">
        <v>11.0</v>
      </c>
      <c r="C631" s="56">
        <v>1.0</v>
      </c>
      <c r="D631" s="56" t="s">
        <v>134</v>
      </c>
      <c r="E631" s="56" t="str">
        <f t="shared" si="72"/>
        <v>Pempek Vacuum 70</v>
      </c>
      <c r="F631" s="22">
        <v>70000.0</v>
      </c>
      <c r="G631" s="22">
        <f t="shared" si="73"/>
        <v>70000.0</v>
      </c>
      <c r="H631" s="22">
        <v>32636.0</v>
      </c>
      <c r="I631" s="57">
        <f t="shared" si="74"/>
        <v>32636.0</v>
      </c>
    </row>
    <row r="632" spans="8:8">
      <c r="B632" s="55">
        <v>12.0</v>
      </c>
      <c r="C632" s="56">
        <v>1.0</v>
      </c>
      <c r="D632" s="56" t="s">
        <v>195</v>
      </c>
      <c r="E632" s="56" t="str">
        <f t="shared" si="72"/>
        <v>Kopi Semendo</v>
      </c>
      <c r="F632" s="22">
        <v>25000.0</v>
      </c>
      <c r="G632" s="22">
        <f t="shared" si="73"/>
        <v>25000.0</v>
      </c>
      <c r="H632" s="22">
        <v>16500.0</v>
      </c>
      <c r="I632" s="57">
        <f t="shared" si="74"/>
        <v>16500.0</v>
      </c>
    </row>
    <row r="633" spans="8:8">
      <c r="B633" s="55">
        <v>13.0</v>
      </c>
      <c r="C633" s="56">
        <v>1.0</v>
      </c>
      <c r="D633" s="56" t="s">
        <v>29</v>
      </c>
      <c r="E633" s="56" t="str">
        <f t="shared" si="72"/>
        <v>Vit</v>
      </c>
      <c r="F633" s="22">
        <v>4000.0</v>
      </c>
      <c r="G633" s="22">
        <f t="shared" si="73"/>
        <v>4000.0</v>
      </c>
      <c r="H633" s="22">
        <v>1500.0</v>
      </c>
      <c r="I633" s="57">
        <f t="shared" si="74"/>
        <v>1500.0</v>
      </c>
    </row>
    <row r="634" spans="8:8">
      <c r="B634" s="55">
        <v>14.0</v>
      </c>
      <c r="C634" s="56"/>
      <c r="D634" s="56"/>
      <c r="E634" s="56" t="str">
        <f t="shared" si="72"/>
        <v/>
      </c>
      <c r="F634" s="22" t="s">
        <v>512</v>
      </c>
      <c r="G634" s="22" t="str">
        <f t="shared" si="73"/>
        <v/>
      </c>
      <c r="H634" s="22" t="s">
        <v>513</v>
      </c>
      <c r="I634" s="57" t="str">
        <f t="shared" si="74"/>
        <v/>
      </c>
    </row>
    <row r="635" spans="8:8">
      <c r="B635" s="55">
        <v>15.0</v>
      </c>
      <c r="C635" s="56"/>
      <c r="D635" s="56"/>
      <c r="E635" s="56" t="str">
        <f t="shared" si="72"/>
        <v/>
      </c>
      <c r="F635" s="22" t="s">
        <v>514</v>
      </c>
      <c r="G635" s="22" t="str">
        <f t="shared" si="73"/>
        <v/>
      </c>
      <c r="H635" s="22" t="s">
        <v>515</v>
      </c>
      <c r="I635" s="57" t="str">
        <f t="shared" si="74"/>
        <v/>
      </c>
    </row>
    <row r="636" spans="8:8">
      <c r="B636" s="55">
        <v>16.0</v>
      </c>
      <c r="C636" s="56"/>
      <c r="D636" s="56"/>
      <c r="E636" s="56" t="str">
        <f t="shared" si="72"/>
        <v/>
      </c>
      <c r="F636" s="22" t="s">
        <v>516</v>
      </c>
      <c r="G636" s="22" t="str">
        <f t="shared" si="73"/>
        <v/>
      </c>
      <c r="H636" s="22" t="s">
        <v>517</v>
      </c>
      <c r="I636" s="57" t="str">
        <f t="shared" si="74"/>
        <v/>
      </c>
    </row>
    <row r="637" spans="8:8">
      <c r="B637" s="55">
        <v>17.0</v>
      </c>
      <c r="C637" s="56"/>
      <c r="D637" s="56"/>
      <c r="E637" s="56" t="str">
        <f t="shared" si="72"/>
        <v/>
      </c>
      <c r="F637" s="22" t="s">
        <v>518</v>
      </c>
      <c r="G637" s="22" t="str">
        <f t="shared" si="73"/>
        <v/>
      </c>
      <c r="H637" s="22" t="s">
        <v>519</v>
      </c>
      <c r="I637" s="57" t="str">
        <f t="shared" si="74"/>
        <v/>
      </c>
    </row>
    <row r="638" spans="8:8">
      <c r="B638" s="55">
        <v>18.0</v>
      </c>
      <c r="C638" s="56"/>
      <c r="D638" s="56"/>
      <c r="E638" s="56" t="str">
        <f t="shared" si="72"/>
        <v/>
      </c>
      <c r="F638" s="22" t="s">
        <v>520</v>
      </c>
      <c r="G638" s="22" t="str">
        <f t="shared" si="73"/>
        <v/>
      </c>
      <c r="H638" s="22" t="s">
        <v>521</v>
      </c>
      <c r="I638" s="57" t="str">
        <f t="shared" si="74"/>
        <v/>
      </c>
    </row>
    <row r="639" spans="8:8">
      <c r="B639" s="55">
        <v>19.0</v>
      </c>
      <c r="C639" s="56"/>
      <c r="D639" s="56"/>
      <c r="E639" s="56" t="str">
        <f t="shared" si="72"/>
        <v/>
      </c>
      <c r="F639" s="22" t="s">
        <v>522</v>
      </c>
      <c r="G639" s="22" t="str">
        <f t="shared" si="73"/>
        <v/>
      </c>
      <c r="H639" s="22" t="s">
        <v>523</v>
      </c>
      <c r="I639" s="57" t="str">
        <f t="shared" si="74"/>
        <v/>
      </c>
    </row>
    <row r="640" spans="8:8">
      <c r="B640" s="60">
        <v>20.0</v>
      </c>
      <c r="C640" s="61"/>
      <c r="D640" s="66"/>
      <c r="E640" s="61" t="str">
        <f t="shared" si="72"/>
        <v/>
      </c>
      <c r="F640" s="62" t="s">
        <v>524</v>
      </c>
      <c r="G640" s="62" t="str">
        <f t="shared" si="73"/>
        <v/>
      </c>
      <c r="H640" s="62" t="s">
        <v>525</v>
      </c>
      <c r="I640" s="63" t="str">
        <f t="shared" si="74"/>
        <v/>
      </c>
    </row>
    <row r="642" spans="8:8">
      <c r="E642" s="64" t="s">
        <v>49</v>
      </c>
      <c r="G642" s="22">
        <f>SUM(G621:G640)</f>
        <v>3270500.0</v>
      </c>
      <c r="I642" s="22">
        <f>SUM(I621:I640)</f>
        <v>1598600.0</v>
      </c>
    </row>
    <row r="644" spans="8:8" s="65" ht="14.5" customFormat="1">
      <c r="F644" s="67"/>
      <c r="G644" s="67"/>
      <c r="H644" s="67"/>
      <c r="I644" s="67"/>
    </row>
    <row r="645" spans="8:8" s="2" ht="15.5" customFormat="1">
      <c r="F645" s="22"/>
      <c r="G645" s="22"/>
      <c r="H645" s="22"/>
      <c r="I645" s="22"/>
    </row>
    <row r="646" spans="8:8">
      <c r="C646" s="49">
        <f>DATE(2022,4,24)</f>
        <v>44675.0</v>
      </c>
      <c r="D646" s="50"/>
    </row>
    <row r="648" spans="8:8" ht="14.5">
      <c r="B648" s="52" t="s">
        <v>39</v>
      </c>
      <c r="C648" s="53" t="s">
        <v>89</v>
      </c>
      <c r="D648" s="53" t="s">
        <v>37</v>
      </c>
      <c r="E648" s="53" t="s">
        <v>36</v>
      </c>
      <c r="F648" s="53" t="s">
        <v>2</v>
      </c>
      <c r="G648" s="53" t="s">
        <v>40</v>
      </c>
      <c r="H648" s="53" t="s">
        <v>38</v>
      </c>
      <c r="I648" s="54" t="s">
        <v>41</v>
      </c>
    </row>
    <row r="649" spans="8:8">
      <c r="B649" s="55">
        <v>1.0</v>
      </c>
      <c r="C649" s="56">
        <v>69.0</v>
      </c>
      <c r="D649" s="56" t="s">
        <v>20</v>
      </c>
      <c r="E649" s="56" t="str">
        <f t="shared" si="75" ref="E649:E668">IF(ISBLANK(D649),"",VLOOKUP(D649,UP_3_2022,2,FALSE))</f>
        <v>Pempek Biasa</v>
      </c>
      <c r="F649" s="22">
        <v>3500.0</v>
      </c>
      <c r="G649" s="22">
        <f t="shared" si="76" ref="G649:G668">IF(ISBLANK(D649),"",F649*C649)</f>
        <v>241500.0</v>
      </c>
      <c r="H649" s="22">
        <v>1563.0</v>
      </c>
      <c r="I649" s="57">
        <f t="shared" si="77" ref="I649:I668">IF(ISBLANK(D649),"",H649*C649)</f>
        <v>107847.0</v>
      </c>
    </row>
    <row r="650" spans="8:8">
      <c r="B650" s="55">
        <v>2.0</v>
      </c>
      <c r="C650" s="56">
        <v>1.0</v>
      </c>
      <c r="D650" s="56" t="s">
        <v>144</v>
      </c>
      <c r="E650" s="56" t="str">
        <f t="shared" si="75"/>
        <v>Panggang 200 gr</v>
      </c>
      <c r="F650" s="22">
        <v>25000.0</v>
      </c>
      <c r="G650" s="22">
        <f t="shared" si="76"/>
        <v>25000.0</v>
      </c>
      <c r="H650" s="22">
        <v>14500.0</v>
      </c>
      <c r="I650" s="57">
        <f t="shared" si="77"/>
        <v>14500.0</v>
      </c>
    </row>
    <row r="651" spans="8:8">
      <c r="B651" s="55">
        <v>3.0</v>
      </c>
      <c r="C651" s="56">
        <v>1.0</v>
      </c>
      <c r="D651" s="56" t="s">
        <v>27</v>
      </c>
      <c r="E651" s="56" t="str">
        <f t="shared" si="75"/>
        <v>Model Telor</v>
      </c>
      <c r="F651" s="22">
        <v>15000.0</v>
      </c>
      <c r="G651" s="22">
        <f t="shared" si="76"/>
        <v>15000.0</v>
      </c>
      <c r="H651" s="22">
        <v>7969.0</v>
      </c>
      <c r="I651" s="57">
        <f t="shared" si="77"/>
        <v>7969.0</v>
      </c>
    </row>
    <row r="652" spans="8:8">
      <c r="B652" s="55">
        <v>4.0</v>
      </c>
      <c r="C652" s="56">
        <v>8.0</v>
      </c>
      <c r="D652" s="56" t="s">
        <v>135</v>
      </c>
      <c r="E652" s="56" t="str">
        <f t="shared" si="75"/>
        <v>Pempek Vacuum 110</v>
      </c>
      <c r="F652" s="22">
        <v>110000.0</v>
      </c>
      <c r="G652" s="22">
        <f t="shared" si="76"/>
        <v>880000.0</v>
      </c>
      <c r="H652" s="22">
        <v>53841.0</v>
      </c>
      <c r="I652" s="57">
        <f t="shared" si="77"/>
        <v>430728.0</v>
      </c>
    </row>
    <row r="653" spans="8:8">
      <c r="B653" s="55">
        <v>5.0</v>
      </c>
      <c r="C653" s="56">
        <v>2.0</v>
      </c>
      <c r="D653" s="56" t="s">
        <v>139</v>
      </c>
      <c r="E653" s="56" t="str">
        <f t="shared" si="75"/>
        <v>Pempek Vacuum 280</v>
      </c>
      <c r="F653" s="22">
        <v>280000.0</v>
      </c>
      <c r="G653" s="22">
        <f t="shared" si="76"/>
        <v>560000.0</v>
      </c>
      <c r="H653" s="22">
        <v>132529.0</v>
      </c>
      <c r="I653" s="57">
        <f t="shared" si="77"/>
        <v>265058.0</v>
      </c>
    </row>
    <row r="654" spans="8:8">
      <c r="B654" s="55">
        <v>6.0</v>
      </c>
      <c r="C654" s="56">
        <v>7.0</v>
      </c>
      <c r="D654" s="56" t="s">
        <v>138</v>
      </c>
      <c r="E654" s="56" t="str">
        <f t="shared" si="75"/>
        <v>Pempek Vacuum 140</v>
      </c>
      <c r="F654" s="22">
        <v>140000.0</v>
      </c>
      <c r="G654" s="22">
        <f t="shared" si="76"/>
        <v>980000.0</v>
      </c>
      <c r="H654" s="22">
        <v>68657.0</v>
      </c>
      <c r="I654" s="57">
        <f t="shared" si="77"/>
        <v>480599.0</v>
      </c>
    </row>
    <row r="655" spans="8:8">
      <c r="B655" s="55">
        <v>7.0</v>
      </c>
      <c r="C655" s="56">
        <v>5.0</v>
      </c>
      <c r="D655" s="56" t="s">
        <v>141</v>
      </c>
      <c r="E655" s="56" t="str">
        <f t="shared" si="75"/>
        <v>Pempek Vacuum 210</v>
      </c>
      <c r="F655" s="22">
        <v>210000.0</v>
      </c>
      <c r="G655" s="22">
        <f t="shared" si="76"/>
        <v>1050000.0</v>
      </c>
      <c r="H655" s="22">
        <v>100593.0</v>
      </c>
      <c r="I655" s="57">
        <f t="shared" si="77"/>
        <v>502965.0</v>
      </c>
    </row>
    <row r="656" spans="8:8">
      <c r="B656" s="55">
        <v>8.0</v>
      </c>
      <c r="C656" s="56">
        <v>2.0</v>
      </c>
      <c r="D656" s="56" t="s">
        <v>147</v>
      </c>
      <c r="E656" s="56" t="str">
        <f t="shared" si="75"/>
        <v>Koin 200 gr</v>
      </c>
      <c r="F656" s="22">
        <v>20000.0</v>
      </c>
      <c r="G656" s="22">
        <f t="shared" si="76"/>
        <v>40000.0</v>
      </c>
      <c r="H656" s="22">
        <v>8500.0</v>
      </c>
      <c r="I656" s="57">
        <f t="shared" si="77"/>
        <v>17000.0</v>
      </c>
    </row>
    <row r="657" spans="8:8">
      <c r="B657" s="55">
        <v>9.0</v>
      </c>
      <c r="C657" s="56">
        <v>6.0</v>
      </c>
      <c r="D657" s="56" t="s">
        <v>149</v>
      </c>
      <c r="E657" s="56" t="str">
        <f t="shared" si="75"/>
        <v>Mangkok Gabgus 200 gr</v>
      </c>
      <c r="F657" s="22">
        <v>25000.0</v>
      </c>
      <c r="G657" s="22">
        <f t="shared" si="76"/>
        <v>150000.0</v>
      </c>
      <c r="H657" s="22">
        <v>13300.0</v>
      </c>
      <c r="I657" s="57">
        <f t="shared" si="77"/>
        <v>79800.0</v>
      </c>
    </row>
    <row r="658" spans="8:8">
      <c r="B658" s="55">
        <v>10.0</v>
      </c>
      <c r="C658" s="56">
        <v>4.0</v>
      </c>
      <c r="D658" s="56" t="s">
        <v>146</v>
      </c>
      <c r="E658" s="56" t="str">
        <f t="shared" si="75"/>
        <v>Teh Pucuk</v>
      </c>
      <c r="F658" s="22">
        <v>5000.0</v>
      </c>
      <c r="G658" s="22">
        <f t="shared" si="76"/>
        <v>20000.0</v>
      </c>
      <c r="H658" s="22">
        <v>2750.0</v>
      </c>
      <c r="I658" s="57">
        <f t="shared" si="77"/>
        <v>11000.0</v>
      </c>
    </row>
    <row r="659" spans="8:8">
      <c r="B659" s="55">
        <v>11.0</v>
      </c>
      <c r="C659" s="56">
        <v>6.0</v>
      </c>
      <c r="D659" s="56" t="s">
        <v>142</v>
      </c>
      <c r="E659" s="56" t="str">
        <f t="shared" si="75"/>
        <v>Kacing A 200 gr</v>
      </c>
      <c r="F659" s="22">
        <v>25000.0</v>
      </c>
      <c r="G659" s="22">
        <f t="shared" si="76"/>
        <v>150000.0</v>
      </c>
      <c r="H659" s="22">
        <v>13300.0</v>
      </c>
      <c r="I659" s="57">
        <f t="shared" si="77"/>
        <v>79800.0</v>
      </c>
    </row>
    <row r="660" spans="8:8">
      <c r="B660" s="55">
        <v>12.0</v>
      </c>
      <c r="C660" s="56">
        <v>5.0</v>
      </c>
      <c r="D660" s="56" t="s">
        <v>134</v>
      </c>
      <c r="E660" s="56" t="str">
        <f t="shared" si="75"/>
        <v>Pempek Vacuum 70</v>
      </c>
      <c r="F660" s="22">
        <v>70000.0</v>
      </c>
      <c r="G660" s="22">
        <f t="shared" si="76"/>
        <v>350000.0</v>
      </c>
      <c r="H660" s="22">
        <v>32636.0</v>
      </c>
      <c r="I660" s="57">
        <f t="shared" si="77"/>
        <v>163180.0</v>
      </c>
    </row>
    <row r="661" spans="8:8">
      <c r="B661" s="55">
        <v>13.0</v>
      </c>
      <c r="C661" s="56">
        <v>2.0</v>
      </c>
      <c r="D661" s="56" t="s">
        <v>27</v>
      </c>
      <c r="E661" s="56" t="str">
        <f t="shared" si="75"/>
        <v>Model Telor</v>
      </c>
      <c r="F661" s="22">
        <v>15000.0</v>
      </c>
      <c r="G661" s="22">
        <f t="shared" si="76"/>
        <v>30000.0</v>
      </c>
      <c r="H661" s="22">
        <v>7969.0</v>
      </c>
      <c r="I661" s="57">
        <f t="shared" si="77"/>
        <v>15938.0</v>
      </c>
    </row>
    <row r="662" spans="8:8">
      <c r="B662" s="55">
        <v>14.0</v>
      </c>
      <c r="C662" s="56">
        <v>2.0</v>
      </c>
      <c r="D662" s="56" t="s">
        <v>145</v>
      </c>
      <c r="E662" s="56" t="str">
        <f t="shared" si="75"/>
        <v>Fruit Tea</v>
      </c>
      <c r="F662" s="22">
        <v>7000.0</v>
      </c>
      <c r="G662" s="22">
        <f t="shared" si="76"/>
        <v>14000.0</v>
      </c>
      <c r="H662" s="22">
        <v>3250.0</v>
      </c>
      <c r="I662" s="57">
        <f t="shared" si="77"/>
        <v>6500.0</v>
      </c>
    </row>
    <row r="663" spans="8:8">
      <c r="B663" s="55">
        <v>15.0</v>
      </c>
      <c r="C663" s="56">
        <v>1.0</v>
      </c>
      <c r="D663" s="56" t="s">
        <v>46</v>
      </c>
      <c r="E663" s="56" t="str">
        <f t="shared" si="75"/>
        <v>Tekwan Beku (1/2 kg)</v>
      </c>
      <c r="F663" s="22">
        <v>42500.0</v>
      </c>
      <c r="G663" s="22">
        <f t="shared" si="76"/>
        <v>42500.0</v>
      </c>
      <c r="H663" s="22">
        <v>35000.0</v>
      </c>
      <c r="I663" s="57">
        <f t="shared" si="77"/>
        <v>35000.0</v>
      </c>
    </row>
    <row r="664" spans="8:8">
      <c r="B664" s="55">
        <v>16.0</v>
      </c>
      <c r="C664" s="56">
        <v>6.0</v>
      </c>
      <c r="D664" s="56" t="s">
        <v>136</v>
      </c>
      <c r="E664" s="56" t="str">
        <f t="shared" si="75"/>
        <v>Pempek Vacuum 35</v>
      </c>
      <c r="F664" s="22">
        <v>35000.0</v>
      </c>
      <c r="G664" s="22">
        <f t="shared" si="76"/>
        <v>210000.0</v>
      </c>
      <c r="H664" s="22">
        <v>17120.0</v>
      </c>
      <c r="I664" s="57">
        <f t="shared" si="77"/>
        <v>102720.0</v>
      </c>
    </row>
    <row r="665" spans="8:8">
      <c r="B665" s="55">
        <v>17.0</v>
      </c>
      <c r="C665" s="56">
        <v>2.0</v>
      </c>
      <c r="D665" s="56" t="s">
        <v>29</v>
      </c>
      <c r="E665" s="56" t="str">
        <f t="shared" si="75"/>
        <v>Vit</v>
      </c>
      <c r="F665" s="22">
        <v>4000.0</v>
      </c>
      <c r="G665" s="22">
        <f t="shared" si="76"/>
        <v>8000.0</v>
      </c>
      <c r="H665" s="22">
        <v>1500.0</v>
      </c>
      <c r="I665" s="57">
        <f t="shared" si="77"/>
        <v>3000.0</v>
      </c>
    </row>
    <row r="666" spans="8:8">
      <c r="B666" s="55">
        <v>18.0</v>
      </c>
      <c r="C666" s="56">
        <v>2.0</v>
      </c>
      <c r="D666" s="56" t="s">
        <v>142</v>
      </c>
      <c r="E666" s="56" t="str">
        <f t="shared" si="75"/>
        <v>Kacing A 200 gr</v>
      </c>
      <c r="F666" s="22">
        <v>25000.0</v>
      </c>
      <c r="G666" s="22">
        <f t="shared" si="76"/>
        <v>50000.0</v>
      </c>
      <c r="H666" s="22">
        <v>13300.0</v>
      </c>
      <c r="I666" s="57">
        <f t="shared" si="77"/>
        <v>26600.0</v>
      </c>
    </row>
    <row r="667" spans="8:8">
      <c r="B667" s="55">
        <v>19.0</v>
      </c>
      <c r="C667" s="56"/>
      <c r="D667" s="56"/>
      <c r="E667" s="56" t="str">
        <f t="shared" si="75"/>
        <v/>
      </c>
      <c r="F667" s="22" t="s">
        <v>526</v>
      </c>
      <c r="G667" s="22" t="str">
        <f t="shared" si="76"/>
        <v/>
      </c>
      <c r="H667" s="22" t="s">
        <v>527</v>
      </c>
      <c r="I667" s="57" t="str">
        <f t="shared" si="77"/>
        <v/>
      </c>
    </row>
    <row r="668" spans="8:8">
      <c r="B668" s="60">
        <v>20.0</v>
      </c>
      <c r="C668" s="61"/>
      <c r="D668" s="74"/>
      <c r="E668" s="61" t="str">
        <f t="shared" si="75"/>
        <v/>
      </c>
      <c r="F668" s="62" t="s">
        <v>528</v>
      </c>
      <c r="G668" s="62" t="str">
        <f t="shared" si="76"/>
        <v/>
      </c>
      <c r="H668" s="62" t="s">
        <v>529</v>
      </c>
      <c r="I668" s="63" t="str">
        <f t="shared" si="77"/>
        <v/>
      </c>
    </row>
    <row r="670" spans="8:8">
      <c r="E670" s="64" t="s">
        <v>49</v>
      </c>
      <c r="G670" s="22">
        <f>SUM(G649:G668)</f>
        <v>4816000.0</v>
      </c>
      <c r="I670" s="22">
        <f>SUM(I649:I668)</f>
        <v>2350204.0</v>
      </c>
    </row>
    <row r="672" spans="8:8" s="65" ht="14.5" customFormat="1">
      <c r="F672" s="67"/>
      <c r="G672" s="67"/>
      <c r="H672" s="67"/>
      <c r="I672" s="67"/>
    </row>
    <row r="673" spans="8:8" s="2" ht="15.5" customFormat="1">
      <c r="F673" s="22"/>
      <c r="G673" s="22"/>
      <c r="H673" s="22"/>
      <c r="I673" s="22"/>
    </row>
    <row r="674" spans="8:8">
      <c r="C674" s="49">
        <f>DATE(2022,4,25)</f>
        <v>44676.0</v>
      </c>
      <c r="D674" s="50"/>
    </row>
    <row r="676" spans="8:8" ht="14.5">
      <c r="B676" s="52" t="s">
        <v>39</v>
      </c>
      <c r="C676" s="53" t="s">
        <v>89</v>
      </c>
      <c r="D676" s="53" t="s">
        <v>37</v>
      </c>
      <c r="E676" s="53" t="s">
        <v>36</v>
      </c>
      <c r="F676" s="53" t="s">
        <v>2</v>
      </c>
      <c r="G676" s="53" t="s">
        <v>40</v>
      </c>
      <c r="H676" s="53" t="s">
        <v>38</v>
      </c>
      <c r="I676" s="54" t="s">
        <v>41</v>
      </c>
    </row>
    <row r="677" spans="8:8">
      <c r="B677" s="55">
        <v>1.0</v>
      </c>
      <c r="C677" s="56">
        <v>6.0</v>
      </c>
      <c r="D677" s="56" t="s">
        <v>135</v>
      </c>
      <c r="E677" s="56" t="str">
        <f t="shared" si="78" ref="E677:E696">IF(ISBLANK(D677),"",VLOOKUP(D677,UP_3_2022,2,FALSE))</f>
        <v>Pempek Vacuum 110</v>
      </c>
      <c r="F677" s="22">
        <v>110000.0</v>
      </c>
      <c r="G677" s="22">
        <f t="shared" si="79" ref="G677:G696">IF(ISBLANK(D677),"",F677*C677)</f>
        <v>660000.0</v>
      </c>
      <c r="H677" s="22">
        <v>53841.0</v>
      </c>
      <c r="I677" s="57">
        <f t="shared" si="80" ref="I677:I696">IF(ISBLANK(D677),"",H677*C677)</f>
        <v>323046.0</v>
      </c>
    </row>
    <row r="678" spans="8:8">
      <c r="B678" s="55">
        <v>2.0</v>
      </c>
      <c r="C678" s="56">
        <v>2.0</v>
      </c>
      <c r="D678" s="56" t="s">
        <v>138</v>
      </c>
      <c r="E678" s="56" t="str">
        <f t="shared" si="78"/>
        <v>Pempek Vacuum 140</v>
      </c>
      <c r="F678" s="22">
        <v>140000.0</v>
      </c>
      <c r="G678" s="22">
        <f t="shared" si="79"/>
        <v>280000.0</v>
      </c>
      <c r="H678" s="22">
        <v>68657.0</v>
      </c>
      <c r="I678" s="57">
        <f t="shared" si="80"/>
        <v>137314.0</v>
      </c>
    </row>
    <row r="679" spans="8:8">
      <c r="B679" s="55">
        <v>3.0</v>
      </c>
      <c r="C679" s="56">
        <v>160.0</v>
      </c>
      <c r="D679" s="56" t="s">
        <v>20</v>
      </c>
      <c r="E679" s="56" t="str">
        <f t="shared" si="78"/>
        <v>Pempek Biasa</v>
      </c>
      <c r="F679" s="22">
        <v>3500.0</v>
      </c>
      <c r="G679" s="22">
        <f t="shared" si="79"/>
        <v>560000.0</v>
      </c>
      <c r="H679" s="22">
        <v>1563.0</v>
      </c>
      <c r="I679" s="57">
        <f t="shared" si="80"/>
        <v>250080.0</v>
      </c>
    </row>
    <row r="680" spans="8:8">
      <c r="B680" s="55">
        <v>4.0</v>
      </c>
      <c r="C680" s="56">
        <v>12.0</v>
      </c>
      <c r="D680" s="56" t="s">
        <v>142</v>
      </c>
      <c r="E680" s="56" t="str">
        <f t="shared" si="78"/>
        <v>Kacing A 200 gr</v>
      </c>
      <c r="F680" s="22">
        <v>25000.0</v>
      </c>
      <c r="G680" s="22">
        <f t="shared" si="79"/>
        <v>300000.0</v>
      </c>
      <c r="H680" s="22">
        <v>13300.0</v>
      </c>
      <c r="I680" s="57">
        <f t="shared" si="80"/>
        <v>159600.0</v>
      </c>
    </row>
    <row r="681" spans="8:8">
      <c r="B681" s="55">
        <v>5.0</v>
      </c>
      <c r="C681" s="56">
        <v>2.0</v>
      </c>
      <c r="D681" s="56" t="s">
        <v>144</v>
      </c>
      <c r="E681" s="56" t="str">
        <f t="shared" si="78"/>
        <v>Panggang 200 gr</v>
      </c>
      <c r="F681" s="22">
        <v>25000.0</v>
      </c>
      <c r="G681" s="22">
        <f t="shared" si="79"/>
        <v>50000.0</v>
      </c>
      <c r="H681" s="22">
        <v>14500.0</v>
      </c>
      <c r="I681" s="57">
        <f t="shared" si="80"/>
        <v>29000.0</v>
      </c>
    </row>
    <row r="682" spans="8:8">
      <c r="B682" s="55">
        <v>6.0</v>
      </c>
      <c r="C682" s="56">
        <v>2.0</v>
      </c>
      <c r="D682" s="56" t="s">
        <v>149</v>
      </c>
      <c r="E682" s="56" t="str">
        <f t="shared" si="78"/>
        <v>Mangkok Gabgus 200 gr</v>
      </c>
      <c r="F682" s="22">
        <v>25000.0</v>
      </c>
      <c r="G682" s="22">
        <f t="shared" si="79"/>
        <v>50000.0</v>
      </c>
      <c r="H682" s="22">
        <v>13300.0</v>
      </c>
      <c r="I682" s="57">
        <f t="shared" si="80"/>
        <v>26600.0</v>
      </c>
    </row>
    <row r="683" spans="8:8">
      <c r="B683" s="55">
        <v>7.0</v>
      </c>
      <c r="C683" s="56">
        <v>11.0</v>
      </c>
      <c r="D683" s="56" t="s">
        <v>98</v>
      </c>
      <c r="E683" s="56" t="str">
        <f t="shared" si="78"/>
        <v>Getas</v>
      </c>
      <c r="F683" s="22">
        <v>25000.0</v>
      </c>
      <c r="G683" s="22">
        <f t="shared" si="79"/>
        <v>275000.0</v>
      </c>
      <c r="H683" s="22">
        <v>17000.0</v>
      </c>
      <c r="I683" s="57">
        <f t="shared" si="80"/>
        <v>187000.0</v>
      </c>
    </row>
    <row r="684" spans="8:8">
      <c r="B684" s="55">
        <v>8.0</v>
      </c>
      <c r="C684" s="56">
        <v>2.0</v>
      </c>
      <c r="D684" s="56" t="s">
        <v>143</v>
      </c>
      <c r="E684" s="56" t="str">
        <f t="shared" si="78"/>
        <v>Bintang 200 gr</v>
      </c>
      <c r="F684" s="22">
        <v>20000.0</v>
      </c>
      <c r="G684" s="22">
        <f t="shared" si="79"/>
        <v>40000.0</v>
      </c>
      <c r="H684" s="22">
        <v>8500.0</v>
      </c>
      <c r="I684" s="57">
        <f t="shared" si="80"/>
        <v>17000.0</v>
      </c>
    </row>
    <row r="685" spans="8:8">
      <c r="B685" s="55">
        <v>9.0</v>
      </c>
      <c r="C685" s="56">
        <v>6.0</v>
      </c>
      <c r="D685" s="56" t="s">
        <v>147</v>
      </c>
      <c r="E685" s="56" t="str">
        <f t="shared" si="78"/>
        <v>Koin 200 gr</v>
      </c>
      <c r="F685" s="22">
        <v>20000.0</v>
      </c>
      <c r="G685" s="22">
        <f t="shared" si="79"/>
        <v>120000.0</v>
      </c>
      <c r="H685" s="22">
        <v>8500.0</v>
      </c>
      <c r="I685" s="57">
        <f t="shared" si="80"/>
        <v>51000.0</v>
      </c>
    </row>
    <row r="686" spans="8:8">
      <c r="B686" s="55">
        <v>10.0</v>
      </c>
      <c r="C686" s="56">
        <v>6.0</v>
      </c>
      <c r="D686" s="56" t="s">
        <v>27</v>
      </c>
      <c r="E686" s="56" t="str">
        <f t="shared" si="78"/>
        <v>Model Telor</v>
      </c>
      <c r="F686" s="22">
        <v>15000.0</v>
      </c>
      <c r="G686" s="22">
        <f t="shared" si="79"/>
        <v>90000.0</v>
      </c>
      <c r="H686" s="22">
        <v>7969.0</v>
      </c>
      <c r="I686" s="57">
        <f t="shared" si="80"/>
        <v>47814.0</v>
      </c>
    </row>
    <row r="687" spans="8:8">
      <c r="B687" s="55">
        <v>11.0</v>
      </c>
      <c r="C687" s="56">
        <v>3.0</v>
      </c>
      <c r="D687" s="56" t="s">
        <v>141</v>
      </c>
      <c r="E687" s="56" t="str">
        <f t="shared" si="78"/>
        <v>Pempek Vacuum 210</v>
      </c>
      <c r="F687" s="22">
        <v>210000.0</v>
      </c>
      <c r="G687" s="22">
        <f t="shared" si="79"/>
        <v>630000.0</v>
      </c>
      <c r="H687" s="22">
        <v>100593.0</v>
      </c>
      <c r="I687" s="57">
        <f t="shared" si="80"/>
        <v>301779.0</v>
      </c>
    </row>
    <row r="688" spans="8:8">
      <c r="B688" s="55">
        <v>12.0</v>
      </c>
      <c r="C688" s="56">
        <v>1.0</v>
      </c>
      <c r="D688" s="56" t="s">
        <v>195</v>
      </c>
      <c r="E688" s="56" t="str">
        <f t="shared" si="78"/>
        <v>Kopi Semendo</v>
      </c>
      <c r="F688" s="22">
        <v>25000.0</v>
      </c>
      <c r="G688" s="22">
        <f t="shared" si="79"/>
        <v>25000.0</v>
      </c>
      <c r="H688" s="22">
        <v>16500.0</v>
      </c>
      <c r="I688" s="57">
        <f t="shared" si="80"/>
        <v>16500.0</v>
      </c>
    </row>
    <row r="689" spans="8:8">
      <c r="B689" s="55">
        <v>13.0</v>
      </c>
      <c r="C689" s="56">
        <v>5.0</v>
      </c>
      <c r="D689" s="59" t="s">
        <v>147</v>
      </c>
      <c r="E689" s="56" t="str">
        <f t="shared" si="78"/>
        <v>Koin 200 gr</v>
      </c>
      <c r="F689" s="22">
        <v>20000.0</v>
      </c>
      <c r="G689" s="22">
        <f t="shared" si="79"/>
        <v>100000.0</v>
      </c>
      <c r="H689" s="22">
        <v>8500.0</v>
      </c>
      <c r="I689" s="57">
        <f t="shared" si="80"/>
        <v>42500.0</v>
      </c>
    </row>
    <row r="690" spans="8:8">
      <c r="B690" s="55">
        <v>14.0</v>
      </c>
      <c r="C690" s="56">
        <v>6.0</v>
      </c>
      <c r="D690" s="56" t="s">
        <v>29</v>
      </c>
      <c r="E690" s="56" t="str">
        <f t="shared" si="78"/>
        <v>Vit</v>
      </c>
      <c r="F690" s="22">
        <v>4000.0</v>
      </c>
      <c r="G690" s="22">
        <f t="shared" si="79"/>
        <v>24000.0</v>
      </c>
      <c r="H690" s="22">
        <v>1500.0</v>
      </c>
      <c r="I690" s="57">
        <f t="shared" si="80"/>
        <v>9000.0</v>
      </c>
    </row>
    <row r="691" spans="8:8">
      <c r="B691" s="55">
        <v>15.0</v>
      </c>
      <c r="C691" s="56">
        <v>2.0</v>
      </c>
      <c r="D691" s="56" t="s">
        <v>145</v>
      </c>
      <c r="E691" s="56" t="str">
        <f t="shared" si="78"/>
        <v>Fruit Tea</v>
      </c>
      <c r="F691" s="22">
        <v>7000.0</v>
      </c>
      <c r="G691" s="22">
        <f t="shared" si="79"/>
        <v>14000.0</v>
      </c>
      <c r="H691" s="22">
        <v>3250.0</v>
      </c>
      <c r="I691" s="57">
        <f t="shared" si="80"/>
        <v>6500.0</v>
      </c>
    </row>
    <row r="692" spans="8:8">
      <c r="B692" s="55">
        <v>16.0</v>
      </c>
      <c r="C692" s="56">
        <v>2.0</v>
      </c>
      <c r="D692" s="56" t="s">
        <v>149</v>
      </c>
      <c r="E692" s="56" t="str">
        <f t="shared" si="78"/>
        <v>Mangkok Gabgus 200 gr</v>
      </c>
      <c r="F692" s="22">
        <v>25000.0</v>
      </c>
      <c r="G692" s="22">
        <f t="shared" si="79"/>
        <v>50000.0</v>
      </c>
      <c r="H692" s="22">
        <v>13300.0</v>
      </c>
      <c r="I692" s="57">
        <f t="shared" si="80"/>
        <v>26600.0</v>
      </c>
    </row>
    <row r="693" spans="8:8">
      <c r="B693" s="55">
        <v>17.0</v>
      </c>
      <c r="C693" s="56">
        <v>2.0</v>
      </c>
      <c r="D693" s="56" t="s">
        <v>144</v>
      </c>
      <c r="E693" s="56" t="str">
        <f t="shared" si="78"/>
        <v>Panggang 200 gr</v>
      </c>
      <c r="F693" s="22">
        <v>25000.0</v>
      </c>
      <c r="G693" s="22">
        <f t="shared" si="79"/>
        <v>50000.0</v>
      </c>
      <c r="H693" s="22">
        <v>14500.0</v>
      </c>
      <c r="I693" s="57">
        <f t="shared" si="80"/>
        <v>29000.0</v>
      </c>
    </row>
    <row r="694" spans="8:8">
      <c r="B694" s="55">
        <v>18.0</v>
      </c>
      <c r="C694" s="56">
        <v>3.0</v>
      </c>
      <c r="D694" s="56" t="s">
        <v>27</v>
      </c>
      <c r="E694" s="56" t="str">
        <f t="shared" si="78"/>
        <v>Model Telor</v>
      </c>
      <c r="F694" s="22">
        <v>15000.0</v>
      </c>
      <c r="G694" s="22">
        <f t="shared" si="79"/>
        <v>45000.0</v>
      </c>
      <c r="H694" s="22">
        <v>7969.0</v>
      </c>
      <c r="I694" s="57">
        <f t="shared" si="80"/>
        <v>23907.0</v>
      </c>
    </row>
    <row r="695" spans="8:8">
      <c r="B695" s="55">
        <v>19.0</v>
      </c>
      <c r="C695" s="56">
        <v>4.0</v>
      </c>
      <c r="D695" s="56" t="s">
        <v>25</v>
      </c>
      <c r="E695" s="56" t="str">
        <f t="shared" si="78"/>
        <v>Makanan Lain</v>
      </c>
      <c r="F695" s="22">
        <v>12500.0</v>
      </c>
      <c r="G695" s="22">
        <f t="shared" si="79"/>
        <v>50000.0</v>
      </c>
      <c r="H695" s="22">
        <v>7200.0</v>
      </c>
      <c r="I695" s="57">
        <f t="shared" si="80"/>
        <v>28800.0</v>
      </c>
    </row>
    <row r="696" spans="8:8">
      <c r="B696" s="60">
        <v>20.0</v>
      </c>
      <c r="C696" s="61">
        <v>4.0</v>
      </c>
      <c r="D696" s="61" t="s">
        <v>112</v>
      </c>
      <c r="E696" s="61" t="str">
        <f t="shared" si="78"/>
        <v>Teh Botol Sosro</v>
      </c>
      <c r="F696" s="62">
        <v>5000.0</v>
      </c>
      <c r="G696" s="62">
        <f t="shared" si="79"/>
        <v>20000.0</v>
      </c>
      <c r="H696" s="62">
        <v>1940.0</v>
      </c>
      <c r="I696" s="63">
        <f t="shared" si="80"/>
        <v>7760.0</v>
      </c>
    </row>
    <row r="698" spans="8:8">
      <c r="E698" s="64" t="s">
        <v>49</v>
      </c>
      <c r="G698" s="22">
        <f>SUM(G677:G696)</f>
        <v>3433000.0</v>
      </c>
      <c r="I698" s="22">
        <f>SUM(I677:I696)</f>
        <v>1720800.0</v>
      </c>
    </row>
    <row r="700" spans="8:8" s="65" ht="14.5" customFormat="1">
      <c r="F700" s="67"/>
      <c r="G700" s="67"/>
      <c r="H700" s="67"/>
      <c r="I700" s="67"/>
    </row>
    <row r="701" spans="8:8" s="2" ht="15.5" customFormat="1">
      <c r="D701" s="75"/>
      <c r="F701" s="22"/>
      <c r="G701" s="22"/>
      <c r="H701" s="22"/>
      <c r="I701" s="22"/>
    </row>
    <row r="702" spans="8:8">
      <c r="C702" s="49">
        <f>DATE(2022,4,26)</f>
        <v>44677.0</v>
      </c>
    </row>
    <row r="704" spans="8:8" ht="14.5">
      <c r="B704" s="52" t="s">
        <v>39</v>
      </c>
      <c r="C704" s="53" t="s">
        <v>89</v>
      </c>
      <c r="D704" s="53" t="s">
        <v>37</v>
      </c>
      <c r="E704" s="53" t="s">
        <v>36</v>
      </c>
      <c r="F704" s="53" t="s">
        <v>2</v>
      </c>
      <c r="G704" s="53" t="s">
        <v>40</v>
      </c>
      <c r="H704" s="53" t="s">
        <v>38</v>
      </c>
      <c r="I704" s="54" t="s">
        <v>41</v>
      </c>
    </row>
    <row r="705" spans="8:8">
      <c r="B705" s="55">
        <v>1.0</v>
      </c>
      <c r="C705" s="56">
        <v>1.0</v>
      </c>
      <c r="D705" s="56" t="s">
        <v>98</v>
      </c>
      <c r="E705" s="56" t="str">
        <f t="shared" si="81" ref="E705:E733">IF(ISBLANK(D705),"",VLOOKUP(D705,UP_3_2022,2,FALSE))</f>
        <v>Getas</v>
      </c>
      <c r="F705" s="22">
        <v>25000.0</v>
      </c>
      <c r="G705" s="22">
        <f>IF(ISBLANK(D705),"",F705*C705)</f>
        <v>25000.0</v>
      </c>
      <c r="H705" s="22">
        <v>17000.0</v>
      </c>
      <c r="I705" s="57">
        <f>IF(ISBLANK(D705),"",H705*C705)</f>
        <v>17000.0</v>
      </c>
    </row>
    <row r="706" spans="8:8">
      <c r="B706" s="55">
        <v>2.0</v>
      </c>
      <c r="C706" s="56">
        <v>5.0</v>
      </c>
      <c r="D706" s="56" t="s">
        <v>142</v>
      </c>
      <c r="E706" s="56" t="str">
        <f t="shared" si="81"/>
        <v>Kacing A 200 gr</v>
      </c>
      <c r="F706" s="22">
        <v>25000.0</v>
      </c>
      <c r="G706" s="22">
        <f t="shared" si="82" ref="G706:G723">IF(ISBLANK(D706),"",F706*C706)</f>
        <v>125000.0</v>
      </c>
      <c r="H706" s="22">
        <v>13300.0</v>
      </c>
      <c r="I706" s="57">
        <f t="shared" si="83" ref="I706:I723">IF(ISBLANK(D706),"",H706*C706)</f>
        <v>66500.0</v>
      </c>
    </row>
    <row r="707" spans="8:8">
      <c r="B707" s="55">
        <v>3.0</v>
      </c>
      <c r="C707" s="56">
        <v>3.0</v>
      </c>
      <c r="D707" s="56" t="s">
        <v>144</v>
      </c>
      <c r="E707" s="56" t="str">
        <f t="shared" si="81"/>
        <v>Panggang 200 gr</v>
      </c>
      <c r="F707" s="22">
        <v>25000.0</v>
      </c>
      <c r="G707" s="22">
        <f t="shared" si="82"/>
        <v>75000.0</v>
      </c>
      <c r="H707" s="22">
        <v>14500.0</v>
      </c>
      <c r="I707" s="57">
        <f t="shared" si="83"/>
        <v>43500.0</v>
      </c>
    </row>
    <row r="708" spans="8:8">
      <c r="B708" s="55">
        <v>4.0</v>
      </c>
      <c r="C708" s="56">
        <v>1.0</v>
      </c>
      <c r="D708" s="56" t="s">
        <v>143</v>
      </c>
      <c r="E708" s="56" t="str">
        <f t="shared" si="81"/>
        <v>Bintang 200 gr</v>
      </c>
      <c r="F708" s="22">
        <v>20000.0</v>
      </c>
      <c r="G708" s="22">
        <f t="shared" si="82"/>
        <v>20000.0</v>
      </c>
      <c r="H708" s="22">
        <v>8500.0</v>
      </c>
      <c r="I708" s="57">
        <f t="shared" si="83"/>
        <v>8500.0</v>
      </c>
    </row>
    <row r="709" spans="8:8">
      <c r="B709" s="55">
        <v>5.0</v>
      </c>
      <c r="C709" s="56">
        <v>13.0</v>
      </c>
      <c r="D709" s="56" t="s">
        <v>136</v>
      </c>
      <c r="E709" s="56" t="str">
        <f t="shared" si="81"/>
        <v>Pempek Vacuum 35</v>
      </c>
      <c r="F709" s="22">
        <v>35000.0</v>
      </c>
      <c r="G709" s="22">
        <f t="shared" si="82"/>
        <v>455000.0</v>
      </c>
      <c r="H709" s="22">
        <v>17120.0</v>
      </c>
      <c r="I709" s="57">
        <f t="shared" si="83"/>
        <v>222560.0</v>
      </c>
    </row>
    <row r="710" spans="8:8">
      <c r="B710" s="55">
        <v>6.0</v>
      </c>
      <c r="C710" s="56">
        <v>2.0</v>
      </c>
      <c r="D710" s="56" t="s">
        <v>140</v>
      </c>
      <c r="E710" s="56" t="str">
        <f t="shared" si="81"/>
        <v>Pempek Vacuum 175</v>
      </c>
      <c r="F710" s="22">
        <v>175000.0</v>
      </c>
      <c r="G710" s="22">
        <f t="shared" si="82"/>
        <v>350000.0</v>
      </c>
      <c r="H710" s="22">
        <v>85777.0</v>
      </c>
      <c r="I710" s="57">
        <f t="shared" si="83"/>
        <v>171554.0</v>
      </c>
    </row>
    <row r="711" spans="8:8">
      <c r="B711" s="55">
        <v>7.0</v>
      </c>
      <c r="C711" s="56">
        <v>2.0</v>
      </c>
      <c r="D711" s="56" t="s">
        <v>138</v>
      </c>
      <c r="E711" s="56" t="str">
        <f t="shared" si="81"/>
        <v>Pempek Vacuum 140</v>
      </c>
      <c r="F711" s="22">
        <v>140000.0</v>
      </c>
      <c r="G711" s="22">
        <f t="shared" si="82"/>
        <v>280000.0</v>
      </c>
      <c r="H711" s="22">
        <v>68657.0</v>
      </c>
      <c r="I711" s="57">
        <f t="shared" si="83"/>
        <v>137314.0</v>
      </c>
    </row>
    <row r="712" spans="8:8">
      <c r="B712" s="55">
        <v>8.0</v>
      </c>
      <c r="C712" s="56">
        <v>24.0</v>
      </c>
      <c r="D712" s="56" t="s">
        <v>27</v>
      </c>
      <c r="E712" s="56" t="str">
        <f t="shared" si="81"/>
        <v>Model Telor</v>
      </c>
      <c r="F712" s="22">
        <v>15000.0</v>
      </c>
      <c r="G712" s="22">
        <f t="shared" si="82"/>
        <v>360000.0</v>
      </c>
      <c r="H712" s="22">
        <v>7969.0</v>
      </c>
      <c r="I712" s="57">
        <f t="shared" si="83"/>
        <v>191256.0</v>
      </c>
    </row>
    <row r="713" spans="8:8">
      <c r="B713" s="55">
        <v>9.0</v>
      </c>
      <c r="C713" s="56">
        <v>5.0</v>
      </c>
      <c r="D713" s="56" t="s">
        <v>134</v>
      </c>
      <c r="E713" s="56" t="str">
        <f t="shared" si="81"/>
        <v>Pempek Vacuum 70</v>
      </c>
      <c r="F713" s="22">
        <v>70000.0</v>
      </c>
      <c r="G713" s="22">
        <f t="shared" si="82"/>
        <v>350000.0</v>
      </c>
      <c r="H713" s="22">
        <v>32636.0</v>
      </c>
      <c r="I713" s="57">
        <f t="shared" si="83"/>
        <v>163180.0</v>
      </c>
    </row>
    <row r="714" spans="8:8">
      <c r="B714" s="55">
        <v>10.0</v>
      </c>
      <c r="C714" s="76">
        <v>74.0</v>
      </c>
      <c r="D714" s="56" t="s">
        <v>20</v>
      </c>
      <c r="E714" s="56" t="str">
        <f t="shared" si="81"/>
        <v>Pempek Biasa</v>
      </c>
      <c r="F714" s="22">
        <v>3500.0</v>
      </c>
      <c r="G714" s="22">
        <f t="shared" si="82"/>
        <v>259000.0</v>
      </c>
      <c r="H714" s="22">
        <v>1563.0</v>
      </c>
      <c r="I714" s="57">
        <f t="shared" si="83"/>
        <v>115662.0</v>
      </c>
    </row>
    <row r="715" spans="8:8">
      <c r="B715" s="55">
        <v>11.0</v>
      </c>
      <c r="C715" s="56">
        <v>100.0</v>
      </c>
      <c r="D715" s="56" t="s">
        <v>21</v>
      </c>
      <c r="E715" s="56" t="str">
        <f t="shared" si="81"/>
        <v>Pempek Vacuum</v>
      </c>
      <c r="F715" s="22">
        <v>3500.0</v>
      </c>
      <c r="G715" s="22">
        <f t="shared" si="82"/>
        <v>350000.0</v>
      </c>
      <c r="H715" s="22">
        <v>1563.0</v>
      </c>
      <c r="I715" s="57">
        <f t="shared" si="83"/>
        <v>156300.0</v>
      </c>
    </row>
    <row r="716" spans="8:8">
      <c r="B716" s="55">
        <v>12.0</v>
      </c>
      <c r="C716" s="56">
        <v>5.0</v>
      </c>
      <c r="D716" s="56" t="s">
        <v>146</v>
      </c>
      <c r="E716" s="56" t="str">
        <f t="shared" si="81"/>
        <v>Teh Pucuk</v>
      </c>
      <c r="F716" s="22">
        <v>5000.0</v>
      </c>
      <c r="G716" s="22">
        <f t="shared" si="82"/>
        <v>25000.0</v>
      </c>
      <c r="H716" s="22">
        <v>2750.0</v>
      </c>
      <c r="I716" s="57">
        <f t="shared" si="83"/>
        <v>13750.0</v>
      </c>
    </row>
    <row r="717" spans="8:8">
      <c r="B717" s="55">
        <v>13.0</v>
      </c>
      <c r="C717" s="56">
        <v>2.0</v>
      </c>
      <c r="D717" s="56" t="s">
        <v>104</v>
      </c>
      <c r="E717" s="56" t="str">
        <f t="shared" si="81"/>
        <v>Mangkok Gabus</v>
      </c>
      <c r="F717" s="22">
        <v>30000.0</v>
      </c>
      <c r="G717" s="22">
        <f t="shared" si="82"/>
        <v>60000.0</v>
      </c>
      <c r="H717" s="22">
        <v>16750.0</v>
      </c>
      <c r="I717" s="57">
        <f t="shared" si="83"/>
        <v>33500.0</v>
      </c>
    </row>
    <row r="718" spans="8:8">
      <c r="B718" s="55">
        <v>14.0</v>
      </c>
      <c r="C718" s="56">
        <v>1.0</v>
      </c>
      <c r="D718" s="56" t="s">
        <v>139</v>
      </c>
      <c r="E718" s="56" t="str">
        <f t="shared" si="81"/>
        <v>Pempek Vacuum 280</v>
      </c>
      <c r="F718" s="22">
        <v>280000.0</v>
      </c>
      <c r="G718" s="22">
        <f t="shared" si="82"/>
        <v>280000.0</v>
      </c>
      <c r="H718" s="22">
        <v>132529.0</v>
      </c>
      <c r="I718" s="57">
        <f t="shared" si="83"/>
        <v>132529.0</v>
      </c>
    </row>
    <row r="719" spans="8:8">
      <c r="B719" s="55">
        <v>15.0</v>
      </c>
      <c r="C719" s="56">
        <v>6.0</v>
      </c>
      <c r="D719" s="59" t="s">
        <v>46</v>
      </c>
      <c r="E719" s="56" t="str">
        <f t="shared" si="81"/>
        <v>Tekwan Beku (1/2 kg)</v>
      </c>
      <c r="F719" s="22">
        <v>42500.0</v>
      </c>
      <c r="G719" s="22">
        <f t="shared" si="82"/>
        <v>255000.0</v>
      </c>
      <c r="H719" s="22">
        <v>35000.0</v>
      </c>
      <c r="I719" s="57">
        <f t="shared" si="83"/>
        <v>210000.0</v>
      </c>
    </row>
    <row r="720" spans="8:8">
      <c r="B720" s="55">
        <v>16.0</v>
      </c>
      <c r="C720" s="56">
        <v>4.0</v>
      </c>
      <c r="D720" s="56" t="s">
        <v>147</v>
      </c>
      <c r="E720" s="56" t="str">
        <f t="shared" si="81"/>
        <v>Koin 200 gr</v>
      </c>
      <c r="F720" s="22">
        <v>20000.0</v>
      </c>
      <c r="G720" s="22">
        <f t="shared" si="82"/>
        <v>80000.0</v>
      </c>
      <c r="H720" s="22">
        <v>8500.0</v>
      </c>
      <c r="I720" s="57">
        <f t="shared" si="83"/>
        <v>34000.0</v>
      </c>
    </row>
    <row r="721" spans="8:8">
      <c r="B721" s="55">
        <v>17.0</v>
      </c>
      <c r="C721" s="56">
        <v>1.0</v>
      </c>
      <c r="D721" s="56" t="s">
        <v>112</v>
      </c>
      <c r="E721" s="56" t="str">
        <f t="shared" si="81"/>
        <v>Teh Botol Sosro</v>
      </c>
      <c r="F721" s="22">
        <v>5000.0</v>
      </c>
      <c r="G721" s="22">
        <f t="shared" si="82"/>
        <v>5000.0</v>
      </c>
      <c r="H721" s="22">
        <v>1940.0</v>
      </c>
      <c r="I721" s="57">
        <f t="shared" si="83"/>
        <v>1940.0</v>
      </c>
    </row>
    <row r="722" spans="8:8">
      <c r="B722" s="55">
        <v>18.0</v>
      </c>
      <c r="C722" s="56">
        <v>12.0</v>
      </c>
      <c r="D722" s="56" t="s">
        <v>135</v>
      </c>
      <c r="E722" s="56" t="str">
        <f t="shared" si="81"/>
        <v>Pempek Vacuum 110</v>
      </c>
      <c r="F722" s="22">
        <v>110000.0</v>
      </c>
      <c r="G722" s="22">
        <f t="shared" si="82"/>
        <v>1320000.0</v>
      </c>
      <c r="H722" s="22">
        <v>53841.0</v>
      </c>
      <c r="I722" s="57">
        <f t="shared" si="83"/>
        <v>646092.0</v>
      </c>
    </row>
    <row r="723" spans="8:8">
      <c r="B723" s="55">
        <v>19.0</v>
      </c>
      <c r="C723" s="56">
        <v>2.0</v>
      </c>
      <c r="D723" s="56" t="s">
        <v>142</v>
      </c>
      <c r="E723" s="56" t="str">
        <f t="shared" si="81"/>
        <v>Kacing A 200 gr</v>
      </c>
      <c r="F723" s="22">
        <v>25000.0</v>
      </c>
      <c r="G723" s="22">
        <f t="shared" si="82"/>
        <v>50000.0</v>
      </c>
      <c r="H723" s="22">
        <v>13300.0</v>
      </c>
      <c r="I723" s="57">
        <f t="shared" si="83"/>
        <v>26600.0</v>
      </c>
    </row>
    <row r="724" spans="8:8">
      <c r="B724" s="55">
        <v>20.0</v>
      </c>
      <c r="C724" s="61">
        <v>2.0</v>
      </c>
      <c r="D724" s="61" t="s">
        <v>141</v>
      </c>
      <c r="E724" s="56" t="str">
        <f t="shared" si="81"/>
        <v>Pempek Vacuum 210</v>
      </c>
      <c r="F724" s="22">
        <v>210000.0</v>
      </c>
      <c r="G724" s="22">
        <f t="shared" si="84" ref="G724:G733">IF(ISBLANK(D724),"",F724*C724)</f>
        <v>420000.0</v>
      </c>
      <c r="H724" s="22">
        <v>100593.0</v>
      </c>
      <c r="I724" s="57">
        <f t="shared" si="85" ref="I724:I733">IF(ISBLANK(D724),"",H724*C724)</f>
        <v>201186.0</v>
      </c>
    </row>
    <row r="725" spans="8:8">
      <c r="B725" s="55">
        <v>21.0</v>
      </c>
      <c r="C725" s="61">
        <v>4.0</v>
      </c>
      <c r="D725" s="61" t="s">
        <v>98</v>
      </c>
      <c r="E725" s="56" t="str">
        <f t="shared" si="81"/>
        <v>Getas</v>
      </c>
      <c r="F725" s="22">
        <v>25000.0</v>
      </c>
      <c r="G725" s="22">
        <f t="shared" si="84"/>
        <v>100000.0</v>
      </c>
      <c r="H725" s="22">
        <v>17000.0</v>
      </c>
      <c r="I725" s="57">
        <f t="shared" si="85"/>
        <v>68000.0</v>
      </c>
    </row>
    <row r="726" spans="8:8">
      <c r="B726" s="55">
        <v>22.0</v>
      </c>
      <c r="C726" s="61">
        <v>1.0</v>
      </c>
      <c r="D726" s="61" t="s">
        <v>145</v>
      </c>
      <c r="E726" s="56" t="str">
        <f t="shared" si="81"/>
        <v>Fruit Tea</v>
      </c>
      <c r="F726" s="22">
        <v>7000.0</v>
      </c>
      <c r="G726" s="22">
        <f t="shared" si="84"/>
        <v>7000.0</v>
      </c>
      <c r="H726" s="22">
        <v>3250.0</v>
      </c>
      <c r="I726" s="57">
        <f t="shared" si="85"/>
        <v>3250.0</v>
      </c>
    </row>
    <row r="727" spans="8:8">
      <c r="B727" s="55">
        <v>23.0</v>
      </c>
      <c r="C727" s="61">
        <v>1.0</v>
      </c>
      <c r="D727" s="61" t="s">
        <v>46</v>
      </c>
      <c r="E727" s="56" t="str">
        <f t="shared" si="81"/>
        <v>Tekwan Beku (1/2 kg)</v>
      </c>
      <c r="F727" s="22">
        <v>42500.0</v>
      </c>
      <c r="G727" s="22">
        <f t="shared" si="86" ref="G727:G730">IF(ISBLANK(D727),"",F727*C727)</f>
        <v>42500.0</v>
      </c>
      <c r="H727" s="22">
        <v>35000.0</v>
      </c>
      <c r="I727" s="57">
        <f t="shared" si="87" ref="I727:I730">IF(ISBLANK(D727),"",H727*C727)</f>
        <v>35000.0</v>
      </c>
    </row>
    <row r="728" spans="8:8">
      <c r="B728" s="55">
        <v>24.0</v>
      </c>
      <c r="C728" s="61">
        <v>1.0</v>
      </c>
      <c r="D728" s="61" t="s">
        <v>134</v>
      </c>
      <c r="E728" s="56" t="str">
        <f t="shared" si="81"/>
        <v>Pempek Vacuum 70</v>
      </c>
      <c r="F728" s="22">
        <v>70000.0</v>
      </c>
      <c r="G728" s="22">
        <f t="shared" si="86"/>
        <v>70000.0</v>
      </c>
      <c r="H728" s="22">
        <v>32636.0</v>
      </c>
      <c r="I728" s="57">
        <f t="shared" si="87"/>
        <v>32636.0</v>
      </c>
    </row>
    <row r="729" spans="8:8">
      <c r="B729" s="55">
        <v>25.0</v>
      </c>
      <c r="C729" s="61">
        <v>3.0</v>
      </c>
      <c r="D729" s="61" t="s">
        <v>195</v>
      </c>
      <c r="E729" s="56" t="str">
        <f t="shared" si="81"/>
        <v>Kopi Semendo</v>
      </c>
      <c r="F729" s="22">
        <v>25000.0</v>
      </c>
      <c r="G729" s="22">
        <f t="shared" si="86"/>
        <v>75000.0</v>
      </c>
      <c r="H729" s="22">
        <v>16500.0</v>
      </c>
      <c r="I729" s="57">
        <f t="shared" si="87"/>
        <v>49500.0</v>
      </c>
    </row>
    <row r="730" spans="8:8">
      <c r="B730" s="55">
        <v>26.0</v>
      </c>
      <c r="C730" s="61">
        <v>3.0</v>
      </c>
      <c r="D730" s="61" t="s">
        <v>136</v>
      </c>
      <c r="E730" s="56" t="str">
        <f t="shared" si="81"/>
        <v>Pempek Vacuum 35</v>
      </c>
      <c r="F730" s="22">
        <v>35000.0</v>
      </c>
      <c r="G730" s="22">
        <f t="shared" si="86"/>
        <v>105000.0</v>
      </c>
      <c r="H730" s="22">
        <v>17120.0</v>
      </c>
      <c r="I730" s="57">
        <f t="shared" si="87"/>
        <v>51360.0</v>
      </c>
    </row>
    <row r="731" spans="8:8">
      <c r="B731" s="55">
        <v>27.0</v>
      </c>
      <c r="C731" s="61">
        <v>1.0</v>
      </c>
      <c r="D731" s="61" t="s">
        <v>29</v>
      </c>
      <c r="E731" s="56" t="str">
        <f t="shared" si="81"/>
        <v>Vit</v>
      </c>
      <c r="F731" s="22">
        <v>4000.0</v>
      </c>
      <c r="G731" s="22">
        <f t="shared" si="88" ref="G731:G732">IF(ISBLANK(D731),"",F731*C731)</f>
        <v>4000.0</v>
      </c>
      <c r="H731" s="22">
        <v>1500.0</v>
      </c>
      <c r="I731" s="57">
        <f t="shared" si="89" ref="I731:I732">IF(ISBLANK(D731),"",H731*C731)</f>
        <v>1500.0</v>
      </c>
    </row>
    <row r="732" spans="8:8">
      <c r="B732" s="55">
        <v>28.0</v>
      </c>
      <c r="C732" s="61">
        <v>3.0</v>
      </c>
      <c r="D732" s="61" t="s">
        <v>25</v>
      </c>
      <c r="E732" s="56" t="str">
        <f t="shared" si="81"/>
        <v>Makanan Lain</v>
      </c>
      <c r="F732" s="22">
        <v>12500.0</v>
      </c>
      <c r="G732" s="22">
        <f t="shared" si="88"/>
        <v>37500.0</v>
      </c>
      <c r="H732" s="22">
        <v>7200.0</v>
      </c>
      <c r="I732" s="57">
        <f t="shared" si="89"/>
        <v>21600.0</v>
      </c>
    </row>
    <row r="733" spans="8:8">
      <c r="B733" s="60">
        <v>29.0</v>
      </c>
      <c r="C733" s="61">
        <v>2.0</v>
      </c>
      <c r="D733" s="61" t="s">
        <v>143</v>
      </c>
      <c r="E733" s="56" t="str">
        <f t="shared" si="81"/>
        <v>Bintang 200 gr</v>
      </c>
      <c r="F733" s="22">
        <v>20000.0</v>
      </c>
      <c r="G733" s="22">
        <f t="shared" si="84"/>
        <v>40000.0</v>
      </c>
      <c r="H733" s="22">
        <v>8500.0</v>
      </c>
      <c r="I733" s="57">
        <f t="shared" si="85"/>
        <v>17000.0</v>
      </c>
    </row>
    <row r="735" spans="8:8">
      <c r="E735" s="64" t="s">
        <v>49</v>
      </c>
      <c r="G735" s="22">
        <f>SUM(G705:G733)</f>
        <v>5625000.0</v>
      </c>
      <c r="I735" s="22">
        <f>SUM(I705:I733)</f>
        <v>2872769.0</v>
      </c>
    </row>
    <row r="737" spans="8:8" s="65" ht="14.5" customFormat="1">
      <c r="F737" s="67"/>
      <c r="G737" s="67"/>
      <c r="H737" s="67"/>
      <c r="I737" s="67"/>
    </row>
    <row r="738" spans="8:8">
      <c r="D738" s="50"/>
    </row>
    <row r="739" spans="8:8">
      <c r="C739" s="49">
        <f>DATE(2022,4,27)</f>
        <v>44678.0</v>
      </c>
    </row>
    <row r="741" spans="8:8" ht="14.5">
      <c r="B741" s="52" t="s">
        <v>39</v>
      </c>
      <c r="C741" s="53" t="s">
        <v>89</v>
      </c>
      <c r="D741" s="53" t="s">
        <v>37</v>
      </c>
      <c r="E741" s="53" t="s">
        <v>36</v>
      </c>
      <c r="F741" s="53" t="s">
        <v>2</v>
      </c>
      <c r="G741" s="53" t="s">
        <v>40</v>
      </c>
      <c r="H741" s="53" t="s">
        <v>38</v>
      </c>
      <c r="I741" s="54" t="s">
        <v>41</v>
      </c>
    </row>
    <row r="742" spans="8:8">
      <c r="B742" s="55">
        <v>1.0</v>
      </c>
      <c r="C742" s="56">
        <v>9.0</v>
      </c>
      <c r="D742" s="56" t="s">
        <v>144</v>
      </c>
      <c r="E742" s="56" t="str">
        <f t="shared" si="90" ref="E742:E762">IF(ISBLANK(D742),"",VLOOKUP(D742,UP_3_2022,2,FALSE))</f>
        <v>Panggang 200 gr</v>
      </c>
      <c r="F742" s="22">
        <v>25000.0</v>
      </c>
      <c r="G742" s="22">
        <f>IF(ISBLANK(D742),"",F742*C742)</f>
        <v>225000.0</v>
      </c>
      <c r="H742" s="22">
        <v>14500.0</v>
      </c>
      <c r="I742" s="57">
        <f>IF(ISBLANK(D742),"",H742*C742)</f>
        <v>130500.0</v>
      </c>
    </row>
    <row r="743" spans="8:8">
      <c r="B743" s="55">
        <v>2.0</v>
      </c>
      <c r="C743" s="56">
        <v>5.0</v>
      </c>
      <c r="D743" s="56" t="s">
        <v>142</v>
      </c>
      <c r="E743" s="56" t="str">
        <f t="shared" si="90"/>
        <v>Kacing A 200 gr</v>
      </c>
      <c r="F743" s="22">
        <v>25000.0</v>
      </c>
      <c r="G743" s="22">
        <f t="shared" si="91" ref="G743:G760">IF(ISBLANK(D743),"",F743*C743)</f>
        <v>125000.0</v>
      </c>
      <c r="H743" s="22">
        <v>13300.0</v>
      </c>
      <c r="I743" s="57">
        <f t="shared" si="92" ref="I743:I760">IF(ISBLANK(D743),"",H743*C743)</f>
        <v>66500.0</v>
      </c>
    </row>
    <row r="744" spans="8:8">
      <c r="B744" s="55">
        <v>3.0</v>
      </c>
      <c r="C744" s="56">
        <v>6.0</v>
      </c>
      <c r="D744" s="56" t="s">
        <v>46</v>
      </c>
      <c r="E744" s="56" t="str">
        <f t="shared" si="90"/>
        <v>Tekwan Beku (1/2 kg)</v>
      </c>
      <c r="F744" s="22">
        <v>42500.0</v>
      </c>
      <c r="G744" s="22">
        <f t="shared" si="91"/>
        <v>255000.0</v>
      </c>
      <c r="H744" s="22">
        <v>35000.0</v>
      </c>
      <c r="I744" s="57">
        <f t="shared" si="92"/>
        <v>210000.0</v>
      </c>
    </row>
    <row r="745" spans="8:8">
      <c r="B745" s="55">
        <v>4.0</v>
      </c>
      <c r="C745" s="56">
        <v>7.0</v>
      </c>
      <c r="D745" s="56" t="s">
        <v>134</v>
      </c>
      <c r="E745" s="56" t="str">
        <f t="shared" si="90"/>
        <v>Pempek Vacuum 70</v>
      </c>
      <c r="F745" s="22">
        <v>70000.0</v>
      </c>
      <c r="G745" s="22">
        <f t="shared" si="91"/>
        <v>490000.0</v>
      </c>
      <c r="H745" s="22">
        <v>32636.0</v>
      </c>
      <c r="I745" s="57">
        <f t="shared" si="92"/>
        <v>228452.0</v>
      </c>
    </row>
    <row r="746" spans="8:8">
      <c r="B746" s="55">
        <v>5.0</v>
      </c>
      <c r="C746" s="56">
        <v>9.0</v>
      </c>
      <c r="D746" s="56" t="s">
        <v>27</v>
      </c>
      <c r="E746" s="56" t="str">
        <f t="shared" si="90"/>
        <v>Model Telor</v>
      </c>
      <c r="F746" s="22">
        <v>15000.0</v>
      </c>
      <c r="G746" s="22">
        <f t="shared" si="91"/>
        <v>135000.0</v>
      </c>
      <c r="H746" s="22">
        <v>7969.0</v>
      </c>
      <c r="I746" s="57">
        <f t="shared" si="92"/>
        <v>71721.0</v>
      </c>
    </row>
    <row r="747" spans="8:8">
      <c r="B747" s="55">
        <v>6.0</v>
      </c>
      <c r="C747" s="56">
        <v>2.0</v>
      </c>
      <c r="D747" s="56" t="s">
        <v>26</v>
      </c>
      <c r="E747" s="56" t="str">
        <f t="shared" si="90"/>
        <v>Lenjer Besar</v>
      </c>
      <c r="F747" s="22">
        <v>22500.0</v>
      </c>
      <c r="G747" s="22">
        <f t="shared" si="91"/>
        <v>45000.0</v>
      </c>
      <c r="H747" s="22">
        <v>11000.0</v>
      </c>
      <c r="I747" s="57">
        <f t="shared" si="92"/>
        <v>22000.0</v>
      </c>
    </row>
    <row r="748" spans="8:8">
      <c r="B748" s="55">
        <v>7.0</v>
      </c>
      <c r="C748" s="56">
        <v>10.0</v>
      </c>
      <c r="D748" s="56" t="s">
        <v>20</v>
      </c>
      <c r="E748" s="56" t="str">
        <f t="shared" si="90"/>
        <v>Pempek Biasa</v>
      </c>
      <c r="F748" s="22">
        <v>3500.0</v>
      </c>
      <c r="G748" s="22">
        <f t="shared" si="91"/>
        <v>35000.0</v>
      </c>
      <c r="H748" s="22">
        <v>1563.0</v>
      </c>
      <c r="I748" s="57">
        <f t="shared" si="92"/>
        <v>15630.0</v>
      </c>
    </row>
    <row r="749" spans="8:8">
      <c r="B749" s="55">
        <v>8.0</v>
      </c>
      <c r="C749" s="56">
        <v>1.0</v>
      </c>
      <c r="D749" s="56" t="s">
        <v>135</v>
      </c>
      <c r="E749" s="56" t="str">
        <f t="shared" si="90"/>
        <v>Pempek Vacuum 110</v>
      </c>
      <c r="F749" s="22">
        <v>110000.0</v>
      </c>
      <c r="G749" s="22">
        <f t="shared" si="91"/>
        <v>110000.0</v>
      </c>
      <c r="H749" s="22">
        <v>53841.0</v>
      </c>
      <c r="I749" s="57">
        <f t="shared" si="92"/>
        <v>53841.0</v>
      </c>
    </row>
    <row r="750" spans="8:8">
      <c r="B750" s="55">
        <v>9.0</v>
      </c>
      <c r="C750" s="56">
        <v>4.0</v>
      </c>
      <c r="D750" s="56" t="s">
        <v>140</v>
      </c>
      <c r="E750" s="56" t="str">
        <f t="shared" si="90"/>
        <v>Pempek Vacuum 175</v>
      </c>
      <c r="F750" s="22">
        <v>175000.0</v>
      </c>
      <c r="G750" s="22">
        <f t="shared" si="91"/>
        <v>700000.0</v>
      </c>
      <c r="H750" s="22">
        <v>85777.0</v>
      </c>
      <c r="I750" s="57">
        <f t="shared" si="92"/>
        <v>343108.0</v>
      </c>
    </row>
    <row r="751" spans="8:8">
      <c r="B751" s="55">
        <v>10.0</v>
      </c>
      <c r="C751" s="56">
        <v>3.0</v>
      </c>
      <c r="D751" s="56" t="s">
        <v>141</v>
      </c>
      <c r="E751" s="56" t="str">
        <f t="shared" si="90"/>
        <v>Pempek Vacuum 210</v>
      </c>
      <c r="F751" s="22">
        <v>210000.0</v>
      </c>
      <c r="G751" s="22">
        <f t="shared" si="93" ref="G751:G752">IF(ISBLANK(D751),"",F751*C751)</f>
        <v>630000.0</v>
      </c>
      <c r="H751" s="22">
        <v>100593.0</v>
      </c>
      <c r="I751" s="57">
        <f t="shared" si="94" ref="I751:I752">IF(ISBLANK(D751),"",H751*C751)</f>
        <v>301779.0</v>
      </c>
    </row>
    <row r="752" spans="8:8">
      <c r="B752" s="55">
        <v>11.0</v>
      </c>
      <c r="C752" s="56">
        <v>3.0</v>
      </c>
      <c r="D752" s="56" t="s">
        <v>135</v>
      </c>
      <c r="E752" s="56" t="str">
        <f t="shared" si="90"/>
        <v>Pempek Vacuum 110</v>
      </c>
      <c r="F752" s="22">
        <v>110000.0</v>
      </c>
      <c r="G752" s="22">
        <f t="shared" si="93"/>
        <v>330000.0</v>
      </c>
      <c r="H752" s="22">
        <v>53841.0</v>
      </c>
      <c r="I752" s="57">
        <f t="shared" si="94"/>
        <v>161523.0</v>
      </c>
    </row>
    <row r="753" spans="8:8">
      <c r="B753" s="55">
        <v>12.0</v>
      </c>
      <c r="C753" s="56">
        <v>1.0</v>
      </c>
      <c r="D753" s="56" t="s">
        <v>46</v>
      </c>
      <c r="E753" s="56" t="str">
        <f t="shared" si="90"/>
        <v>Tekwan Beku (1/2 kg)</v>
      </c>
      <c r="F753" s="22">
        <v>42500.0</v>
      </c>
      <c r="G753" s="22">
        <f t="shared" si="91"/>
        <v>42500.0</v>
      </c>
      <c r="H753" s="22">
        <v>35000.0</v>
      </c>
      <c r="I753" s="57">
        <f t="shared" si="92"/>
        <v>35000.0</v>
      </c>
    </row>
    <row r="754" spans="8:8">
      <c r="B754" s="55">
        <v>13.0</v>
      </c>
      <c r="C754" s="56">
        <v>17.0</v>
      </c>
      <c r="D754" s="56" t="s">
        <v>136</v>
      </c>
      <c r="E754" s="56" t="str">
        <f t="shared" si="90"/>
        <v>Pempek Vacuum 35</v>
      </c>
      <c r="F754" s="22">
        <v>35000.0</v>
      </c>
      <c r="G754" s="22">
        <f t="shared" si="91"/>
        <v>595000.0</v>
      </c>
      <c r="H754" s="22">
        <v>17120.0</v>
      </c>
      <c r="I754" s="57">
        <f t="shared" si="92"/>
        <v>291040.0</v>
      </c>
    </row>
    <row r="755" spans="8:8">
      <c r="B755" s="55">
        <v>14.0</v>
      </c>
      <c r="C755" s="56">
        <v>115.0</v>
      </c>
      <c r="D755" s="56" t="s">
        <v>20</v>
      </c>
      <c r="E755" s="56" t="str">
        <f t="shared" si="90"/>
        <v>Pempek Biasa</v>
      </c>
      <c r="F755" s="22">
        <v>3500.0</v>
      </c>
      <c r="G755" s="22">
        <f t="shared" si="91"/>
        <v>402500.0</v>
      </c>
      <c r="H755" s="22">
        <v>1563.0</v>
      </c>
      <c r="I755" s="57">
        <f t="shared" si="92"/>
        <v>179745.0</v>
      </c>
    </row>
    <row r="756" spans="8:8">
      <c r="B756" s="55">
        <v>15.0</v>
      </c>
      <c r="C756" s="56">
        <v>18.0</v>
      </c>
      <c r="D756" s="56" t="s">
        <v>27</v>
      </c>
      <c r="E756" s="56" t="str">
        <f t="shared" si="90"/>
        <v>Model Telor</v>
      </c>
      <c r="F756" s="22">
        <v>15000.0</v>
      </c>
      <c r="G756" s="22">
        <f t="shared" si="91"/>
        <v>270000.0</v>
      </c>
      <c r="H756" s="22">
        <v>7969.0</v>
      </c>
      <c r="I756" s="57">
        <f t="shared" si="92"/>
        <v>143442.0</v>
      </c>
    </row>
    <row r="757" spans="8:8">
      <c r="B757" s="55">
        <v>16.0</v>
      </c>
      <c r="C757" s="56">
        <v>3.0</v>
      </c>
      <c r="D757" s="56" t="s">
        <v>104</v>
      </c>
      <c r="E757" s="56" t="str">
        <f t="shared" si="90"/>
        <v>Mangkok Gabus</v>
      </c>
      <c r="F757" s="22">
        <v>30000.0</v>
      </c>
      <c r="G757" s="22">
        <f t="shared" si="91"/>
        <v>90000.0</v>
      </c>
      <c r="H757" s="22">
        <v>16750.0</v>
      </c>
      <c r="I757" s="57">
        <f t="shared" si="92"/>
        <v>50250.0</v>
      </c>
    </row>
    <row r="758" spans="8:8">
      <c r="B758" s="55">
        <v>17.0</v>
      </c>
      <c r="C758" s="56">
        <v>1.0</v>
      </c>
      <c r="D758" s="56" t="s">
        <v>98</v>
      </c>
      <c r="E758" s="56" t="str">
        <f t="shared" si="90"/>
        <v>Getas</v>
      </c>
      <c r="F758" s="22">
        <v>25000.0</v>
      </c>
      <c r="G758" s="22">
        <f t="shared" si="91"/>
        <v>25000.0</v>
      </c>
      <c r="H758" s="22">
        <v>17000.0</v>
      </c>
      <c r="I758" s="57">
        <f t="shared" si="92"/>
        <v>17000.0</v>
      </c>
    </row>
    <row r="759" spans="8:8">
      <c r="B759" s="55">
        <v>18.0</v>
      </c>
      <c r="C759" s="56">
        <v>1.0</v>
      </c>
      <c r="D759" s="56" t="s">
        <v>139</v>
      </c>
      <c r="E759" s="56" t="str">
        <f t="shared" si="90"/>
        <v>Pempek Vacuum 280</v>
      </c>
      <c r="F759" s="22">
        <v>280000.0</v>
      </c>
      <c r="G759" s="22">
        <f t="shared" si="91"/>
        <v>280000.0</v>
      </c>
      <c r="H759" s="22">
        <v>132529.0</v>
      </c>
      <c r="I759" s="57">
        <f t="shared" si="92"/>
        <v>132529.0</v>
      </c>
    </row>
    <row r="760" spans="8:8">
      <c r="B760" s="55">
        <v>19.0</v>
      </c>
      <c r="C760" s="56">
        <v>1.0</v>
      </c>
      <c r="D760" s="77" t="s">
        <v>148</v>
      </c>
      <c r="E760" s="56" t="str">
        <f t="shared" si="90"/>
        <v>Bintang</v>
      </c>
      <c r="F760" s="22">
        <v>25000.0</v>
      </c>
      <c r="G760" s="22">
        <f t="shared" si="91"/>
        <v>25000.0</v>
      </c>
      <c r="H760" s="22">
        <v>10259.0</v>
      </c>
      <c r="I760" s="57">
        <f t="shared" si="92"/>
        <v>10259.0</v>
      </c>
    </row>
    <row r="761" spans="8:8">
      <c r="B761" s="60"/>
      <c r="C761" s="61">
        <v>1.0</v>
      </c>
      <c r="D761" s="78" t="s">
        <v>145</v>
      </c>
      <c r="E761" s="56" t="str">
        <f t="shared" si="90"/>
        <v>Fruit Tea</v>
      </c>
      <c r="F761" s="22">
        <v>7000.0</v>
      </c>
      <c r="G761" s="22">
        <f t="shared" si="95" ref="G761:G762">IF(ISBLANK(D761),"",F761*C761)</f>
        <v>7000.0</v>
      </c>
      <c r="H761" s="22">
        <v>3250.0</v>
      </c>
      <c r="I761" s="57">
        <f t="shared" si="96" ref="I761:I762">IF(ISBLANK(D761),"",H761*C761)</f>
        <v>3250.0</v>
      </c>
    </row>
    <row r="762" spans="8:8">
      <c r="B762" s="60">
        <v>20.0</v>
      </c>
      <c r="C762" s="61">
        <v>2.0</v>
      </c>
      <c r="D762" s="61" t="s">
        <v>195</v>
      </c>
      <c r="E762" s="56" t="str">
        <f t="shared" si="90"/>
        <v>Kopi Semendo</v>
      </c>
      <c r="F762" s="22">
        <v>25000.0</v>
      </c>
      <c r="G762" s="22">
        <f t="shared" si="95"/>
        <v>50000.0</v>
      </c>
      <c r="H762" s="22">
        <v>16500.0</v>
      </c>
      <c r="I762" s="57">
        <f t="shared" si="96"/>
        <v>33000.0</v>
      </c>
    </row>
    <row r="764" spans="8:8">
      <c r="E764" s="64" t="s">
        <v>49</v>
      </c>
      <c r="G764" s="22">
        <f>SUM(G742:G762)</f>
        <v>4867000.0</v>
      </c>
      <c r="I764" s="22">
        <f>SUM(I742:I762)</f>
        <v>2500569.0</v>
      </c>
    </row>
    <row r="766" spans="8:8" s="65" ht="14.5" customFormat="1">
      <c r="F766" s="67"/>
      <c r="G766" s="67"/>
      <c r="H766" s="67"/>
      <c r="I766" s="67"/>
    </row>
    <row r="768" spans="8:8">
      <c r="C768" s="49">
        <f>DATE(2022,4,28)</f>
        <v>44679.0</v>
      </c>
      <c r="D768" s="50"/>
    </row>
    <row r="770" spans="8:8" ht="14.5">
      <c r="B770" s="52" t="s">
        <v>39</v>
      </c>
      <c r="C770" s="53" t="s">
        <v>89</v>
      </c>
      <c r="D770" s="53" t="s">
        <v>37</v>
      </c>
      <c r="E770" s="53" t="s">
        <v>36</v>
      </c>
      <c r="F770" s="53" t="s">
        <v>2</v>
      </c>
      <c r="G770" s="53" t="s">
        <v>40</v>
      </c>
      <c r="H770" s="53" t="s">
        <v>38</v>
      </c>
      <c r="I770" s="54" t="s">
        <v>41</v>
      </c>
    </row>
    <row r="771" spans="8:8">
      <c r="B771" s="55">
        <v>1.0</v>
      </c>
      <c r="C771" s="56">
        <v>52.0</v>
      </c>
      <c r="D771" s="56" t="s">
        <v>20</v>
      </c>
      <c r="E771" s="56" t="str">
        <f t="shared" si="97" ref="E771:E789">IF(ISBLANK(D771),"",VLOOKUP(D771,UP_3_2022,2,FALSE))</f>
        <v>Pempek Biasa</v>
      </c>
      <c r="F771" s="22">
        <v>3500.0</v>
      </c>
      <c r="G771" s="22">
        <f>IF(ISBLANK(D771),"",F771*C771)</f>
        <v>182000.0</v>
      </c>
      <c r="H771" s="22">
        <v>1563.0</v>
      </c>
      <c r="I771" s="57">
        <f>IF(ISBLANK(D771),"",H771*C771)</f>
        <v>81276.0</v>
      </c>
    </row>
    <row r="772" spans="8:8">
      <c r="B772" s="55">
        <v>2.0</v>
      </c>
      <c r="C772" s="56">
        <v>3.0</v>
      </c>
      <c r="D772" s="56" t="s">
        <v>27</v>
      </c>
      <c r="E772" s="56" t="str">
        <f t="shared" si="97"/>
        <v>Model Telor</v>
      </c>
      <c r="F772" s="22">
        <v>15000.0</v>
      </c>
      <c r="G772" s="22">
        <f t="shared" si="98" ref="G772:G791">IF(ISBLANK(D772),"",F772*C772)</f>
        <v>45000.0</v>
      </c>
      <c r="H772" s="22">
        <v>7969.0</v>
      </c>
      <c r="I772" s="57">
        <f t="shared" si="99" ref="I772:I791">IF(ISBLANK(D772),"",H772*C772)</f>
        <v>23907.0</v>
      </c>
    </row>
    <row r="773" spans="8:8">
      <c r="B773" s="55">
        <v>3.0</v>
      </c>
      <c r="C773" s="56">
        <v>2.0</v>
      </c>
      <c r="D773" s="56" t="s">
        <v>29</v>
      </c>
      <c r="E773" s="56" t="str">
        <f t="shared" si="97"/>
        <v>Vit</v>
      </c>
      <c r="F773" s="22">
        <v>4000.0</v>
      </c>
      <c r="G773" s="22">
        <f t="shared" si="98"/>
        <v>8000.0</v>
      </c>
      <c r="H773" s="22">
        <v>1500.0</v>
      </c>
      <c r="I773" s="57">
        <f t="shared" si="99"/>
        <v>3000.0</v>
      </c>
    </row>
    <row r="774" spans="8:8">
      <c r="B774" s="55">
        <v>4.0</v>
      </c>
      <c r="C774" s="56">
        <v>2.0</v>
      </c>
      <c r="D774" s="56" t="s">
        <v>104</v>
      </c>
      <c r="E774" s="56" t="str">
        <f t="shared" si="97"/>
        <v>Mangkok Gabus</v>
      </c>
      <c r="F774" s="22">
        <v>30000.0</v>
      </c>
      <c r="G774" s="22">
        <f t="shared" si="98"/>
        <v>60000.0</v>
      </c>
      <c r="H774" s="22">
        <v>16750.0</v>
      </c>
      <c r="I774" s="57">
        <f t="shared" si="99"/>
        <v>33500.0</v>
      </c>
    </row>
    <row r="775" spans="8:8">
      <c r="B775" s="55">
        <v>5.0</v>
      </c>
      <c r="C775" s="56">
        <v>4.0</v>
      </c>
      <c r="D775" s="56" t="s">
        <v>96</v>
      </c>
      <c r="E775" s="56" t="str">
        <f t="shared" si="97"/>
        <v>Kancing Super A</v>
      </c>
      <c r="F775" s="22">
        <v>25000.0</v>
      </c>
      <c r="G775" s="22">
        <f t="shared" si="98"/>
        <v>100000.0</v>
      </c>
      <c r="H775" s="22">
        <v>13300.0</v>
      </c>
      <c r="I775" s="57">
        <f t="shared" si="99"/>
        <v>53200.0</v>
      </c>
    </row>
    <row r="776" spans="8:8">
      <c r="B776" s="55">
        <v>6.0</v>
      </c>
      <c r="C776" s="56">
        <v>3.0</v>
      </c>
      <c r="D776" s="56" t="s">
        <v>134</v>
      </c>
      <c r="E776" s="56" t="str">
        <f t="shared" si="97"/>
        <v>Pempek Vacuum 70</v>
      </c>
      <c r="F776" s="22">
        <v>70000.0</v>
      </c>
      <c r="G776" s="22">
        <f t="shared" si="98"/>
        <v>210000.0</v>
      </c>
      <c r="H776" s="22">
        <v>32636.0</v>
      </c>
      <c r="I776" s="57">
        <f t="shared" si="99"/>
        <v>97908.0</v>
      </c>
    </row>
    <row r="777" spans="8:8">
      <c r="B777" s="55">
        <v>7.0</v>
      </c>
      <c r="C777" s="56">
        <v>2.0</v>
      </c>
      <c r="D777" s="56" t="s">
        <v>147</v>
      </c>
      <c r="E777" s="56" t="str">
        <f t="shared" si="97"/>
        <v>Koin 200 gr</v>
      </c>
      <c r="F777" s="22">
        <v>20000.0</v>
      </c>
      <c r="G777" s="22">
        <f t="shared" si="98"/>
        <v>40000.0</v>
      </c>
      <c r="H777" s="22">
        <v>8500.0</v>
      </c>
      <c r="I777" s="57">
        <f t="shared" si="99"/>
        <v>17000.0</v>
      </c>
    </row>
    <row r="778" spans="8:8">
      <c r="B778" s="55">
        <v>8.0</v>
      </c>
      <c r="C778" s="56">
        <v>1.0</v>
      </c>
      <c r="D778" s="56" t="s">
        <v>148</v>
      </c>
      <c r="E778" s="56" t="str">
        <f t="shared" si="97"/>
        <v>Bintang</v>
      </c>
      <c r="F778" s="22">
        <v>25000.0</v>
      </c>
      <c r="G778" s="22">
        <f t="shared" si="98"/>
        <v>25000.0</v>
      </c>
      <c r="H778" s="22">
        <v>10259.0</v>
      </c>
      <c r="I778" s="57">
        <f t="shared" si="99"/>
        <v>10259.0</v>
      </c>
    </row>
    <row r="779" spans="8:8">
      <c r="B779" s="55">
        <v>9.0</v>
      </c>
      <c r="C779" s="56">
        <v>1.0</v>
      </c>
      <c r="D779" s="56" t="s">
        <v>25</v>
      </c>
      <c r="E779" s="56" t="str">
        <f t="shared" si="97"/>
        <v>Makanan Lain</v>
      </c>
      <c r="F779" s="22">
        <v>12500.0</v>
      </c>
      <c r="G779" s="22">
        <f t="shared" si="98"/>
        <v>12500.0</v>
      </c>
      <c r="H779" s="22">
        <v>7200.0</v>
      </c>
      <c r="I779" s="57">
        <f t="shared" si="99"/>
        <v>7200.0</v>
      </c>
    </row>
    <row r="780" spans="8:8">
      <c r="B780" s="55">
        <v>10.0</v>
      </c>
      <c r="C780" s="56">
        <v>7.0</v>
      </c>
      <c r="D780" s="56" t="s">
        <v>135</v>
      </c>
      <c r="E780" s="56" t="str">
        <f t="shared" si="97"/>
        <v>Pempek Vacuum 110</v>
      </c>
      <c r="F780" s="22">
        <v>110000.0</v>
      </c>
      <c r="G780" s="22">
        <f t="shared" si="98"/>
        <v>770000.0</v>
      </c>
      <c r="H780" s="22">
        <v>53841.0</v>
      </c>
      <c r="I780" s="57">
        <f t="shared" si="99"/>
        <v>376887.0</v>
      </c>
    </row>
    <row r="781" spans="8:8">
      <c r="B781" s="55">
        <v>11.0</v>
      </c>
      <c r="C781" s="56">
        <v>8.0</v>
      </c>
      <c r="D781" s="56" t="s">
        <v>46</v>
      </c>
      <c r="E781" s="56" t="str">
        <f t="shared" si="97"/>
        <v>Tekwan Beku (1/2 kg)</v>
      </c>
      <c r="F781" s="22">
        <v>42500.0</v>
      </c>
      <c r="G781" s="22">
        <f t="shared" si="98"/>
        <v>340000.0</v>
      </c>
      <c r="H781" s="22">
        <v>35000.0</v>
      </c>
      <c r="I781" s="57">
        <f t="shared" si="99"/>
        <v>280000.0</v>
      </c>
    </row>
    <row r="782" spans="8:8">
      <c r="B782" s="55">
        <v>12.0</v>
      </c>
      <c r="C782" s="56">
        <v>8.0</v>
      </c>
      <c r="D782" s="56" t="s">
        <v>135</v>
      </c>
      <c r="E782" s="56" t="str">
        <f t="shared" si="97"/>
        <v>Pempek Vacuum 110</v>
      </c>
      <c r="F782" s="22">
        <v>110000.0</v>
      </c>
      <c r="G782" s="22">
        <f t="shared" si="98"/>
        <v>880000.0</v>
      </c>
      <c r="H782" s="22">
        <v>53841.0</v>
      </c>
      <c r="I782" s="57">
        <f t="shared" si="99"/>
        <v>430728.0</v>
      </c>
    </row>
    <row r="783" spans="8:8">
      <c r="B783" s="55">
        <v>13.0</v>
      </c>
      <c r="C783" s="56">
        <v>16.0</v>
      </c>
      <c r="D783" s="77" t="s">
        <v>27</v>
      </c>
      <c r="E783" s="56" t="str">
        <f t="shared" si="97"/>
        <v>Model Telor</v>
      </c>
      <c r="F783" s="22">
        <v>15000.0</v>
      </c>
      <c r="G783" s="22">
        <f t="shared" si="98"/>
        <v>240000.0</v>
      </c>
      <c r="H783" s="22">
        <v>7969.0</v>
      </c>
      <c r="I783" s="57">
        <f t="shared" si="99"/>
        <v>127504.0</v>
      </c>
    </row>
    <row r="784" spans="8:8">
      <c r="B784" s="55">
        <v>14.0</v>
      </c>
      <c r="C784" s="56">
        <v>2.0</v>
      </c>
      <c r="D784" s="56" t="s">
        <v>138</v>
      </c>
      <c r="E784" s="56" t="str">
        <f t="shared" si="97"/>
        <v>Pempek Vacuum 140</v>
      </c>
      <c r="F784" s="22">
        <v>140000.0</v>
      </c>
      <c r="G784" s="22">
        <f t="shared" si="98"/>
        <v>280000.0</v>
      </c>
      <c r="H784" s="22">
        <v>68657.0</v>
      </c>
      <c r="I784" s="57">
        <f t="shared" si="99"/>
        <v>137314.0</v>
      </c>
    </row>
    <row r="785" spans="8:8">
      <c r="B785" s="55">
        <v>15.0</v>
      </c>
      <c r="C785" s="56">
        <v>124.0</v>
      </c>
      <c r="D785" s="56" t="s">
        <v>20</v>
      </c>
      <c r="E785" s="56" t="str">
        <f t="shared" si="97"/>
        <v>Pempek Biasa</v>
      </c>
      <c r="F785" s="22">
        <v>3500.0</v>
      </c>
      <c r="G785" s="22">
        <f t="shared" si="98"/>
        <v>434000.0</v>
      </c>
      <c r="H785" s="22">
        <v>1563.0</v>
      </c>
      <c r="I785" s="57">
        <f t="shared" si="99"/>
        <v>193812.0</v>
      </c>
    </row>
    <row r="786" spans="8:8">
      <c r="B786" s="55">
        <v>16.0</v>
      </c>
      <c r="C786" s="56">
        <v>3.0</v>
      </c>
      <c r="D786" s="56" t="s">
        <v>112</v>
      </c>
      <c r="E786" s="56" t="str">
        <f t="shared" si="97"/>
        <v>Teh Botol Sosro</v>
      </c>
      <c r="F786" s="22">
        <v>5000.0</v>
      </c>
      <c r="G786" s="22">
        <f t="shared" si="98"/>
        <v>15000.0</v>
      </c>
      <c r="H786" s="22">
        <v>1940.0</v>
      </c>
      <c r="I786" s="57">
        <f t="shared" si="99"/>
        <v>5820.0</v>
      </c>
    </row>
    <row r="787" spans="8:8">
      <c r="B787" s="55">
        <v>17.0</v>
      </c>
      <c r="C787" s="56">
        <v>7.0</v>
      </c>
      <c r="D787" s="56" t="s">
        <v>134</v>
      </c>
      <c r="E787" s="56" t="str">
        <f t="shared" si="97"/>
        <v>Pempek Vacuum 70</v>
      </c>
      <c r="F787" s="22">
        <v>70000.0</v>
      </c>
      <c r="G787" s="22">
        <f t="shared" si="98"/>
        <v>490000.0</v>
      </c>
      <c r="H787" s="22">
        <v>32636.0</v>
      </c>
      <c r="I787" s="57">
        <f t="shared" si="99"/>
        <v>228452.0</v>
      </c>
    </row>
    <row r="788" spans="8:8">
      <c r="B788" s="55">
        <v>18.0</v>
      </c>
      <c r="C788" s="56">
        <v>2.0</v>
      </c>
      <c r="D788" s="56" t="s">
        <v>147</v>
      </c>
      <c r="E788" s="56" t="str">
        <f t="shared" si="97"/>
        <v>Koin 200 gr</v>
      </c>
      <c r="F788" s="22">
        <v>20000.0</v>
      </c>
      <c r="G788" s="22">
        <f t="shared" si="98"/>
        <v>40000.0</v>
      </c>
      <c r="H788" s="22">
        <v>8500.0</v>
      </c>
      <c r="I788" s="57">
        <f t="shared" si="99"/>
        <v>17000.0</v>
      </c>
    </row>
    <row r="789" spans="8:8">
      <c r="B789" s="55">
        <v>19.0</v>
      </c>
      <c r="C789" s="56">
        <v>2.0</v>
      </c>
      <c r="D789" s="56" t="s">
        <v>98</v>
      </c>
      <c r="E789" s="56" t="str">
        <f t="shared" si="97"/>
        <v>Getas</v>
      </c>
      <c r="F789" s="22">
        <v>25000.0</v>
      </c>
      <c r="G789" s="22">
        <f t="shared" si="98"/>
        <v>50000.0</v>
      </c>
      <c r="H789" s="22">
        <v>17000.0</v>
      </c>
      <c r="I789" s="57">
        <f t="shared" si="99"/>
        <v>34000.0</v>
      </c>
    </row>
    <row r="790" spans="8:8">
      <c r="B790" s="60">
        <v>20.0</v>
      </c>
      <c r="C790" s="61">
        <v>80.0</v>
      </c>
      <c r="D790" s="61" t="s">
        <v>21</v>
      </c>
      <c r="E790" s="61" t="str">
        <f>IF(ISBLANK(D790),"",VLOOKUP(D790,UP_3_2022,2,FALSE))</f>
        <v>Pempek Vacuum</v>
      </c>
      <c r="F790" s="62">
        <v>3500.0</v>
      </c>
      <c r="G790" s="62">
        <f>IF(ISBLANK(D790),"",F790*C790)</f>
        <v>280000.0</v>
      </c>
      <c r="H790" s="62">
        <v>1563.0</v>
      </c>
      <c r="I790" s="63">
        <f>IF(ISBLANK(D790),"",H790*C790)</f>
        <v>125040.0</v>
      </c>
    </row>
    <row r="791" spans="8:8">
      <c r="B791" s="60">
        <v>21.0</v>
      </c>
      <c r="C791" s="61">
        <v>1.0</v>
      </c>
      <c r="D791" s="61" t="s">
        <v>29</v>
      </c>
      <c r="E791" s="61" t="str">
        <f>IF(ISBLANK(D791),"",VLOOKUP(D791,UP_3_2022,2,FALSE))</f>
        <v>Vit</v>
      </c>
      <c r="F791" s="62">
        <v>4000.0</v>
      </c>
      <c r="G791" s="62">
        <f t="shared" si="98"/>
        <v>4000.0</v>
      </c>
      <c r="H791" s="62">
        <v>1500.0</v>
      </c>
      <c r="I791" s="63">
        <f t="shared" si="99"/>
        <v>1500.0</v>
      </c>
    </row>
    <row r="793" spans="8:8">
      <c r="E793" s="64" t="s">
        <v>49</v>
      </c>
      <c r="G793" s="22">
        <f>SUM(G771:G791)</f>
        <v>4505500.0</v>
      </c>
      <c r="I793" s="22">
        <f>SUM(I771:I791)</f>
        <v>2285307.0</v>
      </c>
    </row>
    <row r="795" spans="8:8" s="65" ht="14.5" customFormat="1">
      <c r="F795" s="67"/>
      <c r="G795" s="67"/>
      <c r="H795" s="67"/>
      <c r="I795" s="67"/>
    </row>
    <row r="797" spans="8:8">
      <c r="C797" s="49">
        <f>DATE(2022,4,29)</f>
        <v>44680.0</v>
      </c>
      <c r="D797" s="50"/>
    </row>
    <row r="799" spans="8:8" ht="14.5">
      <c r="B799" s="52" t="s">
        <v>39</v>
      </c>
      <c r="C799" s="53" t="s">
        <v>89</v>
      </c>
      <c r="D799" s="53" t="s">
        <v>37</v>
      </c>
      <c r="E799" s="53" t="s">
        <v>36</v>
      </c>
      <c r="F799" s="53" t="s">
        <v>2</v>
      </c>
      <c r="G799" s="53" t="s">
        <v>40</v>
      </c>
      <c r="H799" s="53" t="s">
        <v>38</v>
      </c>
      <c r="I799" s="54" t="s">
        <v>41</v>
      </c>
    </row>
    <row r="800" spans="8:8">
      <c r="B800" s="55">
        <v>1.0</v>
      </c>
      <c r="C800" s="56">
        <v>11.0</v>
      </c>
      <c r="D800" s="56" t="s">
        <v>135</v>
      </c>
      <c r="E800" s="56" t="str">
        <f t="shared" si="100" ref="E800:E819">IF(ISBLANK(D800),"",VLOOKUP(D800,UP_3_2022,2,FALSE))</f>
        <v>Pempek Vacuum 110</v>
      </c>
      <c r="F800" s="22">
        <v>110000.0</v>
      </c>
      <c r="G800" s="22">
        <f>IF(ISBLANK(D800),"",F800*C800)</f>
        <v>1210000.0</v>
      </c>
      <c r="H800" s="22">
        <v>53841.0</v>
      </c>
      <c r="I800" s="79">
        <f>IF(ISBLANK(D800),"",H800*C800)</f>
        <v>592251.0</v>
      </c>
    </row>
    <row r="801" spans="8:8">
      <c r="B801" s="55">
        <v>2.0</v>
      </c>
      <c r="C801" s="56">
        <v>39.0</v>
      </c>
      <c r="D801" s="56" t="s">
        <v>134</v>
      </c>
      <c r="E801" s="56" t="str">
        <f t="shared" si="100"/>
        <v>Pempek Vacuum 70</v>
      </c>
      <c r="F801" s="22">
        <v>70000.0</v>
      </c>
      <c r="G801" s="22">
        <f t="shared" si="101" ref="G801:G819">IF(ISBLANK(D801),"",F801*C801)</f>
        <v>2730000.0</v>
      </c>
      <c r="H801" s="22">
        <v>32636.0</v>
      </c>
      <c r="I801" s="79">
        <f t="shared" si="102" ref="I801:I819">IF(ISBLANK(D801),"",H801*C801)</f>
        <v>1272804.0</v>
      </c>
    </row>
    <row r="802" spans="8:8">
      <c r="B802" s="55">
        <v>3.0</v>
      </c>
      <c r="C802" s="56">
        <v>4.0</v>
      </c>
      <c r="D802" s="56" t="s">
        <v>141</v>
      </c>
      <c r="E802" s="56" t="str">
        <f t="shared" si="100"/>
        <v>Pempek Vacuum 210</v>
      </c>
      <c r="F802" s="22">
        <v>210000.0</v>
      </c>
      <c r="G802" s="22">
        <f t="shared" si="101"/>
        <v>840000.0</v>
      </c>
      <c r="H802" s="22">
        <v>100593.0</v>
      </c>
      <c r="I802" s="79">
        <f t="shared" si="102"/>
        <v>402372.0</v>
      </c>
    </row>
    <row r="803" spans="8:8">
      <c r="B803" s="55">
        <v>4.0</v>
      </c>
      <c r="C803" s="56">
        <v>6.0</v>
      </c>
      <c r="D803" s="56" t="s">
        <v>138</v>
      </c>
      <c r="E803" s="56" t="str">
        <f t="shared" si="100"/>
        <v>Pempek Vacuum 140</v>
      </c>
      <c r="F803" s="22">
        <v>140000.0</v>
      </c>
      <c r="G803" s="22">
        <f t="shared" si="101"/>
        <v>840000.0</v>
      </c>
      <c r="H803" s="22">
        <v>68657.0</v>
      </c>
      <c r="I803" s="79">
        <f t="shared" si="102"/>
        <v>411942.0</v>
      </c>
    </row>
    <row r="804" spans="8:8">
      <c r="B804" s="55">
        <v>5.0</v>
      </c>
      <c r="C804" s="56">
        <v>1.0</v>
      </c>
      <c r="D804" s="56" t="s">
        <v>140</v>
      </c>
      <c r="E804" s="56" t="str">
        <f t="shared" si="100"/>
        <v>Pempek Vacuum 175</v>
      </c>
      <c r="F804" s="22">
        <v>175000.0</v>
      </c>
      <c r="G804" s="22">
        <f t="shared" si="101"/>
        <v>175000.0</v>
      </c>
      <c r="H804" s="22">
        <v>85777.0</v>
      </c>
      <c r="I804" s="79">
        <f t="shared" si="102"/>
        <v>85777.0</v>
      </c>
    </row>
    <row r="805" spans="8:8">
      <c r="B805" s="55">
        <v>6.0</v>
      </c>
      <c r="C805" s="56">
        <v>8.0</v>
      </c>
      <c r="D805" s="56" t="s">
        <v>136</v>
      </c>
      <c r="E805" s="56" t="str">
        <f t="shared" si="100"/>
        <v>Pempek Vacuum 35</v>
      </c>
      <c r="F805" s="22">
        <v>35000.0</v>
      </c>
      <c r="G805" s="22">
        <f t="shared" si="101"/>
        <v>280000.0</v>
      </c>
      <c r="H805" s="22">
        <v>17120.0</v>
      </c>
      <c r="I805" s="79">
        <f t="shared" si="102"/>
        <v>136960.0</v>
      </c>
    </row>
    <row r="806" spans="8:8">
      <c r="B806" s="55">
        <v>7.0</v>
      </c>
      <c r="C806" s="56">
        <v>151.0</v>
      </c>
      <c r="D806" s="56" t="s">
        <v>20</v>
      </c>
      <c r="E806" s="56" t="str">
        <f t="shared" si="100"/>
        <v>Pempek Biasa</v>
      </c>
      <c r="F806" s="22">
        <v>3500.0</v>
      </c>
      <c r="G806" s="22">
        <f t="shared" si="101"/>
        <v>528500.0</v>
      </c>
      <c r="H806" s="22">
        <v>1563.0</v>
      </c>
      <c r="I806" s="79">
        <f t="shared" si="102"/>
        <v>236013.0</v>
      </c>
    </row>
    <row r="807" spans="8:8">
      <c r="B807" s="55">
        <v>8.0</v>
      </c>
      <c r="C807" s="56">
        <v>22.0</v>
      </c>
      <c r="D807" s="56" t="s">
        <v>25</v>
      </c>
      <c r="E807" s="56" t="str">
        <f t="shared" si="100"/>
        <v>Makanan Lain</v>
      </c>
      <c r="F807" s="22">
        <v>12500.0</v>
      </c>
      <c r="G807" s="22">
        <f t="shared" si="101"/>
        <v>275000.0</v>
      </c>
      <c r="H807" s="22">
        <v>7200.0</v>
      </c>
      <c r="I807" s="79">
        <f t="shared" si="102"/>
        <v>158400.0</v>
      </c>
    </row>
    <row r="808" spans="8:8">
      <c r="B808" s="55">
        <v>9.0</v>
      </c>
      <c r="C808" s="56">
        <v>6.0</v>
      </c>
      <c r="D808" s="56" t="s">
        <v>144</v>
      </c>
      <c r="E808" s="56" t="str">
        <f t="shared" si="100"/>
        <v>Panggang 200 gr</v>
      </c>
      <c r="F808" s="22">
        <v>25000.0</v>
      </c>
      <c r="G808" s="22">
        <f t="shared" si="101"/>
        <v>150000.0</v>
      </c>
      <c r="H808" s="22">
        <v>14500.0</v>
      </c>
      <c r="I808" s="79">
        <f t="shared" si="102"/>
        <v>87000.0</v>
      </c>
    </row>
    <row r="809" spans="8:8">
      <c r="B809" s="55">
        <v>10.0</v>
      </c>
      <c r="C809" s="56">
        <v>5.0</v>
      </c>
      <c r="D809" s="56" t="s">
        <v>98</v>
      </c>
      <c r="E809" s="56" t="str">
        <f t="shared" si="100"/>
        <v>Getas</v>
      </c>
      <c r="F809" s="22">
        <v>25000.0</v>
      </c>
      <c r="G809" s="22">
        <f t="shared" si="101"/>
        <v>125000.0</v>
      </c>
      <c r="H809" s="22">
        <v>17000.0</v>
      </c>
      <c r="I809" s="79">
        <f t="shared" si="102"/>
        <v>85000.0</v>
      </c>
    </row>
    <row r="810" spans="8:8">
      <c r="B810" s="55">
        <v>11.0</v>
      </c>
      <c r="C810" s="56">
        <v>4.0</v>
      </c>
      <c r="D810" s="56" t="s">
        <v>147</v>
      </c>
      <c r="E810" s="56" t="str">
        <f t="shared" si="100"/>
        <v>Koin 200 gr</v>
      </c>
      <c r="F810" s="22">
        <v>20000.0</v>
      </c>
      <c r="G810" s="22">
        <f t="shared" si="101"/>
        <v>80000.0</v>
      </c>
      <c r="H810" s="22">
        <v>8500.0</v>
      </c>
      <c r="I810" s="79">
        <f t="shared" si="102"/>
        <v>34000.0</v>
      </c>
    </row>
    <row r="811" spans="8:8">
      <c r="B811" s="55">
        <v>12.0</v>
      </c>
      <c r="C811" s="56">
        <v>4.0</v>
      </c>
      <c r="D811" s="56" t="s">
        <v>142</v>
      </c>
      <c r="E811" s="56" t="str">
        <f t="shared" si="100"/>
        <v>Kacing A 200 gr</v>
      </c>
      <c r="F811" s="22">
        <v>25000.0</v>
      </c>
      <c r="G811" s="22">
        <f>IF(ISBLANK(D811),"",F811*C811)</f>
        <v>100000.0</v>
      </c>
      <c r="H811" s="22">
        <v>13300.0</v>
      </c>
      <c r="I811" s="79">
        <f>IF(ISBLANK(D811),"",H811*C811)</f>
        <v>53200.0</v>
      </c>
    </row>
    <row r="812" spans="8:8">
      <c r="B812" s="55">
        <v>13.0</v>
      </c>
      <c r="C812" s="56">
        <v>4.0</v>
      </c>
      <c r="D812" s="56" t="s">
        <v>146</v>
      </c>
      <c r="E812" s="56" t="str">
        <f t="shared" si="100"/>
        <v>Teh Pucuk</v>
      </c>
      <c r="F812" s="22">
        <v>5000.0</v>
      </c>
      <c r="G812" s="22">
        <f>IF(ISBLANK(D812),"",F812*C812)</f>
        <v>20000.0</v>
      </c>
      <c r="H812" s="22">
        <v>2750.0</v>
      </c>
      <c r="I812" s="79">
        <f>IF(ISBLANK(D812),"",H812*C812)</f>
        <v>11000.0</v>
      </c>
    </row>
    <row r="813" spans="8:8">
      <c r="B813" s="55">
        <v>14.0</v>
      </c>
      <c r="C813" s="56">
        <v>5.0</v>
      </c>
      <c r="D813" s="56" t="s">
        <v>145</v>
      </c>
      <c r="E813" s="56" t="str">
        <f t="shared" si="100"/>
        <v>Fruit Tea</v>
      </c>
      <c r="F813" s="22">
        <v>7000.0</v>
      </c>
      <c r="G813" s="22">
        <f t="shared" si="101"/>
        <v>35000.0</v>
      </c>
      <c r="H813" s="22">
        <v>3250.0</v>
      </c>
      <c r="I813" s="79">
        <f t="shared" si="102"/>
        <v>16250.0</v>
      </c>
    </row>
    <row r="814" spans="8:8">
      <c r="B814" s="55">
        <v>15.0</v>
      </c>
      <c r="C814" s="56">
        <v>9.0</v>
      </c>
      <c r="D814" s="56" t="s">
        <v>25</v>
      </c>
      <c r="E814" s="56" t="str">
        <f t="shared" si="100"/>
        <v>Makanan Lain</v>
      </c>
      <c r="F814" s="22">
        <v>12500.0</v>
      </c>
      <c r="G814" s="22">
        <f t="shared" si="101"/>
        <v>112500.0</v>
      </c>
      <c r="H814" s="22">
        <v>7200.0</v>
      </c>
      <c r="I814" s="79">
        <f t="shared" si="102"/>
        <v>64800.0</v>
      </c>
    </row>
    <row r="815" spans="8:8">
      <c r="B815" s="55">
        <v>16.0</v>
      </c>
      <c r="C815" s="56">
        <v>7.0</v>
      </c>
      <c r="D815" s="56" t="s">
        <v>29</v>
      </c>
      <c r="E815" s="56" t="str">
        <f t="shared" si="100"/>
        <v>Vit</v>
      </c>
      <c r="F815" s="22">
        <v>4000.0</v>
      </c>
      <c r="G815" s="22">
        <f t="shared" si="101"/>
        <v>28000.0</v>
      </c>
      <c r="H815" s="22">
        <v>1500.0</v>
      </c>
      <c r="I815" s="79">
        <f t="shared" si="102"/>
        <v>10500.0</v>
      </c>
    </row>
    <row r="816" spans="8:8">
      <c r="B816" s="55">
        <v>17.0</v>
      </c>
      <c r="C816" s="56">
        <v>4.0</v>
      </c>
      <c r="D816" s="56" t="s">
        <v>112</v>
      </c>
      <c r="E816" s="56" t="str">
        <f t="shared" si="100"/>
        <v>Teh Botol Sosro</v>
      </c>
      <c r="F816" s="22">
        <v>5000.0</v>
      </c>
      <c r="G816" s="22">
        <f t="shared" si="101"/>
        <v>20000.0</v>
      </c>
      <c r="H816" s="22">
        <v>1940.0</v>
      </c>
      <c r="I816" s="79">
        <f t="shared" si="102"/>
        <v>7760.0</v>
      </c>
    </row>
    <row r="817" spans="8:8">
      <c r="B817" s="55">
        <v>18.0</v>
      </c>
      <c r="C817" s="56">
        <v>4.0</v>
      </c>
      <c r="D817" s="56" t="s">
        <v>26</v>
      </c>
      <c r="E817" s="56" t="str">
        <f t="shared" si="100"/>
        <v>Lenjer Besar</v>
      </c>
      <c r="F817" s="22">
        <v>22500.0</v>
      </c>
      <c r="G817" s="22">
        <f>IF(ISBLANK(D817),"",F817*C817)</f>
        <v>90000.0</v>
      </c>
      <c r="H817" s="22">
        <v>11000.0</v>
      </c>
      <c r="I817" s="79">
        <f>IF(ISBLANK(D817),"",H817*C817)</f>
        <v>44000.0</v>
      </c>
    </row>
    <row r="818" spans="8:8">
      <c r="B818" s="55">
        <v>19.0</v>
      </c>
      <c r="C818" s="56">
        <v>10.0</v>
      </c>
      <c r="D818" s="56" t="s">
        <v>46</v>
      </c>
      <c r="E818" s="56" t="str">
        <f t="shared" si="100"/>
        <v>Tekwan Beku (1/2 kg)</v>
      </c>
      <c r="F818" s="22">
        <v>42500.0</v>
      </c>
      <c r="G818" s="22">
        <f>IF(ISBLANK(D818),"",F818*C818)</f>
        <v>425000.0</v>
      </c>
      <c r="H818" s="22">
        <v>35000.0</v>
      </c>
      <c r="I818" s="79">
        <f>IF(ISBLANK(D818),"",H818*C818)</f>
        <v>350000.0</v>
      </c>
    </row>
    <row r="819" spans="8:8">
      <c r="B819" s="60">
        <v>20.0</v>
      </c>
      <c r="C819" s="61">
        <v>1.0</v>
      </c>
      <c r="D819" s="66" t="s">
        <v>149</v>
      </c>
      <c r="E819" s="61" t="str">
        <f t="shared" si="100"/>
        <v>Mangkok Gabgus 200 gr</v>
      </c>
      <c r="F819" s="62">
        <v>25000.0</v>
      </c>
      <c r="G819" s="62">
        <f t="shared" si="101"/>
        <v>25000.0</v>
      </c>
      <c r="H819" s="62">
        <v>13300.0</v>
      </c>
      <c r="I819" s="63">
        <f t="shared" si="102"/>
        <v>13300.0</v>
      </c>
    </row>
    <row r="821" spans="8:8">
      <c r="E821" s="64" t="s">
        <v>49</v>
      </c>
      <c r="G821" s="22">
        <f>SUM(G800:G819)</f>
        <v>8089000.0</v>
      </c>
      <c r="I821" s="22">
        <f>SUM(I800:I819)</f>
        <v>4073329.0</v>
      </c>
    </row>
    <row r="823" spans="8:8" s="65" ht="14.5" customFormat="1">
      <c r="F823" s="67"/>
      <c r="G823" s="67"/>
      <c r="H823" s="67"/>
      <c r="I823" s="67"/>
    </row>
    <row r="825" spans="8:8">
      <c r="C825" s="49">
        <f>DATE(2022,4,30)</f>
        <v>44681.0</v>
      </c>
      <c r="D825" s="50"/>
    </row>
    <row r="827" spans="8:8" ht="14.5">
      <c r="B827" s="52" t="s">
        <v>39</v>
      </c>
      <c r="C827" s="53" t="s">
        <v>89</v>
      </c>
      <c r="D827" s="53" t="s">
        <v>37</v>
      </c>
      <c r="E827" s="53" t="s">
        <v>36</v>
      </c>
      <c r="F827" s="53" t="s">
        <v>2</v>
      </c>
      <c r="G827" s="53" t="s">
        <v>40</v>
      </c>
      <c r="H827" s="53" t="s">
        <v>38</v>
      </c>
      <c r="I827" s="54" t="s">
        <v>41</v>
      </c>
    </row>
    <row r="828" spans="8:8">
      <c r="B828" s="55">
        <v>1.0</v>
      </c>
      <c r="C828" s="56">
        <v>56.0</v>
      </c>
      <c r="D828" s="56" t="s">
        <v>26</v>
      </c>
      <c r="E828" s="56" t="str">
        <f t="shared" si="103" ref="E828:E847">IF(ISBLANK(D828),"",VLOOKUP(D828,UP_3_2022,2,FALSE))</f>
        <v>Lenjer Besar</v>
      </c>
      <c r="F828" s="22">
        <v>22500.0</v>
      </c>
      <c r="G828" s="22">
        <f>IF(ISBLANK(D828),"",F828*C828)</f>
        <v>1260000.0</v>
      </c>
      <c r="H828" s="22">
        <v>11000.0</v>
      </c>
      <c r="I828" s="79">
        <f>IF(ISBLANK(D828),"",H828*C828)</f>
        <v>616000.0</v>
      </c>
    </row>
    <row r="829" spans="8:8">
      <c r="B829" s="55">
        <v>2.0</v>
      </c>
      <c r="C829" s="56">
        <v>7.0</v>
      </c>
      <c r="D829" s="56" t="s">
        <v>25</v>
      </c>
      <c r="E829" s="56" t="str">
        <f t="shared" si="103"/>
        <v>Makanan Lain</v>
      </c>
      <c r="F829" s="22">
        <v>12500.0</v>
      </c>
      <c r="G829" s="22">
        <f t="shared" si="104" ref="G829:G847">IF(ISBLANK(D829),"",F829*C829)</f>
        <v>87500.0</v>
      </c>
      <c r="H829" s="22">
        <v>7200.0</v>
      </c>
      <c r="I829" s="79">
        <f t="shared" si="105" ref="I829:I847">IF(ISBLANK(D829),"",H829*C829)</f>
        <v>50400.0</v>
      </c>
    </row>
    <row r="830" spans="8:8">
      <c r="B830" s="55">
        <v>3.0</v>
      </c>
      <c r="C830" s="56">
        <v>1.0</v>
      </c>
      <c r="D830" s="56" t="s">
        <v>140</v>
      </c>
      <c r="E830" s="56" t="str">
        <f t="shared" si="103"/>
        <v>Pempek Vacuum 175</v>
      </c>
      <c r="F830" s="22">
        <v>175000.0</v>
      </c>
      <c r="G830" s="22">
        <f t="shared" si="104"/>
        <v>175000.0</v>
      </c>
      <c r="H830" s="22">
        <v>85777.0</v>
      </c>
      <c r="I830" s="79">
        <f t="shared" si="105"/>
        <v>85777.0</v>
      </c>
    </row>
    <row r="831" spans="8:8">
      <c r="B831" s="55">
        <v>4.0</v>
      </c>
      <c r="C831" s="56">
        <v>10.0</v>
      </c>
      <c r="D831" s="56" t="s">
        <v>46</v>
      </c>
      <c r="E831" s="56" t="str">
        <f t="shared" si="103"/>
        <v>Tekwan Beku (1/2 kg)</v>
      </c>
      <c r="F831" s="22">
        <v>42500.0</v>
      </c>
      <c r="G831" s="22">
        <f t="shared" si="104"/>
        <v>425000.0</v>
      </c>
      <c r="H831" s="22">
        <v>35000.0</v>
      </c>
      <c r="I831" s="79">
        <f t="shared" si="105"/>
        <v>350000.0</v>
      </c>
    </row>
    <row r="832" spans="8:8">
      <c r="B832" s="55">
        <v>5.0</v>
      </c>
      <c r="C832" s="56">
        <v>5.0</v>
      </c>
      <c r="D832" s="56" t="s">
        <v>147</v>
      </c>
      <c r="E832" s="56" t="str">
        <f t="shared" si="103"/>
        <v>Koin 200 gr</v>
      </c>
      <c r="F832" s="22">
        <v>20000.0</v>
      </c>
      <c r="G832" s="22">
        <f t="shared" si="106" ref="G832">IF(ISBLANK(D832),"",F832*C832)</f>
        <v>100000.0</v>
      </c>
      <c r="H832" s="22">
        <v>8500.0</v>
      </c>
      <c r="I832" s="79">
        <f t="shared" si="107" ref="I832">IF(ISBLANK(D832),"",H832*C832)</f>
        <v>42500.0</v>
      </c>
    </row>
    <row r="833" spans="8:8">
      <c r="B833" s="55">
        <v>6.0</v>
      </c>
      <c r="C833" s="56">
        <v>136.0</v>
      </c>
      <c r="D833" s="56" t="s">
        <v>20</v>
      </c>
      <c r="E833" s="56" t="str">
        <f t="shared" si="103"/>
        <v>Pempek Biasa</v>
      </c>
      <c r="F833" s="22">
        <v>3500.0</v>
      </c>
      <c r="G833" s="22">
        <f t="shared" si="104"/>
        <v>476000.0</v>
      </c>
      <c r="H833" s="22">
        <v>1563.0</v>
      </c>
      <c r="I833" s="79">
        <f t="shared" si="105"/>
        <v>212568.0</v>
      </c>
    </row>
    <row r="834" spans="8:8">
      <c r="B834" s="55">
        <v>7.0</v>
      </c>
      <c r="C834" s="56">
        <v>5.0</v>
      </c>
      <c r="D834" s="56" t="s">
        <v>138</v>
      </c>
      <c r="E834" s="56" t="str">
        <f t="shared" si="103"/>
        <v>Pempek Vacuum 140</v>
      </c>
      <c r="F834" s="22">
        <v>140000.0</v>
      </c>
      <c r="G834" s="22">
        <f t="shared" si="104"/>
        <v>700000.0</v>
      </c>
      <c r="H834" s="22">
        <v>68657.0</v>
      </c>
      <c r="I834" s="79">
        <f t="shared" si="105"/>
        <v>343285.0</v>
      </c>
    </row>
    <row r="835" spans="8:8">
      <c r="B835" s="55">
        <v>8.0</v>
      </c>
      <c r="C835" s="56">
        <v>10.0</v>
      </c>
      <c r="D835" s="56" t="s">
        <v>135</v>
      </c>
      <c r="E835" s="56" t="str">
        <f t="shared" si="103"/>
        <v>Pempek Vacuum 110</v>
      </c>
      <c r="F835" s="22">
        <v>110000.0</v>
      </c>
      <c r="G835" s="22">
        <f t="shared" si="104"/>
        <v>1100000.0</v>
      </c>
      <c r="H835" s="22">
        <v>53841.0</v>
      </c>
      <c r="I835" s="79">
        <f t="shared" si="105"/>
        <v>538410.0</v>
      </c>
    </row>
    <row r="836" spans="8:8">
      <c r="B836" s="55">
        <v>9.0</v>
      </c>
      <c r="C836" s="56">
        <v>3.0</v>
      </c>
      <c r="D836" s="56" t="s">
        <v>139</v>
      </c>
      <c r="E836" s="56" t="str">
        <f t="shared" si="103"/>
        <v>Pempek Vacuum 280</v>
      </c>
      <c r="F836" s="22">
        <v>280000.0</v>
      </c>
      <c r="G836" s="22">
        <f t="shared" si="104"/>
        <v>840000.0</v>
      </c>
      <c r="H836" s="22">
        <v>132529.0</v>
      </c>
      <c r="I836" s="79">
        <f t="shared" si="105"/>
        <v>397587.0</v>
      </c>
    </row>
    <row r="837" spans="8:8">
      <c r="B837" s="55">
        <v>10.0</v>
      </c>
      <c r="C837" s="56">
        <v>10.0</v>
      </c>
      <c r="D837" s="56" t="s">
        <v>136</v>
      </c>
      <c r="E837" s="56" t="str">
        <f t="shared" si="103"/>
        <v>Pempek Vacuum 35</v>
      </c>
      <c r="F837" s="22">
        <v>35000.0</v>
      </c>
      <c r="G837" s="22">
        <f t="shared" si="104"/>
        <v>350000.0</v>
      </c>
      <c r="H837" s="22">
        <v>17120.0</v>
      </c>
      <c r="I837" s="79">
        <f t="shared" si="105"/>
        <v>171200.0</v>
      </c>
    </row>
    <row r="838" spans="8:8">
      <c r="B838" s="55">
        <v>11.0</v>
      </c>
      <c r="C838" s="56">
        <v>2.0</v>
      </c>
      <c r="D838" s="56" t="s">
        <v>140</v>
      </c>
      <c r="E838" s="56" t="str">
        <f t="shared" si="103"/>
        <v>Pempek Vacuum 175</v>
      </c>
      <c r="F838" s="22">
        <v>175000.0</v>
      </c>
      <c r="G838" s="22">
        <f t="shared" si="104"/>
        <v>350000.0</v>
      </c>
      <c r="H838" s="22">
        <v>85777.0</v>
      </c>
      <c r="I838" s="79">
        <f t="shared" si="105"/>
        <v>171554.0</v>
      </c>
    </row>
    <row r="839" spans="8:8">
      <c r="B839" s="55">
        <v>12.0</v>
      </c>
      <c r="C839" s="56">
        <v>7.0</v>
      </c>
      <c r="D839" s="56" t="s">
        <v>134</v>
      </c>
      <c r="E839" s="56" t="str">
        <f t="shared" si="103"/>
        <v>Pempek Vacuum 70</v>
      </c>
      <c r="F839" s="22">
        <v>70000.0</v>
      </c>
      <c r="G839" s="22">
        <f t="shared" si="104"/>
        <v>490000.0</v>
      </c>
      <c r="H839" s="22">
        <v>32636.0</v>
      </c>
      <c r="I839" s="79">
        <f t="shared" si="105"/>
        <v>228452.0</v>
      </c>
    </row>
    <row r="840" spans="8:8">
      <c r="B840" s="55">
        <v>13.0</v>
      </c>
      <c r="C840" s="56">
        <v>29.0</v>
      </c>
      <c r="D840" s="56" t="s">
        <v>27</v>
      </c>
      <c r="E840" s="56" t="str">
        <f t="shared" si="103"/>
        <v>Model Telor</v>
      </c>
      <c r="F840" s="22">
        <v>15000.0</v>
      </c>
      <c r="G840" s="22">
        <f t="shared" si="104"/>
        <v>435000.0</v>
      </c>
      <c r="H840" s="22">
        <v>7969.0</v>
      </c>
      <c r="I840" s="79">
        <f t="shared" si="105"/>
        <v>231101.0</v>
      </c>
    </row>
    <row r="841" spans="8:8">
      <c r="B841" s="55">
        <v>14.0</v>
      </c>
      <c r="C841" s="56">
        <v>4.0</v>
      </c>
      <c r="D841" s="56" t="s">
        <v>29</v>
      </c>
      <c r="E841" s="56" t="str">
        <f t="shared" si="103"/>
        <v>Vit</v>
      </c>
      <c r="F841" s="22">
        <v>4000.0</v>
      </c>
      <c r="G841" s="22">
        <f t="shared" si="104"/>
        <v>16000.0</v>
      </c>
      <c r="H841" s="22">
        <v>1500.0</v>
      </c>
      <c r="I841" s="79">
        <f t="shared" si="105"/>
        <v>6000.0</v>
      </c>
    </row>
    <row r="842" spans="8:8">
      <c r="B842" s="55">
        <v>15.0</v>
      </c>
      <c r="C842" s="56">
        <v>2.0</v>
      </c>
      <c r="D842" s="56" t="s">
        <v>143</v>
      </c>
      <c r="E842" s="56" t="str">
        <f t="shared" si="103"/>
        <v>Bintang 200 gr</v>
      </c>
      <c r="F842" s="22">
        <v>20000.0</v>
      </c>
      <c r="G842" s="22">
        <f t="shared" si="104"/>
        <v>40000.0</v>
      </c>
      <c r="H842" s="22">
        <v>8500.0</v>
      </c>
      <c r="I842" s="79">
        <f t="shared" si="105"/>
        <v>17000.0</v>
      </c>
    </row>
    <row r="843" spans="8:8">
      <c r="B843" s="55">
        <v>16.0</v>
      </c>
      <c r="C843" s="56">
        <v>3.0</v>
      </c>
      <c r="D843" s="56" t="s">
        <v>142</v>
      </c>
      <c r="E843" s="56" t="str">
        <f t="shared" si="103"/>
        <v>Kacing A 200 gr</v>
      </c>
      <c r="F843" s="22">
        <v>25000.0</v>
      </c>
      <c r="G843" s="22">
        <f t="shared" si="104"/>
        <v>75000.0</v>
      </c>
      <c r="H843" s="22">
        <v>13300.0</v>
      </c>
      <c r="I843" s="79">
        <f t="shared" si="105"/>
        <v>39900.0</v>
      </c>
    </row>
    <row r="844" spans="8:8">
      <c r="B844" s="55">
        <v>17.0</v>
      </c>
      <c r="C844" s="56">
        <v>10.0</v>
      </c>
      <c r="D844" s="56" t="s">
        <v>46</v>
      </c>
      <c r="E844" s="56" t="str">
        <f t="shared" si="103"/>
        <v>Tekwan Beku (1/2 kg)</v>
      </c>
      <c r="F844" s="22">
        <v>42500.0</v>
      </c>
      <c r="G844" s="22">
        <f t="shared" si="104"/>
        <v>425000.0</v>
      </c>
      <c r="H844" s="22">
        <v>35000.0</v>
      </c>
      <c r="I844" s="79">
        <f t="shared" si="105"/>
        <v>350000.0</v>
      </c>
    </row>
    <row r="845" spans="8:8">
      <c r="B845" s="55">
        <v>18.0</v>
      </c>
      <c r="C845" s="56">
        <v>1.0</v>
      </c>
      <c r="D845" s="56" t="s">
        <v>141</v>
      </c>
      <c r="E845" s="56" t="str">
        <f t="shared" si="103"/>
        <v>Pempek Vacuum 210</v>
      </c>
      <c r="F845" s="22">
        <v>210000.0</v>
      </c>
      <c r="G845" s="22">
        <f t="shared" si="104"/>
        <v>210000.0</v>
      </c>
      <c r="H845" s="22">
        <v>100593.0</v>
      </c>
      <c r="I845" s="79">
        <f t="shared" si="105"/>
        <v>100593.0</v>
      </c>
    </row>
    <row r="846" spans="8:8">
      <c r="B846" s="55">
        <v>19.0</v>
      </c>
      <c r="C846" s="56">
        <v>7.0</v>
      </c>
      <c r="D846" s="56" t="s">
        <v>145</v>
      </c>
      <c r="E846" s="56" t="str">
        <f t="shared" si="103"/>
        <v>Fruit Tea</v>
      </c>
      <c r="F846" s="22">
        <v>7000.0</v>
      </c>
      <c r="G846" s="22">
        <f t="shared" si="104"/>
        <v>49000.0</v>
      </c>
      <c r="H846" s="22">
        <v>3250.0</v>
      </c>
      <c r="I846" s="79">
        <f t="shared" si="105"/>
        <v>22750.0</v>
      </c>
    </row>
    <row r="847" spans="8:8">
      <c r="B847" s="60">
        <v>20.0</v>
      </c>
      <c r="C847" s="61"/>
      <c r="D847" s="61"/>
      <c r="E847" s="61" t="str">
        <f t="shared" si="103"/>
        <v/>
      </c>
      <c r="F847" s="62" t="s">
        <v>530</v>
      </c>
      <c r="G847" s="62" t="str">
        <f t="shared" si="104"/>
        <v/>
      </c>
      <c r="H847" s="62" t="s">
        <v>531</v>
      </c>
      <c r="I847" s="63" t="str">
        <f t="shared" si="105"/>
        <v/>
      </c>
    </row>
    <row r="849" spans="8:8">
      <c r="E849" s="64" t="s">
        <v>49</v>
      </c>
      <c r="G849" s="22">
        <f>SUM(G828:G847)</f>
        <v>7603500.0</v>
      </c>
      <c r="I849" s="22">
        <f>SUM(I828:I847)</f>
        <v>3975077.0</v>
      </c>
    </row>
    <row r="850" spans="8:8" ht="14.5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  <c r="DR850" s="67"/>
      <c r="DS850" s="67"/>
      <c r="DT850" s="67"/>
      <c r="DU850" s="67"/>
      <c r="DV850" s="67"/>
      <c r="DW850" s="67"/>
      <c r="DX850" s="67"/>
      <c r="DY850" s="67"/>
      <c r="DZ850" s="67"/>
      <c r="EA850" s="67"/>
      <c r="EB850" s="67"/>
      <c r="EC850" s="67"/>
      <c r="ED850" s="67"/>
      <c r="EE850" s="67"/>
      <c r="EF850" s="67"/>
      <c r="EG850" s="67"/>
      <c r="EH850" s="67"/>
      <c r="EI850" s="67"/>
      <c r="EJ850" s="67"/>
      <c r="EK850" s="67"/>
      <c r="EL850" s="67"/>
      <c r="EM850" s="67"/>
      <c r="EN850" s="67"/>
      <c r="EO850" s="67"/>
      <c r="EP850" s="67"/>
      <c r="EQ850" s="67"/>
      <c r="ER850" s="67"/>
      <c r="ES850" s="67"/>
      <c r="ET850" s="67"/>
      <c r="EU850" s="67"/>
      <c r="EV850" s="67"/>
      <c r="EW850" s="67"/>
      <c r="EX850" s="67"/>
      <c r="EY850" s="67"/>
      <c r="EZ850" s="67"/>
      <c r="FA850" s="67"/>
      <c r="FB850" s="67"/>
      <c r="FC850" s="67"/>
      <c r="FD850" s="67"/>
      <c r="FE850" s="67"/>
      <c r="FF850" s="67"/>
      <c r="FG850" s="67"/>
      <c r="FH850" s="67"/>
      <c r="FI850" s="67"/>
      <c r="FJ850" s="67"/>
      <c r="FK850" s="67"/>
      <c r="FL850" s="67"/>
      <c r="FM850" s="67"/>
      <c r="FN850" s="67"/>
      <c r="FO850" s="67"/>
      <c r="FP850" s="67"/>
      <c r="FQ850" s="67"/>
      <c r="FR850" s="67"/>
      <c r="FS850" s="67"/>
      <c r="FT850" s="67"/>
      <c r="FU850" s="67"/>
      <c r="FV850" s="67"/>
      <c r="FW850" s="67"/>
      <c r="FX850" s="67"/>
      <c r="FY850" s="67"/>
      <c r="FZ850" s="67"/>
      <c r="GA850" s="67"/>
      <c r="GB850" s="67"/>
      <c r="GC850" s="67"/>
      <c r="GD850" s="67"/>
      <c r="GE850" s="67"/>
      <c r="GF850" s="67"/>
      <c r="GG850" s="67"/>
      <c r="GH850" s="67"/>
      <c r="GI850" s="67"/>
      <c r="GJ850" s="67"/>
      <c r="GK850" s="67"/>
      <c r="GL850" s="67"/>
      <c r="GM850" s="67"/>
      <c r="GN850" s="67"/>
      <c r="GO850" s="67"/>
      <c r="GP850" s="67"/>
      <c r="GQ850" s="67"/>
      <c r="GR850" s="67"/>
      <c r="GS850" s="67"/>
      <c r="GT850" s="67"/>
      <c r="GU850" s="67"/>
      <c r="GV850" s="67"/>
      <c r="GW850" s="67"/>
      <c r="GX850" s="67"/>
      <c r="GY850" s="67"/>
      <c r="GZ850" s="67"/>
      <c r="HA850" s="67"/>
      <c r="HB850" s="67"/>
      <c r="HC850" s="67"/>
      <c r="HD850" s="67"/>
      <c r="HE850" s="67"/>
      <c r="HF850" s="67"/>
      <c r="HG850" s="67"/>
      <c r="HH850" s="67"/>
      <c r="HI850" s="67"/>
      <c r="HJ850" s="67"/>
      <c r="HK850" s="67"/>
      <c r="HL850" s="67"/>
      <c r="HM850" s="67"/>
      <c r="HN850" s="67"/>
      <c r="HO850" s="67"/>
      <c r="HP850" s="67"/>
      <c r="HQ850" s="67"/>
      <c r="HR850" s="67"/>
      <c r="HS850" s="67"/>
      <c r="HT850" s="67"/>
      <c r="HU850" s="67"/>
      <c r="HV850" s="67"/>
      <c r="HW850" s="67"/>
      <c r="HX850" s="67"/>
      <c r="HY850" s="67"/>
      <c r="HZ850" s="67"/>
      <c r="IA850" s="67"/>
      <c r="IB850" s="67"/>
      <c r="IC850" s="67"/>
      <c r="ID850" s="67"/>
      <c r="IE850" s="67"/>
      <c r="IF850" s="67"/>
      <c r="IG850" s="67"/>
      <c r="IH850" s="67"/>
      <c r="II850" s="67"/>
      <c r="IJ850" s="67"/>
      <c r="IK850" s="67"/>
      <c r="IL850" s="67"/>
      <c r="IM850" s="67"/>
      <c r="IN850" s="67"/>
      <c r="IO850" s="67"/>
      <c r="IP850" s="67"/>
      <c r="IQ850" s="67"/>
      <c r="IR850" s="67"/>
      <c r="IS850" s="67"/>
      <c r="IT850" s="67"/>
      <c r="IU850" s="67"/>
      <c r="IV850" s="67"/>
      <c r="IW850" s="67"/>
      <c r="IX850" s="67"/>
      <c r="IY850" s="67"/>
      <c r="IZ850" s="67"/>
      <c r="JA850" s="67"/>
      <c r="JB850" s="67"/>
      <c r="JC850" s="67"/>
      <c r="JD850" s="67"/>
      <c r="JE850" s="67"/>
      <c r="JF850" s="67"/>
      <c r="JG850" s="67"/>
      <c r="JH850" s="67"/>
      <c r="JI850" s="67"/>
      <c r="JJ850" s="67"/>
      <c r="JK850" s="67"/>
      <c r="JL850" s="67"/>
      <c r="JM850" s="67"/>
      <c r="JN850" s="67"/>
      <c r="JO850" s="67"/>
      <c r="JP850" s="67"/>
      <c r="JQ850" s="67"/>
      <c r="JR850" s="67"/>
      <c r="JS850" s="67"/>
      <c r="JT850" s="67"/>
      <c r="JU850" s="67"/>
      <c r="JV850" s="67"/>
      <c r="JW850" s="67"/>
      <c r="JX850" s="67"/>
      <c r="JY850" s="67"/>
      <c r="JZ850" s="67"/>
      <c r="KA850" s="67"/>
      <c r="KB850" s="67"/>
      <c r="KC850" s="67"/>
      <c r="KD850" s="67"/>
      <c r="KE850" s="67"/>
      <c r="KF850" s="67"/>
      <c r="KG850" s="67"/>
      <c r="KH850" s="67"/>
      <c r="KI850" s="67"/>
      <c r="KJ850" s="67"/>
      <c r="KK850" s="67"/>
      <c r="KL850" s="67"/>
      <c r="KM850" s="67"/>
      <c r="KN850" s="67"/>
      <c r="KO850" s="67"/>
      <c r="KP850" s="67"/>
      <c r="KQ850" s="67"/>
      <c r="KR850" s="67"/>
      <c r="KS850" s="67"/>
      <c r="KT850" s="67"/>
      <c r="KU850" s="67"/>
      <c r="KV850" s="67"/>
      <c r="KW850" s="67"/>
      <c r="KX850" s="67"/>
      <c r="KY850" s="67"/>
      <c r="KZ850" s="67"/>
      <c r="LA850" s="67"/>
      <c r="LB850" s="67"/>
      <c r="LC850" s="67"/>
      <c r="LD850" s="67"/>
      <c r="LE850" s="67"/>
      <c r="LF850" s="67"/>
      <c r="LG850" s="67"/>
      <c r="LH850" s="67"/>
      <c r="LI850" s="67"/>
      <c r="LJ850" s="67"/>
      <c r="LK850" s="67"/>
      <c r="LL850" s="67"/>
      <c r="LM850" s="67"/>
      <c r="LN850" s="67"/>
      <c r="LO850" s="67"/>
      <c r="LP850" s="67"/>
      <c r="LQ850" s="67"/>
      <c r="LR850" s="67"/>
      <c r="LS850" s="67"/>
      <c r="LT850" s="67"/>
      <c r="LU850" s="67"/>
      <c r="LV850" s="67"/>
      <c r="LW850" s="67"/>
      <c r="LX850" s="67"/>
      <c r="LY850" s="67"/>
      <c r="LZ850" s="67"/>
      <c r="MA850" s="67"/>
      <c r="MB850" s="67"/>
      <c r="MC850" s="67"/>
      <c r="MD850" s="67"/>
      <c r="ME850" s="67"/>
      <c r="MF850" s="67"/>
      <c r="MG850" s="67"/>
      <c r="MH850" s="67"/>
      <c r="MI850" s="67"/>
      <c r="MJ850" s="67"/>
      <c r="MK850" s="67"/>
      <c r="ML850" s="67"/>
      <c r="MM850" s="67"/>
      <c r="MN850" s="67"/>
      <c r="MO850" s="67"/>
      <c r="MP850" s="67"/>
      <c r="MQ850" s="67"/>
      <c r="MR850" s="67"/>
      <c r="MS850" s="67"/>
      <c r="MT850" s="67"/>
      <c r="MU850" s="67"/>
      <c r="MV850" s="67"/>
      <c r="MW850" s="67"/>
      <c r="MX850" s="67"/>
      <c r="MY850" s="67"/>
      <c r="MZ850" s="67"/>
      <c r="NA850" s="67"/>
      <c r="NB850" s="67"/>
      <c r="NC850" s="67"/>
      <c r="ND850" s="67"/>
      <c r="NE850" s="67"/>
      <c r="NF850" s="67"/>
      <c r="NG850" s="67"/>
      <c r="NH850" s="67"/>
      <c r="NI850" s="67"/>
      <c r="NJ850" s="67"/>
      <c r="NK850" s="67"/>
      <c r="NL850" s="67"/>
      <c r="NM850" s="67"/>
      <c r="NN850" s="67"/>
      <c r="NO850" s="67"/>
      <c r="NP850" s="67"/>
      <c r="NQ850" s="67"/>
      <c r="NR850" s="67"/>
      <c r="NS850" s="67"/>
      <c r="NT850" s="67"/>
      <c r="NU850" s="67"/>
      <c r="NV850" s="67"/>
      <c r="NW850" s="67"/>
      <c r="NX850" s="67"/>
      <c r="NY850" s="67"/>
      <c r="NZ850" s="67"/>
      <c r="OA850" s="67"/>
      <c r="OB850" s="67"/>
      <c r="OC850" s="67"/>
      <c r="OD850" s="67"/>
      <c r="OE850" s="67"/>
      <c r="OF850" s="67"/>
      <c r="OG850" s="67"/>
      <c r="OH850" s="67"/>
      <c r="OI850" s="67"/>
      <c r="OJ850" s="67"/>
      <c r="OK850" s="67"/>
      <c r="OL850" s="67"/>
      <c r="OM850" s="67"/>
      <c r="ON850" s="67"/>
      <c r="OO850" s="67"/>
      <c r="OP850" s="67"/>
      <c r="OQ850" s="67"/>
      <c r="OR850" s="67"/>
      <c r="OS850" s="67"/>
      <c r="OT850" s="67"/>
      <c r="OU850" s="67"/>
      <c r="OV850" s="67"/>
      <c r="OW850" s="67"/>
      <c r="OX850" s="67"/>
      <c r="OY850" s="67"/>
      <c r="OZ850" s="67"/>
      <c r="PA850" s="67"/>
      <c r="PB850" s="67"/>
      <c r="PC850" s="67"/>
      <c r="PD850" s="67"/>
      <c r="PE850" s="67"/>
      <c r="PF850" s="67"/>
      <c r="PG850" s="67"/>
      <c r="PH850" s="67"/>
      <c r="PI850" s="67"/>
      <c r="PJ850" s="67"/>
      <c r="PK850" s="67"/>
      <c r="PL850" s="67"/>
      <c r="PM850" s="67"/>
      <c r="PN850" s="67"/>
      <c r="PO850" s="67"/>
      <c r="PP850" s="67"/>
      <c r="PQ850" s="67"/>
      <c r="PR850" s="67"/>
      <c r="PS850" s="67"/>
      <c r="PT850" s="67"/>
      <c r="PU850" s="67"/>
      <c r="PV850" s="67"/>
      <c r="PW850" s="67"/>
      <c r="PX850" s="67"/>
      <c r="PY850" s="67"/>
      <c r="PZ850" s="67"/>
      <c r="QA850" s="67"/>
      <c r="QB850" s="67"/>
      <c r="QC850" s="67"/>
      <c r="QD850" s="67"/>
      <c r="QE850" s="67"/>
      <c r="QF850" s="67"/>
      <c r="QG850" s="67"/>
      <c r="QH850" s="67"/>
      <c r="QI850" s="67"/>
      <c r="QJ850" s="67"/>
      <c r="QK850" s="67"/>
      <c r="QL850" s="67"/>
      <c r="QM850" s="67"/>
      <c r="QN850" s="67"/>
      <c r="QO850" s="67"/>
      <c r="QP850" s="67"/>
      <c r="QQ850" s="67"/>
      <c r="QR850" s="67"/>
      <c r="QS850" s="67"/>
      <c r="QT850" s="67"/>
      <c r="QU850" s="67"/>
      <c r="QV850" s="67"/>
      <c r="QW850" s="67"/>
      <c r="QX850" s="67"/>
      <c r="QY850" s="67"/>
      <c r="QZ850" s="67"/>
      <c r="RA850" s="67"/>
      <c r="RB850" s="67"/>
      <c r="RC850" s="67"/>
      <c r="RD850" s="67"/>
      <c r="RE850" s="67"/>
      <c r="RF850" s="67"/>
      <c r="RG850" s="67"/>
      <c r="RH850" s="67"/>
      <c r="RI850" s="67"/>
      <c r="RJ850" s="67"/>
      <c r="RK850" s="67"/>
      <c r="RL850" s="67"/>
      <c r="RM850" s="67"/>
      <c r="RN850" s="67"/>
      <c r="RO850" s="67"/>
      <c r="RP850" s="67"/>
      <c r="RQ850" s="67"/>
      <c r="RR850" s="67"/>
      <c r="RS850" s="67"/>
      <c r="RT850" s="67"/>
      <c r="RU850" s="67"/>
      <c r="RV850" s="67"/>
      <c r="RW850" s="67"/>
      <c r="RX850" s="67"/>
      <c r="RY850" s="67"/>
      <c r="RZ850" s="67"/>
      <c r="SA850" s="67"/>
      <c r="SB850" s="67"/>
      <c r="SC850" s="67"/>
      <c r="SD850" s="67"/>
      <c r="SE850" s="67"/>
      <c r="SF850" s="67"/>
      <c r="SG850" s="67"/>
      <c r="SH850" s="67"/>
      <c r="SI850" s="67"/>
      <c r="SJ850" s="67"/>
      <c r="SK850" s="67"/>
      <c r="SL850" s="67"/>
      <c r="SM850" s="67"/>
      <c r="SN850" s="67"/>
      <c r="SO850" s="67"/>
      <c r="SP850" s="67"/>
      <c r="SQ850" s="67"/>
      <c r="SR850" s="67"/>
      <c r="SS850" s="67"/>
      <c r="ST850" s="67"/>
      <c r="SU850" s="67"/>
      <c r="SV850" s="67"/>
      <c r="SW850" s="67"/>
      <c r="SX850" s="67"/>
      <c r="SY850" s="67"/>
      <c r="SZ850" s="67"/>
      <c r="TA850" s="67"/>
      <c r="TB850" s="67"/>
      <c r="TC850" s="67"/>
      <c r="TD850" s="67"/>
      <c r="TE850" s="67"/>
      <c r="TF850" s="67"/>
      <c r="TG850" s="67"/>
      <c r="TH850" s="67"/>
      <c r="TI850" s="67"/>
      <c r="TJ850" s="67"/>
      <c r="TK850" s="67"/>
      <c r="TL850" s="67"/>
      <c r="TM850" s="67"/>
      <c r="TN850" s="67"/>
      <c r="TO850" s="67"/>
      <c r="TP850" s="67"/>
      <c r="TQ850" s="67"/>
      <c r="TR850" s="67"/>
      <c r="TS850" s="67"/>
      <c r="TT850" s="67"/>
      <c r="TU850" s="67"/>
      <c r="TV850" s="67"/>
      <c r="TW850" s="67"/>
      <c r="TX850" s="67"/>
      <c r="TY850" s="67"/>
      <c r="TZ850" s="67"/>
      <c r="UA850" s="67"/>
      <c r="UB850" s="67"/>
      <c r="UC850" s="67"/>
      <c r="UD850" s="67"/>
      <c r="UE850" s="67"/>
      <c r="UF850" s="67"/>
      <c r="UG850" s="67"/>
      <c r="UH850" s="67"/>
      <c r="UI850" s="67"/>
      <c r="UJ850" s="67"/>
      <c r="UK850" s="67"/>
      <c r="UL850" s="67"/>
      <c r="UM850" s="67"/>
      <c r="UN850" s="67"/>
      <c r="UO850" s="67"/>
      <c r="UP850" s="67"/>
      <c r="UQ850" s="67"/>
      <c r="UR850" s="67"/>
      <c r="US850" s="67"/>
      <c r="UT850" s="67"/>
      <c r="UU850" s="67"/>
      <c r="UV850" s="67"/>
      <c r="UW850" s="67"/>
      <c r="UX850" s="67"/>
      <c r="UY850" s="67"/>
      <c r="UZ850" s="67"/>
      <c r="VA850" s="67"/>
      <c r="VB850" s="67"/>
      <c r="VC850" s="67"/>
      <c r="VD850" s="67"/>
      <c r="VE850" s="67"/>
      <c r="VF850" s="67"/>
      <c r="VG850" s="67"/>
      <c r="VH850" s="67"/>
      <c r="VI850" s="67"/>
      <c r="VJ850" s="67"/>
      <c r="VK850" s="67"/>
      <c r="VL850" s="67"/>
      <c r="VM850" s="67"/>
      <c r="VN850" s="67"/>
      <c r="VO850" s="67"/>
      <c r="VP850" s="67"/>
      <c r="VQ850" s="67"/>
      <c r="VR850" s="67"/>
      <c r="VS850" s="67"/>
      <c r="VT850" s="67"/>
      <c r="VU850" s="67"/>
      <c r="VV850" s="67"/>
      <c r="VW850" s="67"/>
      <c r="VX850" s="67"/>
      <c r="VY850" s="67"/>
      <c r="VZ850" s="67"/>
      <c r="WA850" s="67"/>
      <c r="WB850" s="67"/>
      <c r="WC850" s="67"/>
      <c r="WD850" s="67"/>
      <c r="WE850" s="67"/>
      <c r="WF850" s="67"/>
      <c r="WG850" s="67"/>
      <c r="WH850" s="67"/>
      <c r="WI850" s="67"/>
      <c r="WJ850" s="67"/>
      <c r="WK850" s="67"/>
      <c r="WL850" s="67"/>
      <c r="WM850" s="67"/>
      <c r="WN850" s="67"/>
      <c r="WO850" s="67"/>
      <c r="WP850" s="67"/>
      <c r="WQ850" s="67"/>
      <c r="WR850" s="67"/>
      <c r="WS850" s="67"/>
      <c r="WT850" s="67"/>
      <c r="WU850" s="67"/>
      <c r="WV850" s="67"/>
      <c r="WW850" s="67"/>
      <c r="WX850" s="67"/>
      <c r="WY850" s="67"/>
      <c r="WZ850" s="67"/>
      <c r="XA850" s="67"/>
      <c r="XB850" s="67"/>
      <c r="XC850" s="67"/>
      <c r="XD850" s="67"/>
      <c r="XE850" s="67"/>
      <c r="XF850" s="67"/>
      <c r="XG850" s="67"/>
      <c r="XH850" s="67"/>
      <c r="XI850" s="67"/>
      <c r="XJ850" s="67"/>
      <c r="XK850" s="67"/>
      <c r="XL850" s="67"/>
      <c r="XM850" s="67"/>
      <c r="XN850" s="67"/>
      <c r="XO850" s="67"/>
      <c r="XP850" s="67"/>
      <c r="XQ850" s="67"/>
      <c r="XR850" s="67"/>
      <c r="XS850" s="67"/>
      <c r="XT850" s="67"/>
      <c r="XU850" s="67"/>
      <c r="XV850" s="67"/>
      <c r="XW850" s="67"/>
      <c r="XX850" s="67"/>
      <c r="XY850" s="67"/>
      <c r="XZ850" s="67"/>
      <c r="YA850" s="67"/>
      <c r="YB850" s="67"/>
      <c r="YC850" s="67"/>
      <c r="YD850" s="67"/>
      <c r="YE850" s="67"/>
      <c r="YF850" s="67"/>
      <c r="YG850" s="67"/>
      <c r="YH850" s="67"/>
      <c r="YI850" s="67"/>
      <c r="YJ850" s="67"/>
      <c r="YK850" s="67"/>
      <c r="YL850" s="67"/>
      <c r="YM850" s="67"/>
      <c r="YN850" s="67"/>
      <c r="YO850" s="67"/>
      <c r="YP850" s="67"/>
      <c r="YQ850" s="67"/>
      <c r="YR850" s="67"/>
      <c r="YS850" s="67"/>
      <c r="YT850" s="67"/>
      <c r="YU850" s="67"/>
      <c r="YV850" s="67"/>
      <c r="YW850" s="67"/>
      <c r="YX850" s="67"/>
      <c r="YY850" s="67"/>
      <c r="YZ850" s="67"/>
      <c r="ZA850" s="67"/>
      <c r="ZB850" s="67"/>
      <c r="ZC850" s="67"/>
      <c r="ZD850" s="67"/>
      <c r="ZE850" s="67"/>
      <c r="ZF850" s="67"/>
      <c r="ZG850" s="67"/>
      <c r="ZH850" s="67"/>
      <c r="ZI850" s="67"/>
      <c r="ZJ850" s="67"/>
      <c r="ZK850" s="67"/>
      <c r="ZL850" s="67"/>
      <c r="ZM850" s="67"/>
      <c r="ZN850" s="67"/>
      <c r="ZO850" s="67"/>
      <c r="ZP850" s="67"/>
      <c r="ZQ850" s="67"/>
      <c r="ZR850" s="67"/>
      <c r="ZS850" s="67"/>
      <c r="ZT850" s="67"/>
      <c r="ZU850" s="67"/>
      <c r="ZV850" s="67"/>
      <c r="ZW850" s="67"/>
      <c r="ZX850" s="67"/>
      <c r="ZY850" s="67"/>
      <c r="ZZ850" s="67"/>
      <c r="AAA850" s="67"/>
      <c r="AAB850" s="67"/>
      <c r="AAC850" s="67"/>
      <c r="AAD850" s="67"/>
      <c r="AAE850" s="67"/>
      <c r="AAF850" s="67"/>
      <c r="AAG850" s="67"/>
      <c r="AAH850" s="67"/>
      <c r="AAI850" s="67"/>
      <c r="AAJ850" s="67"/>
      <c r="AAK850" s="67"/>
      <c r="AAL850" s="67"/>
      <c r="AAM850" s="67"/>
      <c r="AAN850" s="67"/>
      <c r="AAO850" s="67"/>
      <c r="AAP850" s="67"/>
      <c r="AAQ850" s="67"/>
      <c r="AAR850" s="67"/>
      <c r="AAS850" s="67"/>
      <c r="AAT850" s="67"/>
      <c r="AAU850" s="67"/>
      <c r="AAV850" s="67"/>
      <c r="AAW850" s="67"/>
      <c r="AAX850" s="67"/>
      <c r="AAY850" s="67"/>
      <c r="AAZ850" s="67"/>
      <c r="ABA850" s="67"/>
      <c r="ABB850" s="67"/>
      <c r="ABC850" s="67"/>
      <c r="ABD850" s="67"/>
      <c r="ABE850" s="67"/>
      <c r="ABF850" s="67"/>
      <c r="ABG850" s="67"/>
      <c r="ABH850" s="67"/>
      <c r="ABI850" s="67"/>
      <c r="ABJ850" s="67"/>
      <c r="ABK850" s="67"/>
      <c r="ABL850" s="67"/>
      <c r="ABM850" s="67"/>
      <c r="ABN850" s="67"/>
      <c r="ABO850" s="67"/>
      <c r="ABP850" s="67"/>
      <c r="ABQ850" s="67"/>
      <c r="ABR850" s="67"/>
      <c r="ABS850" s="67"/>
      <c r="ABT850" s="67"/>
      <c r="ABU850" s="67"/>
      <c r="ABV850" s="67"/>
      <c r="ABW850" s="67"/>
      <c r="ABX850" s="67"/>
      <c r="ABY850" s="67"/>
      <c r="ABZ850" s="67"/>
      <c r="ACA850" s="67"/>
      <c r="ACB850" s="67"/>
      <c r="ACC850" s="67"/>
      <c r="ACD850" s="67"/>
      <c r="ACE850" s="67"/>
      <c r="ACF850" s="67"/>
      <c r="ACG850" s="67"/>
      <c r="ACH850" s="67"/>
      <c r="ACI850" s="67"/>
      <c r="ACJ850" s="67"/>
      <c r="ACK850" s="67"/>
      <c r="ACL850" s="67"/>
      <c r="ACM850" s="67"/>
      <c r="ACN850" s="67"/>
      <c r="ACO850" s="67"/>
      <c r="ACP850" s="67"/>
      <c r="ACQ850" s="67"/>
      <c r="ACR850" s="67"/>
      <c r="ACS850" s="67"/>
      <c r="ACT850" s="67"/>
      <c r="ACU850" s="67"/>
      <c r="ACV850" s="67"/>
      <c r="ACW850" s="67"/>
      <c r="ACX850" s="67"/>
      <c r="ACY850" s="67"/>
      <c r="ACZ850" s="67"/>
      <c r="ADA850" s="67"/>
      <c r="ADB850" s="67"/>
      <c r="ADC850" s="67"/>
      <c r="ADD850" s="67"/>
      <c r="ADE850" s="67"/>
      <c r="ADF850" s="67"/>
      <c r="ADG850" s="67"/>
      <c r="ADH850" s="67"/>
      <c r="ADI850" s="67"/>
      <c r="ADJ850" s="67"/>
      <c r="ADK850" s="67"/>
      <c r="ADL850" s="67"/>
      <c r="ADM850" s="67"/>
      <c r="ADN850" s="67"/>
      <c r="ADO850" s="67"/>
      <c r="ADP850" s="67"/>
      <c r="ADQ850" s="67"/>
      <c r="ADR850" s="67"/>
      <c r="ADS850" s="67"/>
      <c r="ADT850" s="67"/>
      <c r="ADU850" s="67"/>
      <c r="ADV850" s="67"/>
      <c r="ADW850" s="67"/>
      <c r="ADX850" s="67"/>
      <c r="ADY850" s="67"/>
      <c r="ADZ850" s="67"/>
      <c r="AEA850" s="67"/>
      <c r="AEB850" s="67"/>
      <c r="AEC850" s="67"/>
      <c r="AED850" s="67"/>
      <c r="AEE850" s="67"/>
      <c r="AEF850" s="67"/>
      <c r="AEG850" s="67"/>
      <c r="AEH850" s="67"/>
      <c r="AEI850" s="67"/>
      <c r="AEJ850" s="67"/>
      <c r="AEK850" s="67"/>
      <c r="AEL850" s="67"/>
      <c r="AEM850" s="67"/>
      <c r="AEN850" s="67"/>
      <c r="AEO850" s="67"/>
      <c r="AEP850" s="67"/>
      <c r="AEQ850" s="67"/>
      <c r="AER850" s="67"/>
      <c r="AES850" s="67"/>
      <c r="AET850" s="67"/>
      <c r="AEU850" s="67"/>
      <c r="AEV850" s="67"/>
      <c r="AEW850" s="67"/>
      <c r="AEX850" s="67"/>
      <c r="AEY850" s="67"/>
      <c r="AEZ850" s="67"/>
      <c r="AFA850" s="67"/>
      <c r="AFB850" s="67"/>
      <c r="AFC850" s="67"/>
      <c r="AFD850" s="67"/>
      <c r="AFE850" s="67"/>
      <c r="AFF850" s="67"/>
      <c r="AFG850" s="67"/>
      <c r="AFH850" s="67"/>
      <c r="AFI850" s="67"/>
      <c r="AFJ850" s="67"/>
      <c r="AFK850" s="67"/>
      <c r="AFL850" s="67"/>
      <c r="AFM850" s="67"/>
      <c r="AFN850" s="67"/>
      <c r="AFO850" s="67"/>
      <c r="AFP850" s="67"/>
      <c r="AFQ850" s="67"/>
      <c r="AFR850" s="67"/>
      <c r="AFS850" s="67"/>
      <c r="AFT850" s="67"/>
      <c r="AFU850" s="67"/>
      <c r="AFV850" s="67"/>
      <c r="AFW850" s="67"/>
      <c r="AFX850" s="67"/>
      <c r="AFY850" s="67"/>
      <c r="AFZ850" s="67"/>
      <c r="AGA850" s="67"/>
      <c r="AGB850" s="67"/>
      <c r="AGC850" s="67"/>
      <c r="AGD850" s="67"/>
      <c r="AGE850" s="67"/>
      <c r="AGF850" s="67"/>
      <c r="AGG850" s="67"/>
      <c r="AGH850" s="67"/>
      <c r="AGI850" s="67"/>
      <c r="AGJ850" s="67"/>
      <c r="AGK850" s="67"/>
      <c r="AGL850" s="67"/>
      <c r="AGM850" s="67"/>
      <c r="AGN850" s="67"/>
      <c r="AGO850" s="67"/>
      <c r="AGP850" s="67"/>
      <c r="AGQ850" s="67"/>
      <c r="AGR850" s="67"/>
      <c r="AGS850" s="67"/>
      <c r="AGT850" s="67"/>
      <c r="AGU850" s="67"/>
      <c r="AGV850" s="67"/>
      <c r="AGW850" s="67"/>
      <c r="AGX850" s="67"/>
      <c r="AGY850" s="67"/>
      <c r="AGZ850" s="67"/>
      <c r="AHA850" s="67"/>
      <c r="AHB850" s="67"/>
      <c r="AHC850" s="67"/>
      <c r="AHD850" s="67"/>
      <c r="AHE850" s="67"/>
      <c r="AHF850" s="67"/>
      <c r="AHG850" s="67"/>
      <c r="AHH850" s="67"/>
      <c r="AHI850" s="67"/>
      <c r="AHJ850" s="67"/>
      <c r="AHK850" s="67"/>
      <c r="AHL850" s="67"/>
      <c r="AHM850" s="67"/>
      <c r="AHN850" s="67"/>
      <c r="AHO850" s="67"/>
      <c r="AHP850" s="67"/>
      <c r="AHQ850" s="67"/>
      <c r="AHR850" s="67"/>
      <c r="AHS850" s="67"/>
      <c r="AHT850" s="67"/>
      <c r="AHU850" s="67"/>
      <c r="AHV850" s="67"/>
      <c r="AHW850" s="67"/>
      <c r="AHX850" s="67"/>
      <c r="AHY850" s="67"/>
      <c r="AHZ850" s="67"/>
      <c r="AIA850" s="67"/>
      <c r="AIB850" s="67"/>
      <c r="AIC850" s="67"/>
      <c r="AID850" s="67"/>
      <c r="AIE850" s="67"/>
      <c r="AIF850" s="67"/>
      <c r="AIG850" s="67"/>
      <c r="AIH850" s="67"/>
      <c r="AII850" s="67"/>
      <c r="AIJ850" s="67"/>
      <c r="AIK850" s="67"/>
      <c r="AIL850" s="67"/>
      <c r="AIM850" s="67"/>
      <c r="AIN850" s="67"/>
      <c r="AIO850" s="67"/>
      <c r="AIP850" s="67"/>
      <c r="AIQ850" s="67"/>
      <c r="AIR850" s="67"/>
      <c r="AIS850" s="67"/>
      <c r="AIT850" s="67"/>
      <c r="AIU850" s="67"/>
      <c r="AIV850" s="67"/>
      <c r="AIW850" s="67"/>
      <c r="AIX850" s="67"/>
      <c r="AIY850" s="67"/>
      <c r="AIZ850" s="67"/>
      <c r="AJA850" s="67"/>
      <c r="AJB850" s="67"/>
      <c r="AJC850" s="67"/>
      <c r="AJD850" s="67"/>
      <c r="AJE850" s="67"/>
      <c r="AJF850" s="67"/>
      <c r="AJG850" s="67"/>
      <c r="AJH850" s="67"/>
      <c r="AJI850" s="67"/>
      <c r="AJJ850" s="67"/>
      <c r="AJK850" s="67"/>
      <c r="AJL850" s="67"/>
      <c r="AJM850" s="67"/>
      <c r="AJN850" s="67"/>
      <c r="AJO850" s="67"/>
      <c r="AJP850" s="67"/>
      <c r="AJQ850" s="67"/>
      <c r="AJR850" s="67"/>
      <c r="AJS850" s="67"/>
      <c r="AJT850" s="67"/>
      <c r="AJU850" s="67"/>
      <c r="AJV850" s="67"/>
      <c r="AJW850" s="67"/>
      <c r="AJX850" s="67"/>
      <c r="AJY850" s="67"/>
      <c r="AJZ850" s="67"/>
      <c r="AKA850" s="67"/>
      <c r="AKB850" s="67"/>
      <c r="AKC850" s="67"/>
      <c r="AKD850" s="67"/>
      <c r="AKE850" s="67"/>
      <c r="AKF850" s="67"/>
      <c r="AKG850" s="67"/>
      <c r="AKH850" s="67"/>
      <c r="AKI850" s="67"/>
      <c r="AKJ850" s="67"/>
      <c r="AKK850" s="67"/>
      <c r="AKL850" s="67"/>
      <c r="AKM850" s="67"/>
      <c r="AKN850" s="67"/>
      <c r="AKO850" s="67"/>
      <c r="AKP850" s="67"/>
      <c r="AKQ850" s="67"/>
      <c r="AKR850" s="67"/>
      <c r="AKS850" s="67"/>
      <c r="AKT850" s="67"/>
      <c r="AKU850" s="67"/>
      <c r="AKV850" s="67"/>
      <c r="AKW850" s="67"/>
      <c r="AKX850" s="67"/>
      <c r="AKY850" s="67"/>
      <c r="AKZ850" s="67"/>
      <c r="ALA850" s="67"/>
      <c r="ALB850" s="67"/>
      <c r="ALC850" s="67"/>
      <c r="ALD850" s="67"/>
      <c r="ALE850" s="67"/>
      <c r="ALF850" s="67"/>
      <c r="ALG850" s="67"/>
      <c r="ALH850" s="67"/>
      <c r="ALI850" s="67"/>
      <c r="ALJ850" s="67"/>
      <c r="ALK850" s="67"/>
      <c r="ALL850" s="67"/>
      <c r="ALM850" s="67"/>
      <c r="ALN850" s="67"/>
      <c r="ALO850" s="67"/>
      <c r="ALP850" s="67"/>
      <c r="ALQ850" s="67"/>
      <c r="ALR850" s="67"/>
      <c r="ALS850" s="67"/>
      <c r="ALT850" s="67"/>
      <c r="ALU850" s="67"/>
      <c r="ALV850" s="67"/>
      <c r="ALW850" s="67"/>
      <c r="ALX850" s="67"/>
      <c r="ALY850" s="67"/>
      <c r="ALZ850" s="67"/>
      <c r="AMA850" s="67"/>
      <c r="AMB850" s="67"/>
      <c r="AMC850" s="67"/>
      <c r="AMD850" s="67"/>
      <c r="AME850" s="67"/>
      <c r="AMF850" s="67"/>
      <c r="AMG850" s="67"/>
      <c r="AMH850" s="67"/>
      <c r="AMI850" s="67"/>
      <c r="AMJ850" s="67"/>
      <c r="AMK850" s="67"/>
      <c r="AML850" s="67"/>
      <c r="AMM850" s="67"/>
      <c r="AMN850" s="67"/>
      <c r="AMO850" s="67"/>
      <c r="AMP850" s="67"/>
      <c r="AMQ850" s="67"/>
      <c r="AMR850" s="67"/>
      <c r="AMS850" s="67"/>
      <c r="AMT850" s="67"/>
      <c r="AMU850" s="67"/>
      <c r="AMV850" s="67"/>
      <c r="AMW850" s="67"/>
      <c r="AMX850" s="67"/>
      <c r="AMY850" s="67"/>
      <c r="AMZ850" s="67"/>
      <c r="ANA850" s="67"/>
      <c r="ANB850" s="67"/>
      <c r="ANC850" s="67"/>
      <c r="AND850" s="67"/>
      <c r="ANE850" s="67"/>
      <c r="ANF850" s="67"/>
      <c r="ANG850" s="67"/>
      <c r="ANH850" s="67"/>
      <c r="ANI850" s="67"/>
      <c r="ANJ850" s="67"/>
      <c r="ANK850" s="67"/>
      <c r="ANL850" s="67"/>
      <c r="ANM850" s="67"/>
      <c r="ANN850" s="67"/>
      <c r="ANO850" s="67"/>
      <c r="ANP850" s="67"/>
      <c r="ANQ850" s="67"/>
      <c r="ANR850" s="67"/>
      <c r="ANS850" s="67"/>
      <c r="ANT850" s="67"/>
      <c r="ANU850" s="67"/>
      <c r="ANV850" s="67"/>
      <c r="ANW850" s="67"/>
      <c r="ANX850" s="67"/>
      <c r="ANY850" s="67"/>
      <c r="ANZ850" s="67"/>
      <c r="AOA850" s="67"/>
      <c r="AOB850" s="67"/>
      <c r="AOC850" s="67"/>
      <c r="AOD850" s="67"/>
      <c r="AOE850" s="67"/>
      <c r="AOF850" s="67"/>
      <c r="AOG850" s="67"/>
      <c r="AOH850" s="67"/>
      <c r="AOI850" s="67"/>
      <c r="AOJ850" s="67"/>
      <c r="AOK850" s="67"/>
      <c r="AOL850" s="67"/>
      <c r="AOM850" s="67"/>
      <c r="AON850" s="67"/>
      <c r="AOO850" s="67"/>
      <c r="AOP850" s="67"/>
      <c r="AOQ850" s="67"/>
      <c r="AOR850" s="67"/>
      <c r="AOS850" s="67"/>
      <c r="AOT850" s="67"/>
      <c r="AOU850" s="67"/>
      <c r="AOV850" s="67"/>
      <c r="AOW850" s="67"/>
      <c r="AOX850" s="67"/>
      <c r="AOY850" s="67"/>
      <c r="AOZ850" s="67"/>
      <c r="APA850" s="67"/>
      <c r="APB850" s="67"/>
      <c r="APC850" s="67"/>
      <c r="APD850" s="67"/>
      <c r="APE850" s="67"/>
      <c r="APF850" s="67"/>
      <c r="APG850" s="67"/>
      <c r="APH850" s="67"/>
      <c r="API850" s="67"/>
      <c r="APJ850" s="67"/>
      <c r="APK850" s="67"/>
      <c r="APL850" s="67"/>
      <c r="APM850" s="67"/>
      <c r="APN850" s="67"/>
      <c r="APO850" s="67"/>
      <c r="APP850" s="67"/>
      <c r="APQ850" s="67"/>
      <c r="APR850" s="67"/>
      <c r="APS850" s="67"/>
      <c r="APT850" s="67"/>
      <c r="APU850" s="67"/>
      <c r="APV850" s="67"/>
      <c r="APW850" s="67"/>
      <c r="APX850" s="67"/>
      <c r="APY850" s="67"/>
      <c r="APZ850" s="67"/>
      <c r="AQA850" s="67"/>
      <c r="AQB850" s="67"/>
      <c r="AQC850" s="67"/>
      <c r="AQD850" s="67"/>
      <c r="AQE850" s="67"/>
      <c r="AQF850" s="67"/>
      <c r="AQG850" s="67"/>
      <c r="AQH850" s="67"/>
      <c r="AQI850" s="67"/>
      <c r="AQJ850" s="67"/>
      <c r="AQK850" s="67"/>
      <c r="AQL850" s="67"/>
      <c r="AQM850" s="67"/>
      <c r="AQN850" s="67"/>
      <c r="AQO850" s="67"/>
      <c r="AQP850" s="67"/>
      <c r="AQQ850" s="67"/>
      <c r="AQR850" s="67"/>
      <c r="AQS850" s="67"/>
      <c r="AQT850" s="67"/>
      <c r="AQU850" s="67"/>
      <c r="AQV850" s="67"/>
      <c r="AQW850" s="67"/>
      <c r="AQX850" s="67"/>
      <c r="AQY850" s="67"/>
      <c r="AQZ850" s="67"/>
      <c r="ARA850" s="67"/>
      <c r="ARB850" s="67"/>
      <c r="ARC850" s="67"/>
      <c r="ARD850" s="67"/>
      <c r="ARE850" s="67"/>
      <c r="ARF850" s="67"/>
      <c r="ARG850" s="67"/>
      <c r="ARH850" s="67"/>
      <c r="ARI850" s="67"/>
      <c r="ARJ850" s="67"/>
      <c r="ARK850" s="67"/>
      <c r="ARL850" s="67"/>
      <c r="ARM850" s="67"/>
      <c r="ARN850" s="67"/>
      <c r="ARO850" s="67"/>
      <c r="ARP850" s="67"/>
      <c r="ARQ850" s="67"/>
      <c r="ARR850" s="67"/>
      <c r="ARS850" s="67"/>
      <c r="ART850" s="67"/>
      <c r="ARU850" s="67"/>
      <c r="ARV850" s="67"/>
      <c r="ARW850" s="67"/>
      <c r="ARX850" s="67"/>
      <c r="ARY850" s="67"/>
      <c r="ARZ850" s="67"/>
      <c r="ASA850" s="67"/>
      <c r="ASB850" s="67"/>
      <c r="ASC850" s="67"/>
      <c r="ASD850" s="67"/>
      <c r="ASE850" s="67"/>
      <c r="ASF850" s="67"/>
      <c r="ASG850" s="67"/>
      <c r="ASH850" s="67"/>
      <c r="ASI850" s="67"/>
      <c r="ASJ850" s="67"/>
      <c r="ASK850" s="67"/>
      <c r="ASL850" s="67"/>
      <c r="ASM850" s="67"/>
      <c r="ASN850" s="67"/>
      <c r="ASO850" s="67"/>
      <c r="ASP850" s="67"/>
      <c r="ASQ850" s="67"/>
      <c r="ASR850" s="67"/>
      <c r="ASS850" s="67"/>
      <c r="AST850" s="67"/>
      <c r="ASU850" s="67"/>
      <c r="ASV850" s="67"/>
      <c r="ASW850" s="67"/>
      <c r="ASX850" s="67"/>
      <c r="ASY850" s="67"/>
      <c r="ASZ850" s="67"/>
      <c r="ATA850" s="67"/>
      <c r="ATB850" s="67"/>
      <c r="ATC850" s="67"/>
      <c r="ATD850" s="67"/>
      <c r="ATE850" s="67"/>
      <c r="ATF850" s="67"/>
      <c r="ATG850" s="67"/>
      <c r="ATH850" s="67"/>
      <c r="ATI850" s="67"/>
      <c r="ATJ850" s="67"/>
      <c r="ATK850" s="67"/>
      <c r="ATL850" s="67"/>
      <c r="ATM850" s="67"/>
      <c r="ATN850" s="67"/>
      <c r="ATO850" s="67"/>
      <c r="ATP850" s="67"/>
      <c r="ATQ850" s="67"/>
      <c r="ATR850" s="67"/>
      <c r="ATS850" s="67"/>
      <c r="ATT850" s="67"/>
      <c r="ATU850" s="67"/>
      <c r="ATV850" s="67"/>
      <c r="ATW850" s="67"/>
      <c r="ATX850" s="67"/>
      <c r="ATY850" s="67"/>
      <c r="ATZ850" s="67"/>
      <c r="AUA850" s="67"/>
      <c r="AUB850" s="67"/>
      <c r="AUC850" s="67"/>
      <c r="AUD850" s="67"/>
      <c r="AUE850" s="67"/>
      <c r="AUF850" s="67"/>
      <c r="AUG850" s="67"/>
      <c r="AUH850" s="67"/>
      <c r="AUI850" s="67"/>
      <c r="AUJ850" s="67"/>
      <c r="AUK850" s="67"/>
      <c r="AUL850" s="67"/>
      <c r="AUM850" s="67"/>
      <c r="AUN850" s="67"/>
      <c r="AUO850" s="67"/>
      <c r="AUP850" s="67"/>
      <c r="AUQ850" s="67"/>
      <c r="AUR850" s="67"/>
      <c r="AUS850" s="67"/>
      <c r="AUT850" s="67"/>
      <c r="AUU850" s="67"/>
      <c r="AUV850" s="67"/>
      <c r="AUW850" s="67"/>
      <c r="AUX850" s="67"/>
      <c r="AUY850" s="67"/>
      <c r="AUZ850" s="67"/>
      <c r="AVA850" s="67"/>
      <c r="AVB850" s="67"/>
      <c r="AVC850" s="67"/>
      <c r="AVD850" s="67"/>
      <c r="AVE850" s="67"/>
      <c r="AVF850" s="67"/>
      <c r="AVG850" s="67"/>
      <c r="AVH850" s="67"/>
      <c r="AVI850" s="67"/>
      <c r="AVJ850" s="67"/>
      <c r="AVK850" s="67"/>
      <c r="AVL850" s="67"/>
      <c r="AVM850" s="67"/>
      <c r="AVN850" s="67"/>
      <c r="AVO850" s="67"/>
      <c r="AVP850" s="67"/>
      <c r="AVQ850" s="67"/>
      <c r="AVR850" s="67"/>
      <c r="AVS850" s="67"/>
      <c r="AVT850" s="67"/>
      <c r="AVU850" s="67"/>
      <c r="AVV850" s="67"/>
      <c r="AVW850" s="67"/>
      <c r="AVX850" s="67"/>
      <c r="AVY850" s="67"/>
      <c r="AVZ850" s="67"/>
      <c r="AWA850" s="67"/>
      <c r="AWB850" s="67"/>
      <c r="AWC850" s="67"/>
      <c r="AWD850" s="67"/>
      <c r="AWE850" s="67"/>
      <c r="AWF850" s="67"/>
      <c r="AWG850" s="67"/>
      <c r="AWH850" s="67"/>
      <c r="AWI850" s="67"/>
      <c r="AWJ850" s="67"/>
      <c r="AWK850" s="67"/>
      <c r="AWL850" s="67"/>
      <c r="AWM850" s="67"/>
      <c r="AWN850" s="67"/>
      <c r="AWO850" s="67"/>
      <c r="AWP850" s="67"/>
      <c r="AWQ850" s="67"/>
      <c r="AWR850" s="67"/>
      <c r="AWS850" s="67"/>
      <c r="AWT850" s="67"/>
      <c r="AWU850" s="67"/>
      <c r="AWV850" s="67"/>
      <c r="AWW850" s="67"/>
      <c r="AWX850" s="67"/>
      <c r="AWY850" s="67"/>
      <c r="AWZ850" s="67"/>
      <c r="AXA850" s="67"/>
      <c r="AXB850" s="67"/>
      <c r="AXC850" s="67"/>
      <c r="AXD850" s="67"/>
      <c r="AXE850" s="67"/>
      <c r="AXF850" s="67"/>
      <c r="AXG850" s="67"/>
      <c r="AXH850" s="67"/>
      <c r="AXI850" s="67"/>
      <c r="AXJ850" s="67"/>
      <c r="AXK850" s="67"/>
      <c r="AXL850" s="67"/>
      <c r="AXM850" s="67"/>
      <c r="AXN850" s="67"/>
      <c r="AXO850" s="67"/>
      <c r="AXP850" s="67"/>
      <c r="AXQ850" s="67"/>
      <c r="AXR850" s="67"/>
      <c r="AXS850" s="67"/>
      <c r="AXT850" s="67"/>
      <c r="AXU850" s="67"/>
      <c r="AXV850" s="67"/>
      <c r="AXW850" s="67"/>
      <c r="AXX850" s="67"/>
      <c r="AXY850" s="67"/>
      <c r="AXZ850" s="67"/>
      <c r="AYA850" s="67"/>
      <c r="AYB850" s="67"/>
      <c r="AYC850" s="67"/>
      <c r="AYD850" s="67"/>
      <c r="AYE850" s="67"/>
      <c r="AYF850" s="67"/>
      <c r="AYG850" s="67"/>
      <c r="AYH850" s="67"/>
      <c r="AYI850" s="67"/>
      <c r="AYJ850" s="67"/>
      <c r="AYK850" s="67"/>
      <c r="AYL850" s="67"/>
      <c r="AYM850" s="67"/>
      <c r="AYN850" s="67"/>
      <c r="AYO850" s="67"/>
      <c r="AYP850" s="67"/>
      <c r="AYQ850" s="67"/>
      <c r="AYR850" s="67"/>
      <c r="AYS850" s="67"/>
      <c r="AYT850" s="67"/>
      <c r="AYU850" s="67"/>
      <c r="AYV850" s="67"/>
      <c r="AYW850" s="67"/>
      <c r="AYX850" s="67"/>
      <c r="AYY850" s="67"/>
      <c r="AYZ850" s="67"/>
      <c r="AZA850" s="67"/>
      <c r="AZB850" s="67"/>
      <c r="AZC850" s="67"/>
      <c r="AZD850" s="67"/>
      <c r="AZE850" s="67"/>
      <c r="AZF850" s="67"/>
      <c r="AZG850" s="67"/>
      <c r="AZH850" s="67"/>
      <c r="AZI850" s="67"/>
      <c r="AZJ850" s="67"/>
      <c r="AZK850" s="67"/>
      <c r="AZL850" s="67"/>
      <c r="AZM850" s="67"/>
      <c r="AZN850" s="67"/>
      <c r="AZO850" s="67"/>
      <c r="AZP850" s="67"/>
      <c r="AZQ850" s="67"/>
      <c r="AZR850" s="67"/>
      <c r="AZS850" s="67"/>
      <c r="AZT850" s="67"/>
      <c r="AZU850" s="67"/>
      <c r="AZV850" s="67"/>
      <c r="AZW850" s="67"/>
      <c r="AZX850" s="67"/>
      <c r="AZY850" s="67"/>
      <c r="AZZ850" s="67"/>
      <c r="BAA850" s="67"/>
      <c r="BAB850" s="67"/>
      <c r="BAC850" s="67"/>
      <c r="BAD850" s="67"/>
      <c r="BAE850" s="67"/>
      <c r="BAF850" s="67"/>
      <c r="BAG850" s="67"/>
      <c r="BAH850" s="67"/>
      <c r="BAI850" s="67"/>
      <c r="BAJ850" s="67"/>
      <c r="BAK850" s="67"/>
      <c r="BAL850" s="67"/>
      <c r="BAM850" s="67"/>
      <c r="BAN850" s="67"/>
      <c r="BAO850" s="67"/>
      <c r="BAP850" s="67"/>
      <c r="BAQ850" s="67"/>
      <c r="BAR850" s="67"/>
      <c r="BAS850" s="67"/>
      <c r="BAT850" s="67"/>
      <c r="BAU850" s="67"/>
      <c r="BAV850" s="67"/>
      <c r="BAW850" s="67"/>
      <c r="BAX850" s="67"/>
      <c r="BAY850" s="67"/>
      <c r="BAZ850" s="67"/>
      <c r="BBA850" s="67"/>
      <c r="BBB850" s="67"/>
      <c r="BBC850" s="67"/>
      <c r="BBD850" s="67"/>
      <c r="BBE850" s="67"/>
      <c r="BBF850" s="67"/>
      <c r="BBG850" s="67"/>
      <c r="BBH850" s="67"/>
      <c r="BBI850" s="67"/>
      <c r="BBJ850" s="67"/>
      <c r="BBK850" s="67"/>
      <c r="BBL850" s="67"/>
      <c r="BBM850" s="67"/>
      <c r="BBN850" s="67"/>
      <c r="BBO850" s="67"/>
      <c r="BBP850" s="67"/>
      <c r="BBQ850" s="67"/>
      <c r="BBR850" s="67"/>
      <c r="BBS850" s="67"/>
      <c r="BBT850" s="67"/>
      <c r="BBU850" s="67"/>
      <c r="BBV850" s="67"/>
      <c r="BBW850" s="67"/>
      <c r="BBX850" s="67"/>
      <c r="BBY850" s="67"/>
      <c r="BBZ850" s="67"/>
      <c r="BCA850" s="67"/>
      <c r="BCB850" s="67"/>
      <c r="BCC850" s="67"/>
      <c r="BCD850" s="67"/>
      <c r="BCE850" s="67"/>
      <c r="BCF850" s="67"/>
      <c r="BCG850" s="67"/>
      <c r="BCH850" s="67"/>
      <c r="BCI850" s="67"/>
      <c r="BCJ850" s="67"/>
      <c r="BCK850" s="67"/>
      <c r="BCL850" s="67"/>
      <c r="BCM850" s="67"/>
      <c r="BCN850" s="67"/>
      <c r="BCO850" s="67"/>
      <c r="BCP850" s="67"/>
      <c r="BCQ850" s="67"/>
      <c r="BCR850" s="67"/>
      <c r="BCS850" s="67"/>
      <c r="BCT850" s="67"/>
      <c r="BCU850" s="67"/>
      <c r="BCV850" s="67"/>
      <c r="BCW850" s="67"/>
      <c r="BCX850" s="67"/>
      <c r="BCY850" s="67"/>
      <c r="BCZ850" s="67"/>
      <c r="BDA850" s="67"/>
      <c r="BDB850" s="67"/>
      <c r="BDC850" s="67"/>
      <c r="BDD850" s="67"/>
      <c r="BDE850" s="67"/>
      <c r="BDF850" s="67"/>
      <c r="BDG850" s="67"/>
      <c r="BDH850" s="67"/>
      <c r="BDI850" s="67"/>
      <c r="BDJ850" s="67"/>
      <c r="BDK850" s="67"/>
      <c r="BDL850" s="67"/>
      <c r="BDM850" s="67"/>
      <c r="BDN850" s="67"/>
      <c r="BDO850" s="67"/>
      <c r="BDP850" s="67"/>
      <c r="BDQ850" s="67"/>
      <c r="BDR850" s="67"/>
      <c r="BDS850" s="67"/>
      <c r="BDT850" s="67"/>
      <c r="BDU850" s="67"/>
      <c r="BDV850" s="67"/>
      <c r="BDW850" s="67"/>
      <c r="BDX850" s="67"/>
      <c r="BDY850" s="67"/>
      <c r="BDZ850" s="67"/>
      <c r="BEA850" s="67"/>
      <c r="BEB850" s="67"/>
      <c r="BEC850" s="67"/>
      <c r="BED850" s="67"/>
      <c r="BEE850" s="67"/>
      <c r="BEF850" s="67"/>
      <c r="BEG850" s="67"/>
      <c r="BEH850" s="67"/>
      <c r="BEI850" s="67"/>
      <c r="BEJ850" s="67"/>
      <c r="BEK850" s="67"/>
      <c r="BEL850" s="67"/>
      <c r="BEM850" s="67"/>
      <c r="BEN850" s="67"/>
      <c r="BEO850" s="67"/>
      <c r="BEP850" s="67"/>
      <c r="BEQ850" s="67"/>
      <c r="BER850" s="67"/>
      <c r="BES850" s="67"/>
      <c r="BET850" s="67"/>
      <c r="BEU850" s="67"/>
      <c r="BEV850" s="67"/>
      <c r="BEW850" s="67"/>
      <c r="BEX850" s="67"/>
      <c r="BEY850" s="67"/>
      <c r="BEZ850" s="67"/>
      <c r="BFA850" s="67"/>
      <c r="BFB850" s="67"/>
      <c r="BFC850" s="67"/>
      <c r="BFD850" s="67"/>
      <c r="BFE850" s="67"/>
      <c r="BFF850" s="67"/>
      <c r="BFG850" s="67"/>
      <c r="BFH850" s="67"/>
      <c r="BFI850" s="67"/>
      <c r="BFJ850" s="67"/>
      <c r="BFK850" s="67"/>
      <c r="BFL850" s="67"/>
      <c r="BFM850" s="67"/>
      <c r="BFN850" s="67"/>
      <c r="BFO850" s="67"/>
      <c r="BFP850" s="67"/>
      <c r="BFQ850" s="67"/>
      <c r="BFR850" s="67"/>
      <c r="BFS850" s="67"/>
      <c r="BFT850" s="67"/>
      <c r="BFU850" s="67"/>
      <c r="BFV850" s="67"/>
      <c r="BFW850" s="67"/>
      <c r="BFX850" s="67"/>
      <c r="BFY850" s="67"/>
      <c r="BFZ850" s="67"/>
      <c r="BGA850" s="67"/>
      <c r="BGB850" s="67"/>
      <c r="BGC850" s="67"/>
      <c r="BGD850" s="67"/>
      <c r="BGE850" s="67"/>
      <c r="BGF850" s="67"/>
      <c r="BGG850" s="67"/>
      <c r="BGH850" s="67"/>
      <c r="BGI850" s="67"/>
      <c r="BGJ850" s="67"/>
      <c r="BGK850" s="67"/>
      <c r="BGL850" s="67"/>
      <c r="BGM850" s="67"/>
      <c r="BGN850" s="67"/>
      <c r="BGO850" s="67"/>
      <c r="BGP850" s="67"/>
      <c r="BGQ850" s="67"/>
      <c r="BGR850" s="67"/>
      <c r="BGS850" s="67"/>
      <c r="BGT850" s="67"/>
      <c r="BGU850" s="67"/>
      <c r="BGV850" s="67"/>
      <c r="BGW850" s="67"/>
      <c r="BGX850" s="67"/>
      <c r="BGY850" s="67"/>
      <c r="BGZ850" s="67"/>
      <c r="BHA850" s="67"/>
      <c r="BHB850" s="67"/>
      <c r="BHC850" s="67"/>
      <c r="BHD850" s="67"/>
      <c r="BHE850" s="67"/>
      <c r="BHF850" s="67"/>
      <c r="BHG850" s="67"/>
      <c r="BHH850" s="67"/>
      <c r="BHI850" s="67"/>
      <c r="BHJ850" s="67"/>
      <c r="BHK850" s="67"/>
      <c r="BHL850" s="67"/>
      <c r="BHM850" s="67"/>
      <c r="BHN850" s="67"/>
      <c r="BHO850" s="67"/>
      <c r="BHP850" s="67"/>
      <c r="BHQ850" s="67"/>
      <c r="BHR850" s="67"/>
      <c r="BHS850" s="67"/>
      <c r="BHT850" s="67"/>
      <c r="BHU850" s="67"/>
      <c r="BHV850" s="67"/>
      <c r="BHW850" s="67"/>
      <c r="BHX850" s="67"/>
      <c r="BHY850" s="67"/>
      <c r="BHZ850" s="67"/>
      <c r="BIA850" s="67"/>
      <c r="BIB850" s="67"/>
      <c r="BIC850" s="67"/>
      <c r="BID850" s="67"/>
      <c r="BIE850" s="67"/>
      <c r="BIF850" s="67"/>
      <c r="BIG850" s="67"/>
      <c r="BIH850" s="67"/>
      <c r="BII850" s="67"/>
      <c r="BIJ850" s="67"/>
      <c r="BIK850" s="67"/>
      <c r="BIL850" s="67"/>
      <c r="BIM850" s="67"/>
      <c r="BIN850" s="67"/>
      <c r="BIO850" s="67"/>
      <c r="BIP850" s="67"/>
      <c r="BIQ850" s="67"/>
      <c r="BIR850" s="67"/>
      <c r="BIS850" s="67"/>
      <c r="BIT850" s="67"/>
      <c r="BIU850" s="67"/>
      <c r="BIV850" s="67"/>
      <c r="BIW850" s="67"/>
      <c r="BIX850" s="67"/>
      <c r="BIY850" s="67"/>
      <c r="BIZ850" s="67"/>
      <c r="BJA850" s="67"/>
      <c r="BJB850" s="67"/>
      <c r="BJC850" s="67"/>
      <c r="BJD850" s="67"/>
      <c r="BJE850" s="67"/>
      <c r="BJF850" s="67"/>
      <c r="BJG850" s="67"/>
      <c r="BJH850" s="67"/>
      <c r="BJI850" s="67"/>
      <c r="BJJ850" s="67"/>
      <c r="BJK850" s="67"/>
      <c r="BJL850" s="67"/>
      <c r="BJM850" s="67"/>
      <c r="BJN850" s="67"/>
      <c r="BJO850" s="67"/>
      <c r="BJP850" s="67"/>
      <c r="BJQ850" s="67"/>
      <c r="BJR850" s="67"/>
      <c r="BJS850" s="67"/>
      <c r="BJT850" s="67"/>
      <c r="BJU850" s="67"/>
      <c r="BJV850" s="67"/>
      <c r="BJW850" s="67"/>
      <c r="BJX850" s="67"/>
      <c r="BJY850" s="67"/>
      <c r="BJZ850" s="67"/>
      <c r="BKA850" s="67"/>
      <c r="BKB850" s="67"/>
      <c r="BKC850" s="67"/>
      <c r="BKD850" s="67"/>
      <c r="BKE850" s="67"/>
      <c r="BKF850" s="67"/>
      <c r="BKG850" s="67"/>
      <c r="BKH850" s="67"/>
      <c r="BKI850" s="67"/>
      <c r="BKJ850" s="67"/>
      <c r="BKK850" s="67"/>
      <c r="BKL850" s="67"/>
      <c r="BKM850" s="67"/>
      <c r="BKN850" s="67"/>
      <c r="BKO850" s="67"/>
      <c r="BKP850" s="67"/>
      <c r="BKQ850" s="67"/>
      <c r="BKR850" s="67"/>
      <c r="BKS850" s="67"/>
      <c r="BKT850" s="67"/>
      <c r="BKU850" s="67"/>
      <c r="BKV850" s="67"/>
      <c r="BKW850" s="67"/>
      <c r="BKX850" s="67"/>
      <c r="BKY850" s="67"/>
      <c r="BKZ850" s="67"/>
      <c r="BLA850" s="67"/>
      <c r="BLB850" s="67"/>
      <c r="BLC850" s="67"/>
      <c r="BLD850" s="67"/>
      <c r="BLE850" s="67"/>
      <c r="BLF850" s="67"/>
      <c r="BLG850" s="67"/>
      <c r="BLH850" s="67"/>
      <c r="BLI850" s="67"/>
      <c r="BLJ850" s="67"/>
      <c r="BLK850" s="67"/>
      <c r="BLL850" s="67"/>
      <c r="BLM850" s="67"/>
      <c r="BLN850" s="67"/>
      <c r="BLO850" s="67"/>
      <c r="BLP850" s="67"/>
      <c r="BLQ850" s="67"/>
      <c r="BLR850" s="67"/>
      <c r="BLS850" s="67"/>
      <c r="BLT850" s="67"/>
      <c r="BLU850" s="67"/>
      <c r="BLV850" s="67"/>
      <c r="BLW850" s="67"/>
      <c r="BLX850" s="67"/>
      <c r="BLY850" s="67"/>
      <c r="BLZ850" s="67"/>
      <c r="BMA850" s="67"/>
      <c r="BMB850" s="67"/>
      <c r="BMC850" s="67"/>
      <c r="BMD850" s="67"/>
      <c r="BME850" s="67"/>
      <c r="BMF850" s="67"/>
      <c r="BMG850" s="67"/>
      <c r="BMH850" s="67"/>
      <c r="BMI850" s="67"/>
      <c r="BMJ850" s="67"/>
      <c r="BMK850" s="67"/>
      <c r="BML850" s="67"/>
      <c r="BMM850" s="67"/>
      <c r="BMN850" s="67"/>
      <c r="BMO850" s="67"/>
      <c r="BMP850" s="67"/>
      <c r="BMQ850" s="67"/>
      <c r="BMR850" s="67"/>
      <c r="BMS850" s="67"/>
      <c r="BMT850" s="67"/>
      <c r="BMU850" s="67"/>
      <c r="BMV850" s="67"/>
      <c r="BMW850" s="67"/>
      <c r="BMX850" s="67"/>
      <c r="BMY850" s="67"/>
      <c r="BMZ850" s="67"/>
      <c r="BNA850" s="67"/>
      <c r="BNB850" s="67"/>
      <c r="BNC850" s="67"/>
      <c r="BND850" s="67"/>
      <c r="BNE850" s="67"/>
      <c r="BNF850" s="67"/>
      <c r="BNG850" s="67"/>
      <c r="BNH850" s="67"/>
      <c r="BNI850" s="67"/>
      <c r="BNJ850" s="67"/>
      <c r="BNK850" s="67"/>
      <c r="BNL850" s="67"/>
      <c r="BNM850" s="67"/>
      <c r="BNN850" s="67"/>
      <c r="BNO850" s="67"/>
      <c r="BNP850" s="67"/>
      <c r="BNQ850" s="67"/>
      <c r="BNR850" s="67"/>
      <c r="BNS850" s="67"/>
      <c r="BNT850" s="67"/>
      <c r="BNU850" s="67"/>
      <c r="BNV850" s="67"/>
      <c r="BNW850" s="67"/>
      <c r="BNX850" s="67"/>
      <c r="BNY850" s="67"/>
      <c r="BNZ850" s="67"/>
      <c r="BOA850" s="67"/>
      <c r="BOB850" s="67"/>
      <c r="BOC850" s="67"/>
      <c r="BOD850" s="67"/>
      <c r="BOE850" s="67"/>
      <c r="BOF850" s="67"/>
      <c r="BOG850" s="67"/>
      <c r="BOH850" s="67"/>
      <c r="BOI850" s="67"/>
      <c r="BOJ850" s="67"/>
      <c r="BOK850" s="67"/>
      <c r="BOL850" s="67"/>
      <c r="BOM850" s="67"/>
      <c r="BON850" s="67"/>
      <c r="BOO850" s="67"/>
      <c r="BOP850" s="67"/>
      <c r="BOQ850" s="67"/>
      <c r="BOR850" s="67"/>
      <c r="BOS850" s="67"/>
      <c r="BOT850" s="67"/>
      <c r="BOU850" s="67"/>
      <c r="BOV850" s="67"/>
      <c r="BOW850" s="67"/>
      <c r="BOX850" s="67"/>
      <c r="BOY850" s="67"/>
      <c r="BOZ850" s="67"/>
      <c r="BPA850" s="67"/>
      <c r="BPB850" s="67"/>
      <c r="BPC850" s="67"/>
      <c r="BPD850" s="67"/>
      <c r="BPE850" s="67"/>
      <c r="BPF850" s="67"/>
      <c r="BPG850" s="67"/>
      <c r="BPH850" s="67"/>
      <c r="BPI850" s="67"/>
      <c r="BPJ850" s="67"/>
      <c r="BPK850" s="67"/>
      <c r="BPL850" s="67"/>
      <c r="BPM850" s="67"/>
      <c r="BPN850" s="67"/>
      <c r="BPO850" s="67"/>
      <c r="BPP850" s="67"/>
      <c r="BPQ850" s="67"/>
      <c r="BPR850" s="67"/>
      <c r="BPS850" s="67"/>
      <c r="BPT850" s="67"/>
      <c r="BPU850" s="67"/>
      <c r="BPV850" s="67"/>
      <c r="BPW850" s="67"/>
      <c r="BPX850" s="67"/>
      <c r="BPY850" s="67"/>
      <c r="BPZ850" s="67"/>
      <c r="BQA850" s="67"/>
      <c r="BQB850" s="67"/>
      <c r="BQC850" s="67"/>
      <c r="BQD850" s="67"/>
      <c r="BQE850" s="67"/>
      <c r="BQF850" s="67"/>
      <c r="BQG850" s="67"/>
      <c r="BQH850" s="67"/>
      <c r="BQI850" s="67"/>
      <c r="BQJ850" s="67"/>
      <c r="BQK850" s="67"/>
      <c r="BQL850" s="67"/>
      <c r="BQM850" s="67"/>
      <c r="BQN850" s="67"/>
      <c r="BQO850" s="67"/>
      <c r="BQP850" s="67"/>
      <c r="BQQ850" s="67"/>
      <c r="BQR850" s="67"/>
      <c r="BQS850" s="67"/>
      <c r="BQT850" s="67"/>
      <c r="BQU850" s="67"/>
      <c r="BQV850" s="67"/>
      <c r="BQW850" s="67"/>
      <c r="BQX850" s="67"/>
      <c r="BQY850" s="67"/>
      <c r="BQZ850" s="67"/>
      <c r="BRA850" s="67"/>
      <c r="BRB850" s="67"/>
      <c r="BRC850" s="67"/>
      <c r="BRD850" s="67"/>
      <c r="BRE850" s="67"/>
      <c r="BRF850" s="67"/>
      <c r="BRG850" s="67"/>
      <c r="BRH850" s="67"/>
      <c r="BRI850" s="67"/>
      <c r="BRJ850" s="67"/>
      <c r="BRK850" s="67"/>
      <c r="BRL850" s="67"/>
      <c r="BRM850" s="67"/>
      <c r="BRN850" s="67"/>
      <c r="BRO850" s="67"/>
      <c r="BRP850" s="67"/>
      <c r="BRQ850" s="67"/>
      <c r="BRR850" s="67"/>
      <c r="BRS850" s="67"/>
      <c r="BRT850" s="67"/>
      <c r="BRU850" s="67"/>
      <c r="BRV850" s="67"/>
      <c r="BRW850" s="67"/>
      <c r="BRX850" s="67"/>
      <c r="BRY850" s="67"/>
      <c r="BRZ850" s="67"/>
      <c r="BSA850" s="67"/>
      <c r="BSB850" s="67"/>
      <c r="BSC850" s="67"/>
      <c r="BSD850" s="67"/>
      <c r="BSE850" s="67"/>
      <c r="BSF850" s="67"/>
      <c r="BSG850" s="67"/>
      <c r="BSH850" s="67"/>
      <c r="BSI850" s="67"/>
      <c r="BSJ850" s="67"/>
      <c r="BSK850" s="67"/>
      <c r="BSL850" s="67"/>
      <c r="BSM850" s="67"/>
      <c r="BSN850" s="67"/>
      <c r="BSO850" s="67"/>
      <c r="BSP850" s="67"/>
      <c r="BSQ850" s="67"/>
      <c r="BSR850" s="67"/>
      <c r="BSS850" s="67"/>
      <c r="BST850" s="67"/>
      <c r="BSU850" s="67"/>
      <c r="BSV850" s="67"/>
      <c r="BSW850" s="67"/>
      <c r="BSX850" s="67"/>
      <c r="BSY850" s="67"/>
      <c r="BSZ850" s="67"/>
      <c r="BTA850" s="67"/>
      <c r="BTB850" s="67"/>
      <c r="BTC850" s="67"/>
      <c r="BTD850" s="67"/>
      <c r="BTE850" s="67"/>
      <c r="BTF850" s="67"/>
      <c r="BTG850" s="67"/>
      <c r="BTH850" s="67"/>
      <c r="BTI850" s="67"/>
      <c r="BTJ850" s="67"/>
      <c r="BTK850" s="67"/>
      <c r="BTL850" s="67"/>
      <c r="BTM850" s="67"/>
      <c r="BTN850" s="67"/>
      <c r="BTO850" s="67"/>
      <c r="BTP850" s="67"/>
      <c r="BTQ850" s="67"/>
      <c r="BTR850" s="67"/>
      <c r="BTS850" s="67"/>
      <c r="BTT850" s="67"/>
      <c r="BTU850" s="67"/>
      <c r="BTV850" s="67"/>
      <c r="BTW850" s="67"/>
      <c r="BTX850" s="67"/>
      <c r="BTY850" s="67"/>
      <c r="BTZ850" s="67"/>
      <c r="BUA850" s="67"/>
      <c r="BUB850" s="67"/>
      <c r="BUC850" s="67"/>
      <c r="BUD850" s="67"/>
      <c r="BUE850" s="67"/>
      <c r="BUF850" s="67"/>
      <c r="BUG850" s="67"/>
      <c r="BUH850" s="67"/>
      <c r="BUI850" s="67"/>
      <c r="BUJ850" s="67"/>
      <c r="BUK850" s="67"/>
      <c r="BUL850" s="67"/>
      <c r="BUM850" s="67"/>
      <c r="BUN850" s="67"/>
      <c r="BUO850" s="67"/>
      <c r="BUP850" s="67"/>
      <c r="BUQ850" s="67"/>
      <c r="BUR850" s="67"/>
      <c r="BUS850" s="67"/>
      <c r="BUT850" s="67"/>
      <c r="BUU850" s="67"/>
      <c r="BUV850" s="67"/>
      <c r="BUW850" s="67"/>
      <c r="BUX850" s="67"/>
      <c r="BUY850" s="67"/>
      <c r="BUZ850" s="67"/>
      <c r="BVA850" s="67"/>
      <c r="BVB850" s="67"/>
      <c r="BVC850" s="67"/>
      <c r="BVD850" s="67"/>
      <c r="BVE850" s="67"/>
      <c r="BVF850" s="67"/>
      <c r="BVG850" s="67"/>
      <c r="BVH850" s="67"/>
      <c r="BVI850" s="67"/>
      <c r="BVJ850" s="67"/>
      <c r="BVK850" s="67"/>
      <c r="BVL850" s="67"/>
      <c r="BVM850" s="67"/>
      <c r="BVN850" s="67"/>
      <c r="BVO850" s="67"/>
      <c r="BVP850" s="67"/>
      <c r="BVQ850" s="67"/>
      <c r="BVR850" s="67"/>
      <c r="BVS850" s="67"/>
      <c r="BVT850" s="67"/>
      <c r="BVU850" s="67"/>
      <c r="BVV850" s="67"/>
      <c r="BVW850" s="67"/>
      <c r="BVX850" s="67"/>
      <c r="BVY850" s="67"/>
      <c r="BVZ850" s="67"/>
      <c r="BWA850" s="67"/>
      <c r="BWB850" s="67"/>
      <c r="BWC850" s="67"/>
      <c r="BWD850" s="67"/>
      <c r="BWE850" s="67"/>
      <c r="BWF850" s="67"/>
      <c r="BWG850" s="67"/>
      <c r="BWH850" s="67"/>
      <c r="BWI850" s="67"/>
      <c r="BWJ850" s="67"/>
      <c r="BWK850" s="67"/>
      <c r="BWL850" s="67"/>
      <c r="BWM850" s="67"/>
      <c r="BWN850" s="67"/>
      <c r="BWO850" s="67"/>
      <c r="BWP850" s="67"/>
      <c r="BWQ850" s="67"/>
      <c r="BWR850" s="67"/>
      <c r="BWS850" s="67"/>
      <c r="BWT850" s="67"/>
      <c r="BWU850" s="67"/>
      <c r="BWV850" s="67"/>
      <c r="BWW850" s="67"/>
      <c r="BWX850" s="67"/>
      <c r="BWY850" s="67"/>
      <c r="BWZ850" s="67"/>
      <c r="BXA850" s="67"/>
      <c r="BXB850" s="67"/>
      <c r="BXC850" s="67"/>
      <c r="BXD850" s="67"/>
      <c r="BXE850" s="67"/>
      <c r="BXF850" s="67"/>
      <c r="BXG850" s="67"/>
      <c r="BXH850" s="67"/>
      <c r="BXI850" s="67"/>
      <c r="BXJ850" s="67"/>
      <c r="BXK850" s="67"/>
      <c r="BXL850" s="67"/>
      <c r="BXM850" s="67"/>
      <c r="BXN850" s="67"/>
      <c r="BXO850" s="67"/>
      <c r="BXP850" s="67"/>
      <c r="BXQ850" s="67"/>
      <c r="BXR850" s="67"/>
      <c r="BXS850" s="67"/>
      <c r="BXT850" s="67"/>
      <c r="BXU850" s="67"/>
      <c r="BXV850" s="67"/>
      <c r="BXW850" s="67"/>
      <c r="BXX850" s="67"/>
      <c r="BXY850" s="67"/>
      <c r="BXZ850" s="67"/>
      <c r="BYA850" s="67"/>
      <c r="BYB850" s="67"/>
      <c r="BYC850" s="67"/>
      <c r="BYD850" s="67"/>
      <c r="BYE850" s="67"/>
      <c r="BYF850" s="67"/>
      <c r="BYG850" s="67"/>
      <c r="BYH850" s="67"/>
      <c r="BYI850" s="67"/>
      <c r="BYJ850" s="67"/>
      <c r="BYK850" s="67"/>
      <c r="BYL850" s="67"/>
      <c r="BYM850" s="67"/>
      <c r="BYN850" s="67"/>
      <c r="BYO850" s="67"/>
      <c r="BYP850" s="67"/>
      <c r="BYQ850" s="67"/>
      <c r="BYR850" s="67"/>
      <c r="BYS850" s="67"/>
      <c r="BYT850" s="67"/>
      <c r="BYU850" s="67"/>
      <c r="BYV850" s="67"/>
      <c r="BYW850" s="67"/>
      <c r="BYX850" s="67"/>
      <c r="BYY850" s="67"/>
      <c r="BYZ850" s="67"/>
      <c r="BZA850" s="67"/>
      <c r="BZB850" s="67"/>
      <c r="BZC850" s="67"/>
      <c r="BZD850" s="67"/>
      <c r="BZE850" s="67"/>
      <c r="BZF850" s="67"/>
      <c r="BZG850" s="67"/>
      <c r="BZH850" s="67"/>
      <c r="BZI850" s="67"/>
      <c r="BZJ850" s="67"/>
      <c r="BZK850" s="67"/>
      <c r="BZL850" s="67"/>
      <c r="BZM850" s="67"/>
      <c r="BZN850" s="67"/>
      <c r="BZO850" s="67"/>
      <c r="BZP850" s="67"/>
      <c r="BZQ850" s="67"/>
      <c r="BZR850" s="67"/>
      <c r="BZS850" s="67"/>
      <c r="BZT850" s="67"/>
      <c r="BZU850" s="67"/>
      <c r="BZV850" s="67"/>
      <c r="BZW850" s="67"/>
      <c r="BZX850" s="67"/>
      <c r="BZY850" s="67"/>
      <c r="BZZ850" s="67"/>
      <c r="CAA850" s="67"/>
      <c r="CAB850" s="67"/>
      <c r="CAC850" s="67"/>
      <c r="CAD850" s="67"/>
      <c r="CAE850" s="67"/>
      <c r="CAF850" s="67"/>
      <c r="CAG850" s="67"/>
      <c r="CAH850" s="67"/>
      <c r="CAI850" s="67"/>
      <c r="CAJ850" s="67"/>
      <c r="CAK850" s="67"/>
      <c r="CAL850" s="67"/>
      <c r="CAM850" s="67"/>
      <c r="CAN850" s="67"/>
      <c r="CAO850" s="67"/>
      <c r="CAP850" s="67"/>
      <c r="CAQ850" s="67"/>
      <c r="CAR850" s="67"/>
      <c r="CAS850" s="67"/>
      <c r="CAT850" s="67"/>
      <c r="CAU850" s="67"/>
      <c r="CAV850" s="67"/>
      <c r="CAW850" s="67"/>
      <c r="CAX850" s="67"/>
      <c r="CAY850" s="67"/>
      <c r="CAZ850" s="67"/>
      <c r="CBA850" s="67"/>
      <c r="CBB850" s="67"/>
      <c r="CBC850" s="67"/>
      <c r="CBD850" s="67"/>
      <c r="CBE850" s="67"/>
      <c r="CBF850" s="67"/>
      <c r="CBG850" s="67"/>
      <c r="CBH850" s="67"/>
      <c r="CBI850" s="67"/>
      <c r="CBJ850" s="67"/>
      <c r="CBK850" s="67"/>
      <c r="CBL850" s="67"/>
      <c r="CBM850" s="67"/>
      <c r="CBN850" s="67"/>
      <c r="CBO850" s="67"/>
      <c r="CBP850" s="67"/>
      <c r="CBQ850" s="67"/>
      <c r="CBR850" s="67"/>
      <c r="CBS850" s="67"/>
      <c r="CBT850" s="67"/>
      <c r="CBU850" s="67"/>
      <c r="CBV850" s="67"/>
      <c r="CBW850" s="67"/>
      <c r="CBX850" s="67"/>
      <c r="CBY850" s="67"/>
      <c r="CBZ850" s="67"/>
      <c r="CCA850" s="67"/>
      <c r="CCB850" s="67"/>
      <c r="CCC850" s="67"/>
      <c r="CCD850" s="67"/>
      <c r="CCE850" s="67"/>
      <c r="CCF850" s="67"/>
      <c r="CCG850" s="67"/>
      <c r="CCH850" s="67"/>
      <c r="CCI850" s="67"/>
      <c r="CCJ850" s="67"/>
      <c r="CCK850" s="67"/>
      <c r="CCL850" s="67"/>
      <c r="CCM850" s="67"/>
      <c r="CCN850" s="67"/>
      <c r="CCO850" s="67"/>
      <c r="CCP850" s="67"/>
      <c r="CCQ850" s="67"/>
      <c r="CCR850" s="67"/>
      <c r="CCS850" s="67"/>
      <c r="CCT850" s="67"/>
      <c r="CCU850" s="67"/>
      <c r="CCV850" s="67"/>
      <c r="CCW850" s="67"/>
      <c r="CCX850" s="67"/>
      <c r="CCY850" s="67"/>
      <c r="CCZ850" s="67"/>
      <c r="CDA850" s="67"/>
      <c r="CDB850" s="67"/>
      <c r="CDC850" s="67"/>
      <c r="CDD850" s="67"/>
      <c r="CDE850" s="67"/>
      <c r="CDF850" s="67"/>
      <c r="CDG850" s="67"/>
      <c r="CDH850" s="67"/>
      <c r="CDI850" s="67"/>
      <c r="CDJ850" s="67"/>
      <c r="CDK850" s="67"/>
      <c r="CDL850" s="67"/>
      <c r="CDM850" s="67"/>
      <c r="CDN850" s="67"/>
      <c r="CDO850" s="67"/>
      <c r="CDP850" s="67"/>
      <c r="CDQ850" s="67"/>
      <c r="CDR850" s="67"/>
      <c r="CDS850" s="67"/>
      <c r="CDT850" s="67"/>
      <c r="CDU850" s="67"/>
      <c r="CDV850" s="67"/>
      <c r="CDW850" s="67"/>
      <c r="CDX850" s="67"/>
      <c r="CDY850" s="67"/>
      <c r="CDZ850" s="67"/>
      <c r="CEA850" s="67"/>
      <c r="CEB850" s="67"/>
      <c r="CEC850" s="67"/>
      <c r="CED850" s="67"/>
      <c r="CEE850" s="67"/>
      <c r="CEF850" s="67"/>
      <c r="CEG850" s="67"/>
      <c r="CEH850" s="67"/>
      <c r="CEI850" s="67"/>
      <c r="CEJ850" s="67"/>
      <c r="CEK850" s="67"/>
      <c r="CEL850" s="67"/>
      <c r="CEM850" s="67"/>
      <c r="CEN850" s="67"/>
      <c r="CEO850" s="67"/>
      <c r="CEP850" s="67"/>
      <c r="CEQ850" s="67"/>
      <c r="CER850" s="67"/>
      <c r="CES850" s="67"/>
      <c r="CET850" s="67"/>
      <c r="CEU850" s="67"/>
      <c r="CEV850" s="67"/>
      <c r="CEW850" s="67"/>
      <c r="CEX850" s="67"/>
      <c r="CEY850" s="67"/>
      <c r="CEZ850" s="67"/>
      <c r="CFA850" s="67"/>
      <c r="CFB850" s="67"/>
      <c r="CFC850" s="67"/>
      <c r="CFD850" s="67"/>
      <c r="CFE850" s="67"/>
      <c r="CFF850" s="67"/>
      <c r="CFG850" s="67"/>
      <c r="CFH850" s="67"/>
      <c r="CFI850" s="67"/>
      <c r="CFJ850" s="67"/>
      <c r="CFK850" s="67"/>
      <c r="CFL850" s="67"/>
      <c r="CFM850" s="67"/>
      <c r="CFN850" s="67"/>
      <c r="CFO850" s="67"/>
      <c r="CFP850" s="67"/>
      <c r="CFQ850" s="67"/>
      <c r="CFR850" s="67"/>
      <c r="CFS850" s="67"/>
      <c r="CFT850" s="67"/>
      <c r="CFU850" s="67"/>
      <c r="CFV850" s="67"/>
      <c r="CFW850" s="67"/>
      <c r="CFX850" s="67"/>
      <c r="CFY850" s="67"/>
      <c r="CFZ850" s="67"/>
      <c r="CGA850" s="67"/>
      <c r="CGB850" s="67"/>
      <c r="CGC850" s="67"/>
      <c r="CGD850" s="67"/>
      <c r="CGE850" s="67"/>
      <c r="CGF850" s="67"/>
      <c r="CGG850" s="67"/>
      <c r="CGH850" s="67"/>
      <c r="CGI850" s="67"/>
      <c r="CGJ850" s="67"/>
      <c r="CGK850" s="67"/>
      <c r="CGL850" s="67"/>
      <c r="CGM850" s="67"/>
      <c r="CGN850" s="67"/>
      <c r="CGO850" s="67"/>
      <c r="CGP850" s="67"/>
      <c r="CGQ850" s="67"/>
      <c r="CGR850" s="67"/>
      <c r="CGS850" s="67"/>
      <c r="CGT850" s="67"/>
      <c r="CGU850" s="67"/>
      <c r="CGV850" s="67"/>
      <c r="CGW850" s="67"/>
      <c r="CGX850" s="67"/>
      <c r="CGY850" s="67"/>
      <c r="CGZ850" s="67"/>
      <c r="CHA850" s="67"/>
      <c r="CHB850" s="67"/>
      <c r="CHC850" s="67"/>
      <c r="CHD850" s="67"/>
      <c r="CHE850" s="67"/>
      <c r="CHF850" s="67"/>
      <c r="CHG850" s="67"/>
      <c r="CHH850" s="67"/>
      <c r="CHI850" s="67"/>
      <c r="CHJ850" s="67"/>
      <c r="CHK850" s="67"/>
      <c r="CHL850" s="67"/>
      <c r="CHM850" s="67"/>
      <c r="CHN850" s="67"/>
      <c r="CHO850" s="67"/>
      <c r="CHP850" s="67"/>
      <c r="CHQ850" s="67"/>
      <c r="CHR850" s="67"/>
      <c r="CHS850" s="67"/>
      <c r="CHT850" s="67"/>
      <c r="CHU850" s="67"/>
      <c r="CHV850" s="67"/>
      <c r="CHW850" s="67"/>
      <c r="CHX850" s="67"/>
      <c r="CHY850" s="67"/>
      <c r="CHZ850" s="67"/>
      <c r="CIA850" s="67"/>
      <c r="CIB850" s="67"/>
      <c r="CIC850" s="67"/>
      <c r="CID850" s="67"/>
      <c r="CIE850" s="67"/>
      <c r="CIF850" s="67"/>
      <c r="CIG850" s="67"/>
      <c r="CIH850" s="67"/>
      <c r="CII850" s="67"/>
      <c r="CIJ850" s="67"/>
      <c r="CIK850" s="67"/>
      <c r="CIL850" s="67"/>
      <c r="CIM850" s="67"/>
      <c r="CIN850" s="67"/>
      <c r="CIO850" s="67"/>
      <c r="CIP850" s="67"/>
      <c r="CIQ850" s="67"/>
      <c r="CIR850" s="67"/>
      <c r="CIS850" s="67"/>
      <c r="CIT850" s="67"/>
      <c r="CIU850" s="67"/>
      <c r="CIV850" s="67"/>
      <c r="CIW850" s="67"/>
      <c r="CIX850" s="67"/>
      <c r="CIY850" s="67"/>
      <c r="CIZ850" s="67"/>
      <c r="CJA850" s="67"/>
      <c r="CJB850" s="67"/>
      <c r="CJC850" s="67"/>
      <c r="CJD850" s="67"/>
      <c r="CJE850" s="67"/>
      <c r="CJF850" s="67"/>
      <c r="CJG850" s="67"/>
      <c r="CJH850" s="67"/>
      <c r="CJI850" s="67"/>
      <c r="CJJ850" s="67"/>
      <c r="CJK850" s="67"/>
      <c r="CJL850" s="67"/>
      <c r="CJM850" s="67"/>
      <c r="CJN850" s="67"/>
      <c r="CJO850" s="67"/>
      <c r="CJP850" s="67"/>
      <c r="CJQ850" s="67"/>
      <c r="CJR850" s="67"/>
      <c r="CJS850" s="67"/>
      <c r="CJT850" s="67"/>
      <c r="CJU850" s="67"/>
      <c r="CJV850" s="67"/>
      <c r="CJW850" s="67"/>
      <c r="CJX850" s="67"/>
      <c r="CJY850" s="67"/>
      <c r="CJZ850" s="67"/>
      <c r="CKA850" s="67"/>
      <c r="CKB850" s="67"/>
      <c r="CKC850" s="67"/>
      <c r="CKD850" s="67"/>
      <c r="CKE850" s="67"/>
      <c r="CKF850" s="67"/>
      <c r="CKG850" s="67"/>
      <c r="CKH850" s="67"/>
      <c r="CKI850" s="67"/>
      <c r="CKJ850" s="67"/>
      <c r="CKK850" s="67"/>
      <c r="CKL850" s="67"/>
      <c r="CKM850" s="67"/>
      <c r="CKN850" s="67"/>
      <c r="CKO850" s="67"/>
      <c r="CKP850" s="67"/>
      <c r="CKQ850" s="67"/>
      <c r="CKR850" s="67"/>
      <c r="CKS850" s="67"/>
      <c r="CKT850" s="67"/>
      <c r="CKU850" s="67"/>
      <c r="CKV850" s="67"/>
      <c r="CKW850" s="67"/>
      <c r="CKX850" s="67"/>
      <c r="CKY850" s="67"/>
      <c r="CKZ850" s="67"/>
      <c r="CLA850" s="67"/>
      <c r="CLB850" s="67"/>
      <c r="CLC850" s="67"/>
      <c r="CLD850" s="67"/>
      <c r="CLE850" s="67"/>
      <c r="CLF850" s="67"/>
      <c r="CLG850" s="67"/>
      <c r="CLH850" s="67"/>
      <c r="CLI850" s="67"/>
      <c r="CLJ850" s="67"/>
      <c r="CLK850" s="67"/>
      <c r="CLL850" s="67"/>
      <c r="CLM850" s="67"/>
      <c r="CLN850" s="67"/>
      <c r="CLO850" s="67"/>
      <c r="CLP850" s="67"/>
      <c r="CLQ850" s="67"/>
      <c r="CLR850" s="67"/>
      <c r="CLS850" s="67"/>
      <c r="CLT850" s="67"/>
      <c r="CLU850" s="67"/>
      <c r="CLV850" s="67"/>
      <c r="CLW850" s="67"/>
      <c r="CLX850" s="67"/>
      <c r="CLY850" s="67"/>
      <c r="CLZ850" s="67"/>
      <c r="CMA850" s="67"/>
      <c r="CMB850" s="67"/>
      <c r="CMC850" s="67"/>
      <c r="CMD850" s="67"/>
      <c r="CME850" s="67"/>
      <c r="CMF850" s="67"/>
      <c r="CMG850" s="67"/>
      <c r="CMH850" s="67"/>
      <c r="CMI850" s="67"/>
      <c r="CMJ850" s="67"/>
      <c r="CMK850" s="67"/>
      <c r="CML850" s="67"/>
      <c r="CMM850" s="67"/>
      <c r="CMN850" s="67"/>
      <c r="CMO850" s="67"/>
      <c r="CMP850" s="67"/>
      <c r="CMQ850" s="67"/>
      <c r="CMR850" s="67"/>
      <c r="CMS850" s="67"/>
      <c r="CMT850" s="67"/>
      <c r="CMU850" s="67"/>
      <c r="CMV850" s="67"/>
      <c r="CMW850" s="67"/>
      <c r="CMX850" s="67"/>
      <c r="CMY850" s="67"/>
      <c r="CMZ850" s="67"/>
      <c r="CNA850" s="67"/>
      <c r="CNB850" s="67"/>
      <c r="CNC850" s="67"/>
      <c r="CND850" s="67"/>
      <c r="CNE850" s="67"/>
      <c r="CNF850" s="67"/>
      <c r="CNG850" s="67"/>
      <c r="CNH850" s="67"/>
      <c r="CNI850" s="67"/>
      <c r="CNJ850" s="67"/>
      <c r="CNK850" s="67"/>
      <c r="CNL850" s="67"/>
      <c r="CNM850" s="67"/>
      <c r="CNN850" s="67"/>
      <c r="CNO850" s="67"/>
      <c r="CNP850" s="67"/>
      <c r="CNQ850" s="67"/>
      <c r="CNR850" s="67"/>
      <c r="CNS850" s="67"/>
      <c r="CNT850" s="67"/>
      <c r="CNU850" s="67"/>
      <c r="CNV850" s="67"/>
      <c r="CNW850" s="67"/>
      <c r="CNX850" s="67"/>
      <c r="CNY850" s="67"/>
      <c r="CNZ850" s="67"/>
      <c r="COA850" s="67"/>
      <c r="COB850" s="67"/>
      <c r="COC850" s="67"/>
      <c r="COD850" s="67"/>
      <c r="COE850" s="67"/>
      <c r="COF850" s="67"/>
      <c r="COG850" s="67"/>
      <c r="COH850" s="67"/>
      <c r="COI850" s="67"/>
      <c r="COJ850" s="67"/>
      <c r="COK850" s="67"/>
      <c r="COL850" s="67"/>
      <c r="COM850" s="67"/>
      <c r="CON850" s="67"/>
      <c r="COO850" s="67"/>
      <c r="COP850" s="67"/>
      <c r="COQ850" s="67"/>
      <c r="COR850" s="67"/>
      <c r="COS850" s="67"/>
      <c r="COT850" s="67"/>
      <c r="COU850" s="67"/>
      <c r="COV850" s="67"/>
      <c r="COW850" s="67"/>
      <c r="COX850" s="67"/>
      <c r="COY850" s="67"/>
      <c r="COZ850" s="67"/>
      <c r="CPA850" s="67"/>
      <c r="CPB850" s="67"/>
      <c r="CPC850" s="67"/>
      <c r="CPD850" s="67"/>
      <c r="CPE850" s="67"/>
      <c r="CPF850" s="67"/>
      <c r="CPG850" s="67"/>
      <c r="CPH850" s="67"/>
      <c r="CPI850" s="67"/>
      <c r="CPJ850" s="67"/>
      <c r="CPK850" s="67"/>
      <c r="CPL850" s="67"/>
      <c r="CPM850" s="67"/>
      <c r="CPN850" s="67"/>
      <c r="CPO850" s="67"/>
      <c r="CPP850" s="67"/>
      <c r="CPQ850" s="67"/>
      <c r="CPR850" s="67"/>
      <c r="CPS850" s="67"/>
      <c r="CPT850" s="67"/>
      <c r="CPU850" s="67"/>
      <c r="CPV850" s="67"/>
      <c r="CPW850" s="67"/>
      <c r="CPX850" s="67"/>
      <c r="CPY850" s="67"/>
      <c r="CPZ850" s="67"/>
      <c r="CQA850" s="67"/>
      <c r="CQB850" s="67"/>
      <c r="CQC850" s="67"/>
      <c r="CQD850" s="67"/>
      <c r="CQE850" s="67"/>
      <c r="CQF850" s="67"/>
      <c r="CQG850" s="67"/>
      <c r="CQH850" s="67"/>
      <c r="CQI850" s="67"/>
      <c r="CQJ850" s="67"/>
      <c r="CQK850" s="67"/>
      <c r="CQL850" s="67"/>
      <c r="CQM850" s="67"/>
      <c r="CQN850" s="67"/>
      <c r="CQO850" s="67"/>
      <c r="CQP850" s="67"/>
      <c r="CQQ850" s="67"/>
      <c r="CQR850" s="67"/>
      <c r="CQS850" s="67"/>
      <c r="CQT850" s="67"/>
      <c r="CQU850" s="67"/>
      <c r="CQV850" s="67"/>
      <c r="CQW850" s="67"/>
      <c r="CQX850" s="67"/>
      <c r="CQY850" s="67"/>
      <c r="CQZ850" s="67"/>
      <c r="CRA850" s="67"/>
      <c r="CRB850" s="67"/>
      <c r="CRC850" s="67"/>
      <c r="CRD850" s="67"/>
      <c r="CRE850" s="67"/>
      <c r="CRF850" s="67"/>
      <c r="CRG850" s="67"/>
      <c r="CRH850" s="67"/>
      <c r="CRI850" s="67"/>
      <c r="CRJ850" s="67"/>
      <c r="CRK850" s="67"/>
      <c r="CRL850" s="67"/>
      <c r="CRM850" s="67"/>
      <c r="CRN850" s="67"/>
      <c r="CRO850" s="67"/>
      <c r="CRP850" s="67"/>
      <c r="CRQ850" s="67"/>
      <c r="CRR850" s="67"/>
      <c r="CRS850" s="67"/>
      <c r="CRT850" s="67"/>
      <c r="CRU850" s="67"/>
      <c r="CRV850" s="67"/>
      <c r="CRW850" s="67"/>
      <c r="CRX850" s="67"/>
      <c r="CRY850" s="67"/>
      <c r="CRZ850" s="67"/>
      <c r="CSA850" s="67"/>
      <c r="CSB850" s="67"/>
      <c r="CSC850" s="67"/>
      <c r="CSD850" s="67"/>
      <c r="CSE850" s="67"/>
      <c r="CSF850" s="67"/>
      <c r="CSG850" s="67"/>
      <c r="CSH850" s="67"/>
      <c r="CSI850" s="67"/>
      <c r="CSJ850" s="67"/>
      <c r="CSK850" s="67"/>
      <c r="CSL850" s="67"/>
      <c r="CSM850" s="67"/>
      <c r="CSN850" s="67"/>
      <c r="CSO850" s="67"/>
      <c r="CSP850" s="67"/>
      <c r="CSQ850" s="67"/>
      <c r="CSR850" s="67"/>
      <c r="CSS850" s="67"/>
      <c r="CST850" s="67"/>
      <c r="CSU850" s="67"/>
      <c r="CSV850" s="67"/>
      <c r="CSW850" s="67"/>
      <c r="CSX850" s="67"/>
      <c r="CSY850" s="67"/>
      <c r="CSZ850" s="67"/>
      <c r="CTA850" s="67"/>
      <c r="CTB850" s="67"/>
      <c r="CTC850" s="67"/>
      <c r="CTD850" s="67"/>
      <c r="CTE850" s="67"/>
      <c r="CTF850" s="67"/>
      <c r="CTG850" s="67"/>
      <c r="CTH850" s="67"/>
      <c r="CTI850" s="67"/>
      <c r="CTJ850" s="67"/>
      <c r="CTK850" s="67"/>
      <c r="CTL850" s="67"/>
      <c r="CTM850" s="67"/>
      <c r="CTN850" s="67"/>
      <c r="CTO850" s="67"/>
      <c r="CTP850" s="67"/>
      <c r="CTQ850" s="67"/>
      <c r="CTR850" s="67"/>
      <c r="CTS850" s="67"/>
      <c r="CTT850" s="67"/>
      <c r="CTU850" s="67"/>
      <c r="CTV850" s="67"/>
      <c r="CTW850" s="67"/>
      <c r="CTX850" s="67"/>
      <c r="CTY850" s="67"/>
      <c r="CTZ850" s="67"/>
      <c r="CUA850" s="67"/>
      <c r="CUB850" s="67"/>
      <c r="CUC850" s="67"/>
      <c r="CUD850" s="67"/>
      <c r="CUE850" s="67"/>
      <c r="CUF850" s="67"/>
      <c r="CUG850" s="67"/>
      <c r="CUH850" s="67"/>
      <c r="CUI850" s="67"/>
      <c r="CUJ850" s="67"/>
      <c r="CUK850" s="67"/>
      <c r="CUL850" s="67"/>
      <c r="CUM850" s="67"/>
      <c r="CUN850" s="67"/>
      <c r="CUO850" s="67"/>
      <c r="CUP850" s="67"/>
      <c r="CUQ850" s="67"/>
      <c r="CUR850" s="67"/>
      <c r="CUS850" s="67"/>
      <c r="CUT850" s="67"/>
      <c r="CUU850" s="67"/>
      <c r="CUV850" s="67"/>
      <c r="CUW850" s="67"/>
      <c r="CUX850" s="67"/>
      <c r="CUY850" s="67"/>
      <c r="CUZ850" s="67"/>
      <c r="CVA850" s="67"/>
      <c r="CVB850" s="67"/>
      <c r="CVC850" s="67"/>
      <c r="CVD850" s="67"/>
      <c r="CVE850" s="67"/>
      <c r="CVF850" s="67"/>
      <c r="CVG850" s="67"/>
      <c r="CVH850" s="67"/>
      <c r="CVI850" s="67"/>
      <c r="CVJ850" s="67"/>
      <c r="CVK850" s="67"/>
      <c r="CVL850" s="67"/>
      <c r="CVM850" s="67"/>
      <c r="CVN850" s="67"/>
      <c r="CVO850" s="67"/>
      <c r="CVP850" s="67"/>
      <c r="CVQ850" s="67"/>
      <c r="CVR850" s="67"/>
      <c r="CVS850" s="67"/>
      <c r="CVT850" s="67"/>
      <c r="CVU850" s="67"/>
      <c r="CVV850" s="67"/>
      <c r="CVW850" s="67"/>
      <c r="CVX850" s="67"/>
      <c r="CVY850" s="67"/>
      <c r="CVZ850" s="67"/>
      <c r="CWA850" s="67"/>
      <c r="CWB850" s="67"/>
      <c r="CWC850" s="67"/>
      <c r="CWD850" s="67"/>
      <c r="CWE850" s="67"/>
      <c r="CWF850" s="67"/>
      <c r="CWG850" s="67"/>
      <c r="CWH850" s="67"/>
      <c r="CWI850" s="67"/>
      <c r="CWJ850" s="67"/>
      <c r="CWK850" s="67"/>
      <c r="CWL850" s="67"/>
      <c r="CWM850" s="67"/>
      <c r="CWN850" s="67"/>
      <c r="CWO850" s="67"/>
      <c r="CWP850" s="67"/>
      <c r="CWQ850" s="67"/>
      <c r="CWR850" s="67"/>
      <c r="CWS850" s="67"/>
      <c r="CWT850" s="67"/>
      <c r="CWU850" s="67"/>
      <c r="CWV850" s="67"/>
      <c r="CWW850" s="67"/>
      <c r="CWX850" s="67"/>
      <c r="CWY850" s="67"/>
      <c r="CWZ850" s="67"/>
      <c r="CXA850" s="67"/>
      <c r="CXB850" s="67"/>
      <c r="CXC850" s="67"/>
      <c r="CXD850" s="67"/>
      <c r="CXE850" s="67"/>
      <c r="CXF850" s="67"/>
      <c r="CXG850" s="67"/>
      <c r="CXH850" s="67"/>
      <c r="CXI850" s="67"/>
      <c r="CXJ850" s="67"/>
      <c r="CXK850" s="67"/>
      <c r="CXL850" s="67"/>
      <c r="CXM850" s="67"/>
      <c r="CXN850" s="67"/>
      <c r="CXO850" s="67"/>
      <c r="CXP850" s="67"/>
      <c r="CXQ850" s="67"/>
      <c r="CXR850" s="67"/>
      <c r="CXS850" s="67"/>
      <c r="CXT850" s="67"/>
      <c r="CXU850" s="67"/>
      <c r="CXV850" s="67"/>
      <c r="CXW850" s="67"/>
      <c r="CXX850" s="67"/>
      <c r="CXY850" s="67"/>
      <c r="CXZ850" s="67"/>
      <c r="CYA850" s="67"/>
      <c r="CYB850" s="67"/>
      <c r="CYC850" s="67"/>
      <c r="CYD850" s="67"/>
      <c r="CYE850" s="67"/>
      <c r="CYF850" s="67"/>
      <c r="CYG850" s="67"/>
      <c r="CYH850" s="67"/>
      <c r="CYI850" s="67"/>
      <c r="CYJ850" s="67"/>
      <c r="CYK850" s="67"/>
      <c r="CYL850" s="67"/>
      <c r="CYM850" s="67"/>
      <c r="CYN850" s="67"/>
      <c r="CYO850" s="67"/>
      <c r="CYP850" s="67"/>
      <c r="CYQ850" s="67"/>
      <c r="CYR850" s="67"/>
      <c r="CYS850" s="67"/>
      <c r="CYT850" s="67"/>
      <c r="CYU850" s="67"/>
      <c r="CYV850" s="67"/>
      <c r="CYW850" s="67"/>
      <c r="CYX850" s="67"/>
      <c r="CYY850" s="67"/>
      <c r="CYZ850" s="67"/>
      <c r="CZA850" s="67"/>
      <c r="CZB850" s="67"/>
      <c r="CZC850" s="67"/>
      <c r="CZD850" s="67"/>
      <c r="CZE850" s="67"/>
      <c r="CZF850" s="67"/>
      <c r="CZG850" s="67"/>
      <c r="CZH850" s="67"/>
      <c r="CZI850" s="67"/>
      <c r="CZJ850" s="67"/>
      <c r="CZK850" s="67"/>
      <c r="CZL850" s="67"/>
      <c r="CZM850" s="67"/>
      <c r="CZN850" s="67"/>
      <c r="CZO850" s="67"/>
      <c r="CZP850" s="67"/>
      <c r="CZQ850" s="67"/>
      <c r="CZR850" s="67"/>
      <c r="CZS850" s="67"/>
      <c r="CZT850" s="67"/>
      <c r="CZU850" s="67"/>
      <c r="CZV850" s="67"/>
      <c r="CZW850" s="67"/>
      <c r="CZX850" s="67"/>
      <c r="CZY850" s="67"/>
      <c r="CZZ850" s="67"/>
      <c r="DAA850" s="67"/>
      <c r="DAB850" s="67"/>
      <c r="DAC850" s="67"/>
      <c r="DAD850" s="67"/>
      <c r="DAE850" s="67"/>
      <c r="DAF850" s="67"/>
      <c r="DAG850" s="67"/>
      <c r="DAH850" s="67"/>
      <c r="DAI850" s="67"/>
      <c r="DAJ850" s="67"/>
      <c r="DAK850" s="67"/>
      <c r="DAL850" s="67"/>
      <c r="DAM850" s="67"/>
      <c r="DAN850" s="67"/>
      <c r="DAO850" s="67"/>
      <c r="DAP850" s="67"/>
      <c r="DAQ850" s="67"/>
      <c r="DAR850" s="67"/>
      <c r="DAS850" s="67"/>
      <c r="DAT850" s="67"/>
      <c r="DAU850" s="67"/>
      <c r="DAV850" s="67"/>
      <c r="DAW850" s="67"/>
      <c r="DAX850" s="67"/>
      <c r="DAY850" s="67"/>
      <c r="DAZ850" s="67"/>
      <c r="DBA850" s="67"/>
      <c r="DBB850" s="67"/>
      <c r="DBC850" s="67"/>
      <c r="DBD850" s="67"/>
      <c r="DBE850" s="67"/>
      <c r="DBF850" s="67"/>
      <c r="DBG850" s="67"/>
      <c r="DBH850" s="67"/>
      <c r="DBI850" s="67"/>
      <c r="DBJ850" s="67"/>
      <c r="DBK850" s="67"/>
      <c r="DBL850" s="67"/>
      <c r="DBM850" s="67"/>
      <c r="DBN850" s="67"/>
      <c r="DBO850" s="67"/>
      <c r="DBP850" s="67"/>
      <c r="DBQ850" s="67"/>
      <c r="DBR850" s="67"/>
      <c r="DBS850" s="67"/>
      <c r="DBT850" s="67"/>
      <c r="DBU850" s="67"/>
      <c r="DBV850" s="67"/>
      <c r="DBW850" s="67"/>
      <c r="DBX850" s="67"/>
      <c r="DBY850" s="67"/>
      <c r="DBZ850" s="67"/>
      <c r="DCA850" s="67"/>
      <c r="DCB850" s="67"/>
      <c r="DCC850" s="67"/>
      <c r="DCD850" s="67"/>
      <c r="DCE850" s="67"/>
      <c r="DCF850" s="67"/>
      <c r="DCG850" s="67"/>
      <c r="DCH850" s="67"/>
      <c r="DCI850" s="67"/>
      <c r="DCJ850" s="67"/>
      <c r="DCK850" s="67"/>
      <c r="DCL850" s="67"/>
      <c r="DCM850" s="67"/>
      <c r="DCN850" s="67"/>
      <c r="DCO850" s="67"/>
      <c r="DCP850" s="67"/>
      <c r="DCQ850" s="67"/>
      <c r="DCR850" s="67"/>
      <c r="DCS850" s="67"/>
      <c r="DCT850" s="67"/>
      <c r="DCU850" s="67"/>
      <c r="DCV850" s="67"/>
      <c r="DCW850" s="67"/>
      <c r="DCX850" s="67"/>
      <c r="DCY850" s="67"/>
      <c r="DCZ850" s="67"/>
      <c r="DDA850" s="67"/>
      <c r="DDB850" s="67"/>
      <c r="DDC850" s="67"/>
      <c r="DDD850" s="67"/>
      <c r="DDE850" s="67"/>
      <c r="DDF850" s="67"/>
      <c r="DDG850" s="67"/>
      <c r="DDH850" s="67"/>
      <c r="DDI850" s="67"/>
      <c r="DDJ850" s="67"/>
      <c r="DDK850" s="67"/>
      <c r="DDL850" s="67"/>
      <c r="DDM850" s="67"/>
      <c r="DDN850" s="67"/>
      <c r="DDO850" s="67"/>
      <c r="DDP850" s="67"/>
      <c r="DDQ850" s="67"/>
      <c r="DDR850" s="67"/>
      <c r="DDS850" s="67"/>
      <c r="DDT850" s="67"/>
      <c r="DDU850" s="67"/>
      <c r="DDV850" s="67"/>
      <c r="DDW850" s="67"/>
      <c r="DDX850" s="67"/>
      <c r="DDY850" s="67"/>
      <c r="DDZ850" s="67"/>
      <c r="DEA850" s="67"/>
      <c r="DEB850" s="67"/>
      <c r="DEC850" s="67"/>
      <c r="DED850" s="67"/>
      <c r="DEE850" s="67"/>
      <c r="DEF850" s="67"/>
      <c r="DEG850" s="67"/>
      <c r="DEH850" s="67"/>
      <c r="DEI850" s="67"/>
      <c r="DEJ850" s="67"/>
      <c r="DEK850" s="67"/>
      <c r="DEL850" s="67"/>
      <c r="DEM850" s="67"/>
      <c r="DEN850" s="67"/>
      <c r="DEO850" s="67"/>
      <c r="DEP850" s="67"/>
      <c r="DEQ850" s="67"/>
      <c r="DER850" s="67"/>
      <c r="DES850" s="67"/>
      <c r="DET850" s="67"/>
      <c r="DEU850" s="67"/>
      <c r="DEV850" s="67"/>
      <c r="DEW850" s="67"/>
      <c r="DEX850" s="67"/>
      <c r="DEY850" s="67"/>
      <c r="DEZ850" s="67"/>
      <c r="DFA850" s="67"/>
      <c r="DFB850" s="67"/>
      <c r="DFC850" s="67"/>
      <c r="DFD850" s="67"/>
      <c r="DFE850" s="67"/>
      <c r="DFF850" s="67"/>
      <c r="DFG850" s="67"/>
      <c r="DFH850" s="67"/>
      <c r="DFI850" s="67"/>
      <c r="DFJ850" s="67"/>
      <c r="DFK850" s="67"/>
      <c r="DFL850" s="67"/>
      <c r="DFM850" s="67"/>
      <c r="DFN850" s="67"/>
      <c r="DFO850" s="67"/>
      <c r="DFP850" s="67"/>
      <c r="DFQ850" s="67"/>
      <c r="DFR850" s="67"/>
      <c r="DFS850" s="67"/>
      <c r="DFT850" s="67"/>
      <c r="DFU850" s="67"/>
      <c r="DFV850" s="67"/>
      <c r="DFW850" s="67"/>
      <c r="DFX850" s="67"/>
      <c r="DFY850" s="67"/>
      <c r="DFZ850" s="67"/>
      <c r="DGA850" s="67"/>
      <c r="DGB850" s="67"/>
      <c r="DGC850" s="67"/>
      <c r="DGD850" s="67"/>
      <c r="DGE850" s="67"/>
      <c r="DGF850" s="67"/>
      <c r="DGG850" s="67"/>
      <c r="DGH850" s="67"/>
      <c r="DGI850" s="67"/>
      <c r="DGJ850" s="67"/>
      <c r="DGK850" s="67"/>
      <c r="DGL850" s="67"/>
      <c r="DGM850" s="67"/>
      <c r="DGN850" s="67"/>
      <c r="DGO850" s="67"/>
      <c r="DGP850" s="67"/>
      <c r="DGQ850" s="67"/>
      <c r="DGR850" s="67"/>
      <c r="DGS850" s="67"/>
      <c r="DGT850" s="67"/>
      <c r="DGU850" s="67"/>
      <c r="DGV850" s="67"/>
      <c r="DGW850" s="67"/>
      <c r="DGX850" s="67"/>
      <c r="DGY850" s="67"/>
      <c r="DGZ850" s="67"/>
      <c r="DHA850" s="67"/>
      <c r="DHB850" s="67"/>
      <c r="DHC850" s="67"/>
      <c r="DHD850" s="67"/>
      <c r="DHE850" s="67"/>
      <c r="DHF850" s="67"/>
      <c r="DHG850" s="67"/>
      <c r="DHH850" s="67"/>
      <c r="DHI850" s="67"/>
      <c r="DHJ850" s="67"/>
      <c r="DHK850" s="67"/>
      <c r="DHL850" s="67"/>
      <c r="DHM850" s="67"/>
      <c r="DHN850" s="67"/>
      <c r="DHO850" s="67"/>
      <c r="DHP850" s="67"/>
      <c r="DHQ850" s="67"/>
      <c r="DHR850" s="67"/>
      <c r="DHS850" s="67"/>
      <c r="DHT850" s="67"/>
      <c r="DHU850" s="67"/>
      <c r="DHV850" s="67"/>
      <c r="DHW850" s="67"/>
      <c r="DHX850" s="67"/>
      <c r="DHY850" s="67"/>
      <c r="DHZ850" s="67"/>
      <c r="DIA850" s="67"/>
      <c r="DIB850" s="67"/>
      <c r="DIC850" s="67"/>
      <c r="DID850" s="67"/>
      <c r="DIE850" s="67"/>
      <c r="DIF850" s="67"/>
      <c r="DIG850" s="67"/>
      <c r="DIH850" s="67"/>
      <c r="DII850" s="67"/>
      <c r="DIJ850" s="67"/>
      <c r="DIK850" s="67"/>
      <c r="DIL850" s="67"/>
      <c r="DIM850" s="67"/>
      <c r="DIN850" s="67"/>
      <c r="DIO850" s="67"/>
      <c r="DIP850" s="67"/>
      <c r="DIQ850" s="67"/>
      <c r="DIR850" s="67"/>
      <c r="DIS850" s="67"/>
      <c r="DIT850" s="67"/>
      <c r="DIU850" s="67"/>
      <c r="DIV850" s="67"/>
      <c r="DIW850" s="67"/>
      <c r="DIX850" s="67"/>
      <c r="DIY850" s="67"/>
      <c r="DIZ850" s="67"/>
      <c r="DJA850" s="67"/>
      <c r="DJB850" s="67"/>
      <c r="DJC850" s="67"/>
      <c r="DJD850" s="67"/>
      <c r="DJE850" s="67"/>
      <c r="DJF850" s="67"/>
      <c r="DJG850" s="67"/>
      <c r="DJH850" s="67"/>
      <c r="DJI850" s="67"/>
      <c r="DJJ850" s="67"/>
      <c r="DJK850" s="67"/>
      <c r="DJL850" s="67"/>
      <c r="DJM850" s="67"/>
      <c r="DJN850" s="67"/>
      <c r="DJO850" s="67"/>
      <c r="DJP850" s="67"/>
      <c r="DJQ850" s="67"/>
      <c r="DJR850" s="67"/>
      <c r="DJS850" s="67"/>
      <c r="DJT850" s="67"/>
      <c r="DJU850" s="67"/>
      <c r="DJV850" s="67"/>
      <c r="DJW850" s="67"/>
      <c r="DJX850" s="67"/>
      <c r="DJY850" s="67"/>
      <c r="DJZ850" s="67"/>
      <c r="DKA850" s="67"/>
      <c r="DKB850" s="67"/>
      <c r="DKC850" s="67"/>
      <c r="DKD850" s="67"/>
      <c r="DKE850" s="67"/>
      <c r="DKF850" s="67"/>
      <c r="DKG850" s="67"/>
      <c r="DKH850" s="67"/>
      <c r="DKI850" s="67"/>
      <c r="DKJ850" s="67"/>
      <c r="DKK850" s="67"/>
      <c r="DKL850" s="67"/>
      <c r="DKM850" s="67"/>
      <c r="DKN850" s="67"/>
      <c r="DKO850" s="67"/>
      <c r="DKP850" s="67"/>
      <c r="DKQ850" s="67"/>
      <c r="DKR850" s="67"/>
      <c r="DKS850" s="67"/>
      <c r="DKT850" s="67"/>
      <c r="DKU850" s="67"/>
      <c r="DKV850" s="67"/>
      <c r="DKW850" s="67"/>
      <c r="DKX850" s="67"/>
      <c r="DKY850" s="67"/>
      <c r="DKZ850" s="67"/>
      <c r="DLA850" s="67"/>
      <c r="DLB850" s="67"/>
      <c r="DLC850" s="67"/>
      <c r="DLD850" s="67"/>
      <c r="DLE850" s="67"/>
      <c r="DLF850" s="67"/>
      <c r="DLG850" s="67"/>
      <c r="DLH850" s="67"/>
      <c r="DLI850" s="67"/>
      <c r="DLJ850" s="67"/>
      <c r="DLK850" s="67"/>
      <c r="DLL850" s="67"/>
      <c r="DLM850" s="67"/>
      <c r="DLN850" s="67"/>
      <c r="DLO850" s="67"/>
      <c r="DLP850" s="67"/>
      <c r="DLQ850" s="67"/>
      <c r="DLR850" s="67"/>
      <c r="DLS850" s="67"/>
      <c r="DLT850" s="67"/>
      <c r="DLU850" s="67"/>
      <c r="DLV850" s="67"/>
      <c r="DLW850" s="67"/>
      <c r="DLX850" s="67"/>
      <c r="DLY850" s="67"/>
      <c r="DLZ850" s="67"/>
      <c r="DMA850" s="67"/>
      <c r="DMB850" s="67"/>
      <c r="DMC850" s="67"/>
      <c r="DMD850" s="67"/>
      <c r="DME850" s="67"/>
      <c r="DMF850" s="67"/>
      <c r="DMG850" s="67"/>
      <c r="DMH850" s="67"/>
      <c r="DMI850" s="67"/>
      <c r="DMJ850" s="67"/>
      <c r="DMK850" s="67"/>
      <c r="DML850" s="67"/>
      <c r="DMM850" s="67"/>
      <c r="DMN850" s="67"/>
      <c r="DMO850" s="67"/>
      <c r="DMP850" s="67"/>
      <c r="DMQ850" s="67"/>
      <c r="DMR850" s="67"/>
      <c r="DMS850" s="67"/>
      <c r="DMT850" s="67"/>
      <c r="DMU850" s="67"/>
      <c r="DMV850" s="67"/>
      <c r="DMW850" s="67"/>
      <c r="DMX850" s="67"/>
      <c r="DMY850" s="67"/>
      <c r="DMZ850" s="67"/>
      <c r="DNA850" s="67"/>
      <c r="DNB850" s="67"/>
      <c r="DNC850" s="67"/>
      <c r="DND850" s="67"/>
      <c r="DNE850" s="67"/>
      <c r="DNF850" s="67"/>
      <c r="DNG850" s="67"/>
      <c r="DNH850" s="67"/>
      <c r="DNI850" s="67"/>
      <c r="DNJ850" s="67"/>
      <c r="DNK850" s="67"/>
      <c r="DNL850" s="67"/>
      <c r="DNM850" s="67"/>
      <c r="DNN850" s="67"/>
      <c r="DNO850" s="67"/>
      <c r="DNP850" s="67"/>
      <c r="DNQ850" s="67"/>
      <c r="DNR850" s="67"/>
      <c r="DNS850" s="67"/>
      <c r="DNT850" s="67"/>
      <c r="DNU850" s="67"/>
      <c r="DNV850" s="67"/>
      <c r="DNW850" s="67"/>
      <c r="DNX850" s="67"/>
      <c r="DNY850" s="67"/>
      <c r="DNZ850" s="67"/>
      <c r="DOA850" s="67"/>
      <c r="DOB850" s="67"/>
      <c r="DOC850" s="67"/>
      <c r="DOD850" s="67"/>
      <c r="DOE850" s="67"/>
      <c r="DOF850" s="67"/>
      <c r="DOG850" s="67"/>
      <c r="DOH850" s="67"/>
      <c r="DOI850" s="67"/>
      <c r="DOJ850" s="67"/>
      <c r="DOK850" s="67"/>
      <c r="DOL850" s="67"/>
      <c r="DOM850" s="67"/>
      <c r="DON850" s="67"/>
      <c r="DOO850" s="67"/>
      <c r="DOP850" s="67"/>
      <c r="DOQ850" s="67"/>
      <c r="DOR850" s="67"/>
      <c r="DOS850" s="67"/>
      <c r="DOT850" s="67"/>
      <c r="DOU850" s="67"/>
      <c r="DOV850" s="67"/>
      <c r="DOW850" s="67"/>
      <c r="DOX850" s="67"/>
      <c r="DOY850" s="67"/>
      <c r="DOZ850" s="67"/>
      <c r="DPA850" s="67"/>
      <c r="DPB850" s="67"/>
      <c r="DPC850" s="67"/>
      <c r="DPD850" s="67"/>
      <c r="DPE850" s="67"/>
      <c r="DPF850" s="67"/>
      <c r="DPG850" s="67"/>
      <c r="DPH850" s="67"/>
      <c r="DPI850" s="67"/>
      <c r="DPJ850" s="67"/>
      <c r="DPK850" s="67"/>
      <c r="DPL850" s="67"/>
      <c r="DPM850" s="67"/>
      <c r="DPN850" s="67"/>
      <c r="DPO850" s="67"/>
      <c r="DPP850" s="67"/>
      <c r="DPQ850" s="67"/>
      <c r="DPR850" s="67"/>
      <c r="DPS850" s="67"/>
      <c r="DPT850" s="67"/>
      <c r="DPU850" s="67"/>
      <c r="DPV850" s="67"/>
      <c r="DPW850" s="67"/>
      <c r="DPX850" s="67"/>
      <c r="DPY850" s="67"/>
      <c r="DPZ850" s="67"/>
      <c r="DQA850" s="67"/>
      <c r="DQB850" s="67"/>
      <c r="DQC850" s="67"/>
      <c r="DQD850" s="67"/>
      <c r="DQE850" s="67"/>
      <c r="DQF850" s="67"/>
      <c r="DQG850" s="67"/>
      <c r="DQH850" s="67"/>
      <c r="DQI850" s="67"/>
      <c r="DQJ850" s="67"/>
      <c r="DQK850" s="67"/>
      <c r="DQL850" s="67"/>
      <c r="DQM850" s="67"/>
      <c r="DQN850" s="67"/>
      <c r="DQO850" s="67"/>
      <c r="DQP850" s="67"/>
      <c r="DQQ850" s="67"/>
      <c r="DQR850" s="67"/>
      <c r="DQS850" s="67"/>
      <c r="DQT850" s="67"/>
      <c r="DQU850" s="67"/>
      <c r="DQV850" s="67"/>
      <c r="DQW850" s="67"/>
      <c r="DQX850" s="67"/>
      <c r="DQY850" s="67"/>
      <c r="DQZ850" s="67"/>
      <c r="DRA850" s="67"/>
      <c r="DRB850" s="67"/>
      <c r="DRC850" s="67"/>
      <c r="DRD850" s="67"/>
      <c r="DRE850" s="67"/>
      <c r="DRF850" s="67"/>
      <c r="DRG850" s="67"/>
      <c r="DRH850" s="67"/>
      <c r="DRI850" s="67"/>
      <c r="DRJ850" s="67"/>
      <c r="DRK850" s="67"/>
      <c r="DRL850" s="67"/>
      <c r="DRM850" s="67"/>
      <c r="DRN850" s="67"/>
      <c r="DRO850" s="67"/>
      <c r="DRP850" s="67"/>
      <c r="DRQ850" s="67"/>
      <c r="DRR850" s="67"/>
      <c r="DRS850" s="67"/>
      <c r="DRT850" s="67"/>
      <c r="DRU850" s="67"/>
      <c r="DRV850" s="67"/>
      <c r="DRW850" s="67"/>
      <c r="DRX850" s="67"/>
      <c r="DRY850" s="67"/>
      <c r="DRZ850" s="67"/>
      <c r="DSA850" s="67"/>
      <c r="DSB850" s="67"/>
      <c r="DSC850" s="67"/>
      <c r="DSD850" s="67"/>
      <c r="DSE850" s="67"/>
      <c r="DSF850" s="67"/>
      <c r="DSG850" s="67"/>
      <c r="DSH850" s="67"/>
      <c r="DSI850" s="67"/>
      <c r="DSJ850" s="67"/>
      <c r="DSK850" s="67"/>
      <c r="DSL850" s="67"/>
      <c r="DSM850" s="67"/>
      <c r="DSN850" s="67"/>
      <c r="DSO850" s="67"/>
      <c r="DSP850" s="67"/>
      <c r="DSQ850" s="67"/>
      <c r="DSR850" s="67"/>
      <c r="DSS850" s="67"/>
      <c r="DST850" s="67"/>
      <c r="DSU850" s="67"/>
      <c r="DSV850" s="67"/>
      <c r="DSW850" s="67"/>
      <c r="DSX850" s="67"/>
      <c r="DSY850" s="67"/>
      <c r="DSZ850" s="67"/>
      <c r="DTA850" s="67"/>
      <c r="DTB850" s="67"/>
      <c r="DTC850" s="67"/>
      <c r="DTD850" s="67"/>
      <c r="DTE850" s="67"/>
      <c r="DTF850" s="67"/>
      <c r="DTG850" s="67"/>
      <c r="DTH850" s="67"/>
      <c r="DTI850" s="67"/>
      <c r="DTJ850" s="67"/>
      <c r="DTK850" s="67"/>
      <c r="DTL850" s="67"/>
      <c r="DTM850" s="67"/>
      <c r="DTN850" s="67"/>
      <c r="DTO850" s="67"/>
      <c r="DTP850" s="67"/>
      <c r="DTQ850" s="67"/>
      <c r="DTR850" s="67"/>
      <c r="DTS850" s="67"/>
      <c r="DTT850" s="67"/>
      <c r="DTU850" s="67"/>
      <c r="DTV850" s="67"/>
      <c r="DTW850" s="67"/>
      <c r="DTX850" s="67"/>
      <c r="DTY850" s="67"/>
      <c r="DTZ850" s="67"/>
      <c r="DUA850" s="67"/>
      <c r="DUB850" s="67"/>
      <c r="DUC850" s="67"/>
      <c r="DUD850" s="67"/>
      <c r="DUE850" s="67"/>
      <c r="DUF850" s="67"/>
      <c r="DUG850" s="67"/>
      <c r="DUH850" s="67"/>
      <c r="DUI850" s="67"/>
      <c r="DUJ850" s="67"/>
      <c r="DUK850" s="67"/>
      <c r="DUL850" s="67"/>
      <c r="DUM850" s="67"/>
      <c r="DUN850" s="67"/>
      <c r="DUO850" s="67"/>
      <c r="DUP850" s="67"/>
      <c r="DUQ850" s="67"/>
      <c r="DUR850" s="67"/>
      <c r="DUS850" s="67"/>
      <c r="DUT850" s="67"/>
      <c r="DUU850" s="67"/>
      <c r="DUV850" s="67"/>
      <c r="DUW850" s="67"/>
      <c r="DUX850" s="67"/>
      <c r="DUY850" s="67"/>
      <c r="DUZ850" s="67"/>
      <c r="DVA850" s="67"/>
      <c r="DVB850" s="67"/>
      <c r="DVC850" s="67"/>
      <c r="DVD850" s="67"/>
      <c r="DVE850" s="67"/>
      <c r="DVF850" s="67"/>
      <c r="DVG850" s="67"/>
      <c r="DVH850" s="67"/>
      <c r="DVI850" s="67"/>
      <c r="DVJ850" s="67"/>
      <c r="DVK850" s="67"/>
      <c r="DVL850" s="67"/>
      <c r="DVM850" s="67"/>
      <c r="DVN850" s="67"/>
      <c r="DVO850" s="67"/>
      <c r="DVP850" s="67"/>
      <c r="DVQ850" s="67"/>
      <c r="DVR850" s="67"/>
      <c r="DVS850" s="67"/>
      <c r="DVT850" s="67"/>
      <c r="DVU850" s="67"/>
      <c r="DVV850" s="67"/>
      <c r="DVW850" s="67"/>
      <c r="DVX850" s="67"/>
      <c r="DVY850" s="67"/>
      <c r="DVZ850" s="67"/>
      <c r="DWA850" s="67"/>
      <c r="DWB850" s="67"/>
      <c r="DWC850" s="67"/>
      <c r="DWD850" s="67"/>
      <c r="DWE850" s="67"/>
      <c r="DWF850" s="67"/>
      <c r="DWG850" s="67"/>
      <c r="DWH850" s="67"/>
      <c r="DWI850" s="67"/>
      <c r="DWJ850" s="67"/>
      <c r="DWK850" s="67"/>
      <c r="DWL850" s="67"/>
      <c r="DWM850" s="67"/>
      <c r="DWN850" s="67"/>
      <c r="DWO850" s="67"/>
      <c r="DWP850" s="67"/>
      <c r="DWQ850" s="67"/>
      <c r="DWR850" s="67"/>
      <c r="DWS850" s="67"/>
      <c r="DWT850" s="67"/>
      <c r="DWU850" s="67"/>
      <c r="DWV850" s="67"/>
      <c r="DWW850" s="67"/>
      <c r="DWX850" s="67"/>
      <c r="DWY850" s="67"/>
      <c r="DWZ850" s="67"/>
      <c r="DXA850" s="67"/>
      <c r="DXB850" s="67"/>
      <c r="DXC850" s="67"/>
      <c r="DXD850" s="67"/>
      <c r="DXE850" s="67"/>
      <c r="DXF850" s="67"/>
      <c r="DXG850" s="67"/>
      <c r="DXH850" s="67"/>
      <c r="DXI850" s="67"/>
      <c r="DXJ850" s="67"/>
      <c r="DXK850" s="67"/>
      <c r="DXL850" s="67"/>
      <c r="DXM850" s="67"/>
      <c r="DXN850" s="67"/>
      <c r="DXO850" s="67"/>
      <c r="DXP850" s="67"/>
      <c r="DXQ850" s="67"/>
      <c r="DXR850" s="67"/>
      <c r="DXS850" s="67"/>
      <c r="DXT850" s="67"/>
      <c r="DXU850" s="67"/>
      <c r="DXV850" s="67"/>
      <c r="DXW850" s="67"/>
      <c r="DXX850" s="67"/>
      <c r="DXY850" s="67"/>
      <c r="DXZ850" s="67"/>
      <c r="DYA850" s="67"/>
      <c r="DYB850" s="67"/>
      <c r="DYC850" s="67"/>
      <c r="DYD850" s="67"/>
      <c r="DYE850" s="67"/>
      <c r="DYF850" s="67"/>
      <c r="DYG850" s="67"/>
      <c r="DYH850" s="67"/>
      <c r="DYI850" s="67"/>
      <c r="DYJ850" s="67"/>
      <c r="DYK850" s="67"/>
      <c r="DYL850" s="67"/>
      <c r="DYM850" s="67"/>
      <c r="DYN850" s="67"/>
      <c r="DYO850" s="67"/>
      <c r="DYP850" s="67"/>
      <c r="DYQ850" s="67"/>
      <c r="DYR850" s="67"/>
      <c r="DYS850" s="67"/>
      <c r="DYT850" s="67"/>
      <c r="DYU850" s="67"/>
      <c r="DYV850" s="67"/>
      <c r="DYW850" s="67"/>
      <c r="DYX850" s="67"/>
      <c r="DYY850" s="67"/>
      <c r="DYZ850" s="67"/>
      <c r="DZA850" s="67"/>
      <c r="DZB850" s="67"/>
      <c r="DZC850" s="67"/>
      <c r="DZD850" s="67"/>
      <c r="DZE850" s="67"/>
      <c r="DZF850" s="67"/>
      <c r="DZG850" s="67"/>
      <c r="DZH850" s="67"/>
      <c r="DZI850" s="67"/>
      <c r="DZJ850" s="67"/>
      <c r="DZK850" s="67"/>
      <c r="DZL850" s="67"/>
      <c r="DZM850" s="67"/>
      <c r="DZN850" s="67"/>
      <c r="DZO850" s="67"/>
      <c r="DZP850" s="67"/>
      <c r="DZQ850" s="67"/>
      <c r="DZR850" s="67"/>
      <c r="DZS850" s="67"/>
      <c r="DZT850" s="67"/>
      <c r="DZU850" s="67"/>
      <c r="DZV850" s="67"/>
      <c r="DZW850" s="67"/>
      <c r="DZX850" s="67"/>
      <c r="DZY850" s="67"/>
      <c r="DZZ850" s="67"/>
      <c r="EAA850" s="67"/>
      <c r="EAB850" s="67"/>
      <c r="EAC850" s="67"/>
      <c r="EAD850" s="67"/>
      <c r="EAE850" s="67"/>
      <c r="EAF850" s="67"/>
      <c r="EAG850" s="67"/>
      <c r="EAH850" s="67"/>
      <c r="EAI850" s="67"/>
      <c r="EAJ850" s="67"/>
      <c r="EAK850" s="67"/>
      <c r="EAL850" s="67"/>
      <c r="EAM850" s="67"/>
      <c r="EAN850" s="67"/>
      <c r="EAO850" s="67"/>
      <c r="EAP850" s="67"/>
      <c r="EAQ850" s="67"/>
      <c r="EAR850" s="67"/>
      <c r="EAS850" s="67"/>
      <c r="EAT850" s="67"/>
      <c r="EAU850" s="67"/>
      <c r="EAV850" s="67"/>
      <c r="EAW850" s="67"/>
      <c r="EAX850" s="67"/>
      <c r="EAY850" s="67"/>
      <c r="EAZ850" s="67"/>
      <c r="EBA850" s="67"/>
      <c r="EBB850" s="67"/>
      <c r="EBC850" s="67"/>
      <c r="EBD850" s="67"/>
      <c r="EBE850" s="67"/>
      <c r="EBF850" s="67"/>
      <c r="EBG850" s="67"/>
      <c r="EBH850" s="67"/>
      <c r="EBI850" s="67"/>
      <c r="EBJ850" s="67"/>
      <c r="EBK850" s="67"/>
      <c r="EBL850" s="67"/>
      <c r="EBM850" s="67"/>
      <c r="EBN850" s="67"/>
      <c r="EBO850" s="67"/>
      <c r="EBP850" s="67"/>
      <c r="EBQ850" s="67"/>
      <c r="EBR850" s="67"/>
      <c r="EBS850" s="67"/>
      <c r="EBT850" s="67"/>
      <c r="EBU850" s="67"/>
      <c r="EBV850" s="67"/>
      <c r="EBW850" s="67"/>
      <c r="EBX850" s="67"/>
      <c r="EBY850" s="67"/>
      <c r="EBZ850" s="67"/>
      <c r="ECA850" s="67"/>
      <c r="ECB850" s="67"/>
      <c r="ECC850" s="67"/>
      <c r="ECD850" s="67"/>
      <c r="ECE850" s="67"/>
      <c r="ECF850" s="67"/>
      <c r="ECG850" s="67"/>
      <c r="ECH850" s="67"/>
      <c r="ECI850" s="67"/>
      <c r="ECJ850" s="67"/>
      <c r="ECK850" s="67"/>
      <c r="ECL850" s="67"/>
      <c r="ECM850" s="67"/>
      <c r="ECN850" s="67"/>
      <c r="ECO850" s="67"/>
      <c r="ECP850" s="67"/>
      <c r="ECQ850" s="67"/>
      <c r="ECR850" s="67"/>
      <c r="ECS850" s="67"/>
      <c r="ECT850" s="67"/>
      <c r="ECU850" s="67"/>
      <c r="ECV850" s="67"/>
      <c r="ECW850" s="67"/>
      <c r="ECX850" s="67"/>
      <c r="ECY850" s="67"/>
      <c r="ECZ850" s="67"/>
      <c r="EDA850" s="67"/>
      <c r="EDB850" s="67"/>
      <c r="EDC850" s="67"/>
      <c r="EDD850" s="67"/>
      <c r="EDE850" s="67"/>
      <c r="EDF850" s="67"/>
      <c r="EDG850" s="67"/>
      <c r="EDH850" s="67"/>
      <c r="EDI850" s="67"/>
      <c r="EDJ850" s="67"/>
      <c r="EDK850" s="67"/>
      <c r="EDL850" s="67"/>
      <c r="EDM850" s="67"/>
      <c r="EDN850" s="67"/>
      <c r="EDO850" s="67"/>
      <c r="EDP850" s="67"/>
      <c r="EDQ850" s="67"/>
      <c r="EDR850" s="67"/>
      <c r="EDS850" s="67"/>
      <c r="EDT850" s="67"/>
      <c r="EDU850" s="67"/>
      <c r="EDV850" s="67"/>
      <c r="EDW850" s="67"/>
      <c r="EDX850" s="67"/>
      <c r="EDY850" s="67"/>
      <c r="EDZ850" s="67"/>
      <c r="EEA850" s="67"/>
      <c r="EEB850" s="67"/>
      <c r="EEC850" s="67"/>
      <c r="EED850" s="67"/>
      <c r="EEE850" s="67"/>
      <c r="EEF850" s="67"/>
      <c r="EEG850" s="67"/>
      <c r="EEH850" s="67"/>
      <c r="EEI850" s="67"/>
      <c r="EEJ850" s="67"/>
      <c r="EEK850" s="67"/>
      <c r="EEL850" s="67"/>
      <c r="EEM850" s="67"/>
      <c r="EEN850" s="67"/>
      <c r="EEO850" s="67"/>
      <c r="EEP850" s="67"/>
      <c r="EEQ850" s="67"/>
      <c r="EER850" s="67"/>
      <c r="EES850" s="67"/>
      <c r="EET850" s="67"/>
      <c r="EEU850" s="67"/>
      <c r="EEV850" s="67"/>
      <c r="EEW850" s="67"/>
      <c r="EEX850" s="67"/>
      <c r="EEY850" s="67"/>
      <c r="EEZ850" s="67"/>
      <c r="EFA850" s="67"/>
      <c r="EFB850" s="67"/>
      <c r="EFC850" s="67"/>
      <c r="EFD850" s="67"/>
      <c r="EFE850" s="67"/>
      <c r="EFF850" s="67"/>
      <c r="EFG850" s="67"/>
      <c r="EFH850" s="67"/>
      <c r="EFI850" s="67"/>
      <c r="EFJ850" s="67"/>
      <c r="EFK850" s="67"/>
      <c r="EFL850" s="67"/>
      <c r="EFM850" s="67"/>
      <c r="EFN850" s="67"/>
      <c r="EFO850" s="67"/>
      <c r="EFP850" s="67"/>
      <c r="EFQ850" s="67"/>
      <c r="EFR850" s="67"/>
      <c r="EFS850" s="67"/>
      <c r="EFT850" s="67"/>
      <c r="EFU850" s="67"/>
      <c r="EFV850" s="67"/>
      <c r="EFW850" s="67"/>
      <c r="EFX850" s="67"/>
      <c r="EFY850" s="67"/>
      <c r="EFZ850" s="67"/>
      <c r="EGA850" s="67"/>
      <c r="EGB850" s="67"/>
      <c r="EGC850" s="67"/>
      <c r="EGD850" s="67"/>
      <c r="EGE850" s="67"/>
      <c r="EGF850" s="67"/>
      <c r="EGG850" s="67"/>
      <c r="EGH850" s="67"/>
      <c r="EGI850" s="67"/>
      <c r="EGJ850" s="67"/>
      <c r="EGK850" s="67"/>
      <c r="EGL850" s="67"/>
      <c r="EGM850" s="67"/>
      <c r="EGN850" s="67"/>
      <c r="EGO850" s="67"/>
      <c r="EGP850" s="67"/>
      <c r="EGQ850" s="67"/>
      <c r="EGR850" s="67"/>
      <c r="EGS850" s="67"/>
      <c r="EGT850" s="67"/>
      <c r="EGU850" s="67"/>
      <c r="EGV850" s="67"/>
      <c r="EGW850" s="67"/>
      <c r="EGX850" s="67"/>
      <c r="EGY850" s="67"/>
      <c r="EGZ850" s="67"/>
      <c r="EHA850" s="67"/>
      <c r="EHB850" s="67"/>
      <c r="EHC850" s="67"/>
      <c r="EHD850" s="67"/>
      <c r="EHE850" s="67"/>
      <c r="EHF850" s="67"/>
      <c r="EHG850" s="67"/>
      <c r="EHH850" s="67"/>
      <c r="EHI850" s="67"/>
      <c r="EHJ850" s="67"/>
      <c r="EHK850" s="67"/>
      <c r="EHL850" s="67"/>
      <c r="EHM850" s="67"/>
      <c r="EHN850" s="67"/>
      <c r="EHO850" s="67"/>
      <c r="EHP850" s="67"/>
      <c r="EHQ850" s="67"/>
      <c r="EHR850" s="67"/>
      <c r="EHS850" s="67"/>
      <c r="EHT850" s="67"/>
      <c r="EHU850" s="67"/>
      <c r="EHV850" s="67"/>
      <c r="EHW850" s="67"/>
      <c r="EHX850" s="67"/>
      <c r="EHY850" s="67"/>
      <c r="EHZ850" s="67"/>
      <c r="EIA850" s="67"/>
      <c r="EIB850" s="67"/>
      <c r="EIC850" s="67"/>
      <c r="EID850" s="67"/>
      <c r="EIE850" s="67"/>
      <c r="EIF850" s="67"/>
      <c r="EIG850" s="67"/>
      <c r="EIH850" s="67"/>
      <c r="EII850" s="67"/>
      <c r="EIJ850" s="67"/>
      <c r="EIK850" s="67"/>
      <c r="EIL850" s="67"/>
      <c r="EIM850" s="67"/>
      <c r="EIN850" s="67"/>
      <c r="EIO850" s="67"/>
      <c r="EIP850" s="67"/>
      <c r="EIQ850" s="67"/>
      <c r="EIR850" s="67"/>
      <c r="EIS850" s="67"/>
      <c r="EIT850" s="67"/>
      <c r="EIU850" s="67"/>
      <c r="EIV850" s="67"/>
      <c r="EIW850" s="67"/>
      <c r="EIX850" s="67"/>
      <c r="EIY850" s="67"/>
      <c r="EIZ850" s="67"/>
      <c r="EJA850" s="67"/>
      <c r="EJB850" s="67"/>
      <c r="EJC850" s="67"/>
      <c r="EJD850" s="67"/>
      <c r="EJE850" s="67"/>
      <c r="EJF850" s="67"/>
      <c r="EJG850" s="67"/>
      <c r="EJH850" s="67"/>
      <c r="EJI850" s="67"/>
      <c r="EJJ850" s="67"/>
      <c r="EJK850" s="67"/>
      <c r="EJL850" s="67"/>
      <c r="EJM850" s="67"/>
      <c r="EJN850" s="67"/>
      <c r="EJO850" s="67"/>
      <c r="EJP850" s="67"/>
      <c r="EJQ850" s="67"/>
      <c r="EJR850" s="67"/>
      <c r="EJS850" s="67"/>
      <c r="EJT850" s="67"/>
      <c r="EJU850" s="67"/>
      <c r="EJV850" s="67"/>
      <c r="EJW850" s="67"/>
      <c r="EJX850" s="67"/>
      <c r="EJY850" s="67"/>
      <c r="EJZ850" s="67"/>
      <c r="EKA850" s="67"/>
      <c r="EKB850" s="67"/>
      <c r="EKC850" s="67"/>
      <c r="EKD850" s="67"/>
      <c r="EKE850" s="67"/>
      <c r="EKF850" s="67"/>
      <c r="EKG850" s="67"/>
      <c r="EKH850" s="67"/>
      <c r="EKI850" s="67"/>
      <c r="EKJ850" s="67"/>
      <c r="EKK850" s="67"/>
      <c r="EKL850" s="67"/>
      <c r="EKM850" s="67"/>
      <c r="EKN850" s="67"/>
      <c r="EKO850" s="67"/>
      <c r="EKP850" s="67"/>
      <c r="EKQ850" s="67"/>
      <c r="EKR850" s="67"/>
      <c r="EKS850" s="67"/>
      <c r="EKT850" s="67"/>
      <c r="EKU850" s="67"/>
      <c r="EKV850" s="67"/>
      <c r="EKW850" s="67"/>
      <c r="EKX850" s="67"/>
      <c r="EKY850" s="67"/>
      <c r="EKZ850" s="67"/>
      <c r="ELA850" s="67"/>
      <c r="ELB850" s="67"/>
      <c r="ELC850" s="67"/>
      <c r="ELD850" s="67"/>
      <c r="ELE850" s="67"/>
      <c r="ELF850" s="67"/>
      <c r="ELG850" s="67"/>
      <c r="ELH850" s="67"/>
      <c r="ELI850" s="67"/>
      <c r="ELJ850" s="67"/>
      <c r="ELK850" s="67"/>
      <c r="ELL850" s="67"/>
      <c r="ELM850" s="67"/>
      <c r="ELN850" s="67"/>
      <c r="ELO850" s="67"/>
      <c r="ELP850" s="67"/>
      <c r="ELQ850" s="67"/>
      <c r="ELR850" s="67"/>
      <c r="ELS850" s="67"/>
      <c r="ELT850" s="67"/>
      <c r="ELU850" s="67"/>
      <c r="ELV850" s="67"/>
      <c r="ELW850" s="67"/>
      <c r="ELX850" s="67"/>
      <c r="ELY850" s="67"/>
      <c r="ELZ850" s="67"/>
      <c r="EMA850" s="67"/>
      <c r="EMB850" s="67"/>
      <c r="EMC850" s="67"/>
      <c r="EMD850" s="67"/>
      <c r="EME850" s="67"/>
      <c r="EMF850" s="67"/>
      <c r="EMG850" s="67"/>
      <c r="EMH850" s="67"/>
      <c r="EMI850" s="67"/>
      <c r="EMJ850" s="67"/>
      <c r="EMK850" s="67"/>
      <c r="EML850" s="67"/>
      <c r="EMM850" s="67"/>
      <c r="EMN850" s="67"/>
      <c r="EMO850" s="67"/>
      <c r="EMP850" s="67"/>
      <c r="EMQ850" s="67"/>
      <c r="EMR850" s="67"/>
      <c r="EMS850" s="67"/>
      <c r="EMT850" s="67"/>
      <c r="EMU850" s="67"/>
      <c r="EMV850" s="67"/>
      <c r="EMW850" s="67"/>
      <c r="EMX850" s="67"/>
      <c r="EMY850" s="67"/>
      <c r="EMZ850" s="67"/>
      <c r="ENA850" s="67"/>
      <c r="ENB850" s="67"/>
      <c r="ENC850" s="67"/>
      <c r="END850" s="67"/>
      <c r="ENE850" s="67"/>
      <c r="ENF850" s="67"/>
      <c r="ENG850" s="67"/>
      <c r="ENH850" s="67"/>
      <c r="ENI850" s="67"/>
      <c r="ENJ850" s="67"/>
      <c r="ENK850" s="67"/>
      <c r="ENL850" s="67"/>
      <c r="ENM850" s="67"/>
      <c r="ENN850" s="67"/>
      <c r="ENO850" s="67"/>
      <c r="ENP850" s="67"/>
      <c r="ENQ850" s="67"/>
      <c r="ENR850" s="67"/>
      <c r="ENS850" s="67"/>
      <c r="ENT850" s="67"/>
      <c r="ENU850" s="67"/>
      <c r="ENV850" s="67"/>
      <c r="ENW850" s="67"/>
      <c r="ENX850" s="67"/>
      <c r="ENY850" s="67"/>
      <c r="ENZ850" s="67"/>
      <c r="EOA850" s="67"/>
      <c r="EOB850" s="67"/>
      <c r="EOC850" s="67"/>
      <c r="EOD850" s="67"/>
      <c r="EOE850" s="67"/>
      <c r="EOF850" s="67"/>
      <c r="EOG850" s="67"/>
      <c r="EOH850" s="67"/>
      <c r="EOI850" s="67"/>
      <c r="EOJ850" s="67"/>
      <c r="EOK850" s="67"/>
      <c r="EOL850" s="67"/>
      <c r="EOM850" s="67"/>
      <c r="EON850" s="67"/>
      <c r="EOO850" s="67"/>
      <c r="EOP850" s="67"/>
      <c r="EOQ850" s="67"/>
      <c r="EOR850" s="67"/>
      <c r="EOS850" s="67"/>
      <c r="EOT850" s="67"/>
      <c r="EOU850" s="67"/>
      <c r="EOV850" s="67"/>
      <c r="EOW850" s="67"/>
      <c r="EOX850" s="67"/>
      <c r="EOY850" s="67"/>
      <c r="EOZ850" s="67"/>
      <c r="EPA850" s="67"/>
      <c r="EPB850" s="67"/>
      <c r="EPC850" s="67"/>
      <c r="EPD850" s="67"/>
      <c r="EPE850" s="67"/>
      <c r="EPF850" s="67"/>
      <c r="EPG850" s="67"/>
      <c r="EPH850" s="67"/>
      <c r="EPI850" s="67"/>
      <c r="EPJ850" s="67"/>
      <c r="EPK850" s="67"/>
      <c r="EPL850" s="67"/>
      <c r="EPM850" s="67"/>
      <c r="EPN850" s="67"/>
      <c r="EPO850" s="67"/>
      <c r="EPP850" s="67"/>
      <c r="EPQ850" s="67"/>
      <c r="EPR850" s="67"/>
      <c r="EPS850" s="67"/>
      <c r="EPT850" s="67"/>
      <c r="EPU850" s="67"/>
      <c r="EPV850" s="67"/>
      <c r="EPW850" s="67"/>
      <c r="EPX850" s="67"/>
      <c r="EPY850" s="67"/>
      <c r="EPZ850" s="67"/>
      <c r="EQA850" s="67"/>
      <c r="EQB850" s="67"/>
      <c r="EQC850" s="67"/>
      <c r="EQD850" s="67"/>
      <c r="EQE850" s="67"/>
      <c r="EQF850" s="67"/>
      <c r="EQG850" s="67"/>
      <c r="EQH850" s="67"/>
      <c r="EQI850" s="67"/>
      <c r="EQJ850" s="67"/>
      <c r="EQK850" s="67"/>
      <c r="EQL850" s="67"/>
      <c r="EQM850" s="67"/>
      <c r="EQN850" s="67"/>
      <c r="EQO850" s="67"/>
      <c r="EQP850" s="67"/>
      <c r="EQQ850" s="67"/>
      <c r="EQR850" s="67"/>
      <c r="EQS850" s="67"/>
      <c r="EQT850" s="67"/>
      <c r="EQU850" s="67"/>
      <c r="EQV850" s="67"/>
      <c r="EQW850" s="67"/>
      <c r="EQX850" s="67"/>
      <c r="EQY850" s="67"/>
      <c r="EQZ850" s="67"/>
      <c r="ERA850" s="67"/>
      <c r="ERB850" s="67"/>
      <c r="ERC850" s="67"/>
      <c r="ERD850" s="67"/>
      <c r="ERE850" s="67"/>
      <c r="ERF850" s="67"/>
      <c r="ERG850" s="67"/>
      <c r="ERH850" s="67"/>
      <c r="ERI850" s="67"/>
      <c r="ERJ850" s="67"/>
      <c r="ERK850" s="67"/>
      <c r="ERL850" s="67"/>
      <c r="ERM850" s="67"/>
      <c r="ERN850" s="67"/>
      <c r="ERO850" s="67"/>
      <c r="ERP850" s="67"/>
      <c r="ERQ850" s="67"/>
      <c r="ERR850" s="67"/>
      <c r="ERS850" s="67"/>
      <c r="ERT850" s="67"/>
      <c r="ERU850" s="67"/>
      <c r="ERV850" s="67"/>
      <c r="ERW850" s="67"/>
      <c r="ERX850" s="67"/>
      <c r="ERY850" s="67"/>
      <c r="ERZ850" s="67"/>
      <c r="ESA850" s="67"/>
      <c r="ESB850" s="67"/>
      <c r="ESC850" s="67"/>
      <c r="ESD850" s="67"/>
      <c r="ESE850" s="67"/>
      <c r="ESF850" s="67"/>
      <c r="ESG850" s="67"/>
      <c r="ESH850" s="67"/>
      <c r="ESI850" s="67"/>
      <c r="ESJ850" s="67"/>
      <c r="ESK850" s="67"/>
      <c r="ESL850" s="67"/>
      <c r="ESM850" s="67"/>
      <c r="ESN850" s="67"/>
      <c r="ESO850" s="67"/>
      <c r="ESP850" s="67"/>
      <c r="ESQ850" s="67"/>
      <c r="ESR850" s="67"/>
      <c r="ESS850" s="67"/>
      <c r="EST850" s="67"/>
      <c r="ESU850" s="67"/>
      <c r="ESV850" s="67"/>
      <c r="ESW850" s="67"/>
      <c r="ESX850" s="67"/>
      <c r="ESY850" s="67"/>
      <c r="ESZ850" s="67"/>
      <c r="ETA850" s="67"/>
      <c r="ETB850" s="67"/>
      <c r="ETC850" s="67"/>
      <c r="ETD850" s="67"/>
      <c r="ETE850" s="67"/>
      <c r="ETF850" s="67"/>
      <c r="ETG850" s="67"/>
      <c r="ETH850" s="67"/>
      <c r="ETI850" s="67"/>
      <c r="ETJ850" s="67"/>
      <c r="ETK850" s="67"/>
      <c r="ETL850" s="67"/>
      <c r="ETM850" s="67"/>
      <c r="ETN850" s="67"/>
      <c r="ETO850" s="67"/>
      <c r="ETP850" s="67"/>
      <c r="ETQ850" s="67"/>
      <c r="ETR850" s="67"/>
      <c r="ETS850" s="67"/>
      <c r="ETT850" s="67"/>
      <c r="ETU850" s="67"/>
      <c r="ETV850" s="67"/>
      <c r="ETW850" s="67"/>
      <c r="ETX850" s="67"/>
      <c r="ETY850" s="67"/>
      <c r="ETZ850" s="67"/>
      <c r="EUA850" s="67"/>
      <c r="EUB850" s="67"/>
      <c r="EUC850" s="67"/>
      <c r="EUD850" s="67"/>
      <c r="EUE850" s="67"/>
      <c r="EUF850" s="67"/>
      <c r="EUG850" s="67"/>
      <c r="EUH850" s="67"/>
      <c r="EUI850" s="67"/>
      <c r="EUJ850" s="67"/>
      <c r="EUK850" s="67"/>
      <c r="EUL850" s="67"/>
      <c r="EUM850" s="67"/>
      <c r="EUN850" s="67"/>
      <c r="EUO850" s="67"/>
      <c r="EUP850" s="67"/>
      <c r="EUQ850" s="67"/>
      <c r="EUR850" s="67"/>
      <c r="EUS850" s="67"/>
      <c r="EUT850" s="67"/>
      <c r="EUU850" s="67"/>
      <c r="EUV850" s="67"/>
      <c r="EUW850" s="67"/>
      <c r="EUX850" s="67"/>
      <c r="EUY850" s="67"/>
      <c r="EUZ850" s="67"/>
      <c r="EVA850" s="67"/>
      <c r="EVB850" s="67"/>
      <c r="EVC850" s="67"/>
      <c r="EVD850" s="67"/>
      <c r="EVE850" s="67"/>
      <c r="EVF850" s="67"/>
      <c r="EVG850" s="67"/>
      <c r="EVH850" s="67"/>
      <c r="EVI850" s="67"/>
      <c r="EVJ850" s="67"/>
      <c r="EVK850" s="67"/>
      <c r="EVL850" s="67"/>
      <c r="EVM850" s="67"/>
      <c r="EVN850" s="67"/>
      <c r="EVO850" s="67"/>
      <c r="EVP850" s="67"/>
      <c r="EVQ850" s="67"/>
      <c r="EVR850" s="67"/>
      <c r="EVS850" s="67"/>
      <c r="EVT850" s="67"/>
      <c r="EVU850" s="67"/>
      <c r="EVV850" s="67"/>
      <c r="EVW850" s="67"/>
      <c r="EVX850" s="67"/>
      <c r="EVY850" s="67"/>
      <c r="EVZ850" s="67"/>
      <c r="EWA850" s="67"/>
      <c r="EWB850" s="67"/>
      <c r="EWC850" s="67"/>
      <c r="EWD850" s="67"/>
      <c r="EWE850" s="67"/>
      <c r="EWF850" s="67"/>
      <c r="EWG850" s="67"/>
      <c r="EWH850" s="67"/>
      <c r="EWI850" s="67"/>
      <c r="EWJ850" s="67"/>
      <c r="EWK850" s="67"/>
      <c r="EWL850" s="67"/>
      <c r="EWM850" s="67"/>
      <c r="EWN850" s="67"/>
      <c r="EWO850" s="67"/>
      <c r="EWP850" s="67"/>
      <c r="EWQ850" s="67"/>
      <c r="EWR850" s="67"/>
      <c r="EWS850" s="67"/>
      <c r="EWT850" s="67"/>
      <c r="EWU850" s="67"/>
      <c r="EWV850" s="67"/>
      <c r="EWW850" s="67"/>
      <c r="EWX850" s="67"/>
      <c r="EWY850" s="67"/>
      <c r="EWZ850" s="67"/>
      <c r="EXA850" s="67"/>
      <c r="EXB850" s="67"/>
      <c r="EXC850" s="67"/>
      <c r="EXD850" s="67"/>
      <c r="EXE850" s="67"/>
      <c r="EXF850" s="67"/>
      <c r="EXG850" s="67"/>
      <c r="EXH850" s="67"/>
      <c r="EXI850" s="67"/>
      <c r="EXJ850" s="67"/>
      <c r="EXK850" s="67"/>
      <c r="EXL850" s="67"/>
      <c r="EXM850" s="67"/>
      <c r="EXN850" s="67"/>
      <c r="EXO850" s="67"/>
      <c r="EXP850" s="67"/>
      <c r="EXQ850" s="67"/>
      <c r="EXR850" s="67"/>
      <c r="EXS850" s="67"/>
      <c r="EXT850" s="67"/>
      <c r="EXU850" s="67"/>
      <c r="EXV850" s="67"/>
      <c r="EXW850" s="67"/>
      <c r="EXX850" s="67"/>
      <c r="EXY850" s="67"/>
      <c r="EXZ850" s="67"/>
      <c r="EYA850" s="67"/>
      <c r="EYB850" s="67"/>
      <c r="EYC850" s="67"/>
      <c r="EYD850" s="67"/>
      <c r="EYE850" s="67"/>
      <c r="EYF850" s="67"/>
      <c r="EYG850" s="67"/>
      <c r="EYH850" s="67"/>
      <c r="EYI850" s="67"/>
      <c r="EYJ850" s="67"/>
      <c r="EYK850" s="67"/>
      <c r="EYL850" s="67"/>
      <c r="EYM850" s="67"/>
      <c r="EYN850" s="67"/>
      <c r="EYO850" s="67"/>
      <c r="EYP850" s="67"/>
      <c r="EYQ850" s="67"/>
      <c r="EYR850" s="67"/>
      <c r="EYS850" s="67"/>
      <c r="EYT850" s="67"/>
      <c r="EYU850" s="67"/>
      <c r="EYV850" s="67"/>
      <c r="EYW850" s="67"/>
      <c r="EYX850" s="67"/>
      <c r="EYY850" s="67"/>
      <c r="EYZ850" s="67"/>
      <c r="EZA850" s="67"/>
      <c r="EZB850" s="67"/>
      <c r="EZC850" s="67"/>
      <c r="EZD850" s="67"/>
      <c r="EZE850" s="67"/>
      <c r="EZF850" s="67"/>
      <c r="EZG850" s="67"/>
      <c r="EZH850" s="67"/>
      <c r="EZI850" s="67"/>
      <c r="EZJ850" s="67"/>
      <c r="EZK850" s="67"/>
      <c r="EZL850" s="67"/>
      <c r="EZM850" s="67"/>
      <c r="EZN850" s="67"/>
      <c r="EZO850" s="67"/>
      <c r="EZP850" s="67"/>
      <c r="EZQ850" s="67"/>
      <c r="EZR850" s="67"/>
      <c r="EZS850" s="67"/>
      <c r="EZT850" s="67"/>
      <c r="EZU850" s="67"/>
      <c r="EZV850" s="67"/>
      <c r="EZW850" s="67"/>
      <c r="EZX850" s="67"/>
      <c r="EZY850" s="67"/>
      <c r="EZZ850" s="67"/>
      <c r="FAA850" s="67"/>
      <c r="FAB850" s="67"/>
      <c r="FAC850" s="67"/>
      <c r="FAD850" s="67"/>
      <c r="FAE850" s="67"/>
      <c r="FAF850" s="67"/>
      <c r="FAG850" s="67"/>
      <c r="FAH850" s="67"/>
      <c r="FAI850" s="67"/>
      <c r="FAJ850" s="67"/>
      <c r="FAK850" s="67"/>
      <c r="FAL850" s="67"/>
      <c r="FAM850" s="67"/>
      <c r="FAN850" s="67"/>
      <c r="FAO850" s="67"/>
      <c r="FAP850" s="67"/>
      <c r="FAQ850" s="67"/>
      <c r="FAR850" s="67"/>
      <c r="FAS850" s="67"/>
      <c r="FAT850" s="67"/>
      <c r="FAU850" s="67"/>
      <c r="FAV850" s="67"/>
      <c r="FAW850" s="67"/>
      <c r="FAX850" s="67"/>
      <c r="FAY850" s="67"/>
      <c r="FAZ850" s="67"/>
      <c r="FBA850" s="67"/>
      <c r="FBB850" s="67"/>
      <c r="FBC850" s="67"/>
      <c r="FBD850" s="67"/>
      <c r="FBE850" s="67"/>
      <c r="FBF850" s="67"/>
      <c r="FBG850" s="67"/>
      <c r="FBH850" s="67"/>
      <c r="FBI850" s="67"/>
      <c r="FBJ850" s="67"/>
      <c r="FBK850" s="67"/>
      <c r="FBL850" s="67"/>
      <c r="FBM850" s="67"/>
      <c r="FBN850" s="67"/>
      <c r="FBO850" s="67"/>
      <c r="FBP850" s="67"/>
      <c r="FBQ850" s="67"/>
      <c r="FBR850" s="67"/>
      <c r="FBS850" s="67"/>
      <c r="FBT850" s="67"/>
      <c r="FBU850" s="67"/>
      <c r="FBV850" s="67"/>
      <c r="FBW850" s="67"/>
      <c r="FBX850" s="67"/>
      <c r="FBY850" s="67"/>
      <c r="FBZ850" s="67"/>
      <c r="FCA850" s="67"/>
      <c r="FCB850" s="67"/>
      <c r="FCC850" s="67"/>
      <c r="FCD850" s="67"/>
      <c r="FCE850" s="67"/>
      <c r="FCF850" s="67"/>
      <c r="FCG850" s="67"/>
      <c r="FCH850" s="67"/>
      <c r="FCI850" s="67"/>
      <c r="FCJ850" s="67"/>
      <c r="FCK850" s="67"/>
      <c r="FCL850" s="67"/>
      <c r="FCM850" s="67"/>
      <c r="FCN850" s="67"/>
      <c r="FCO850" s="67"/>
      <c r="FCP850" s="67"/>
      <c r="FCQ850" s="67"/>
      <c r="FCR850" s="67"/>
      <c r="FCS850" s="67"/>
      <c r="FCT850" s="67"/>
      <c r="FCU850" s="67"/>
      <c r="FCV850" s="67"/>
      <c r="FCW850" s="67"/>
      <c r="FCX850" s="67"/>
      <c r="FCY850" s="67"/>
      <c r="FCZ850" s="67"/>
      <c r="FDA850" s="67"/>
      <c r="FDB850" s="67"/>
      <c r="FDC850" s="67"/>
      <c r="FDD850" s="67"/>
      <c r="FDE850" s="67"/>
      <c r="FDF850" s="67"/>
      <c r="FDG850" s="67"/>
      <c r="FDH850" s="67"/>
      <c r="FDI850" s="67"/>
      <c r="FDJ850" s="67"/>
      <c r="FDK850" s="67"/>
      <c r="FDL850" s="67"/>
      <c r="FDM850" s="67"/>
      <c r="FDN850" s="67"/>
      <c r="FDO850" s="67"/>
      <c r="FDP850" s="67"/>
      <c r="FDQ850" s="67"/>
      <c r="FDR850" s="67"/>
      <c r="FDS850" s="67"/>
      <c r="FDT850" s="67"/>
      <c r="FDU850" s="67"/>
      <c r="FDV850" s="67"/>
      <c r="FDW850" s="67"/>
      <c r="FDX850" s="67"/>
      <c r="FDY850" s="67"/>
      <c r="FDZ850" s="67"/>
      <c r="FEA850" s="67"/>
      <c r="FEB850" s="67"/>
      <c r="FEC850" s="67"/>
      <c r="FED850" s="67"/>
      <c r="FEE850" s="67"/>
      <c r="FEF850" s="67"/>
      <c r="FEG850" s="67"/>
      <c r="FEH850" s="67"/>
      <c r="FEI850" s="67"/>
      <c r="FEJ850" s="67"/>
      <c r="FEK850" s="67"/>
      <c r="FEL850" s="67"/>
      <c r="FEM850" s="67"/>
      <c r="FEN850" s="67"/>
      <c r="FEO850" s="67"/>
      <c r="FEP850" s="67"/>
      <c r="FEQ850" s="67"/>
      <c r="FER850" s="67"/>
      <c r="FES850" s="67"/>
      <c r="FET850" s="67"/>
      <c r="FEU850" s="67"/>
      <c r="FEV850" s="67"/>
      <c r="FEW850" s="67"/>
      <c r="FEX850" s="67"/>
      <c r="FEY850" s="67"/>
      <c r="FEZ850" s="67"/>
      <c r="FFA850" s="67"/>
      <c r="FFB850" s="67"/>
      <c r="FFC850" s="67"/>
      <c r="FFD850" s="67"/>
      <c r="FFE850" s="67"/>
      <c r="FFF850" s="67"/>
      <c r="FFG850" s="67"/>
      <c r="FFH850" s="67"/>
      <c r="FFI850" s="67"/>
      <c r="FFJ850" s="67"/>
      <c r="FFK850" s="67"/>
      <c r="FFL850" s="67"/>
      <c r="FFM850" s="67"/>
      <c r="FFN850" s="67"/>
      <c r="FFO850" s="67"/>
      <c r="FFP850" s="67"/>
      <c r="FFQ850" s="67"/>
      <c r="FFR850" s="67"/>
      <c r="FFS850" s="67"/>
      <c r="FFT850" s="67"/>
      <c r="FFU850" s="67"/>
      <c r="FFV850" s="67"/>
      <c r="FFW850" s="67"/>
      <c r="FFX850" s="67"/>
      <c r="FFY850" s="67"/>
      <c r="FFZ850" s="67"/>
      <c r="FGA850" s="67"/>
      <c r="FGB850" s="67"/>
      <c r="FGC850" s="67"/>
      <c r="FGD850" s="67"/>
      <c r="FGE850" s="67"/>
      <c r="FGF850" s="67"/>
      <c r="FGG850" s="67"/>
      <c r="FGH850" s="67"/>
      <c r="FGI850" s="67"/>
      <c r="FGJ850" s="67"/>
      <c r="FGK850" s="67"/>
      <c r="FGL850" s="67"/>
      <c r="FGM850" s="67"/>
      <c r="FGN850" s="67"/>
      <c r="FGO850" s="67"/>
      <c r="FGP850" s="67"/>
      <c r="FGQ850" s="67"/>
      <c r="FGR850" s="67"/>
      <c r="FGS850" s="67"/>
      <c r="FGT850" s="67"/>
      <c r="FGU850" s="67"/>
      <c r="FGV850" s="67"/>
      <c r="FGW850" s="67"/>
      <c r="FGX850" s="67"/>
      <c r="FGY850" s="67"/>
      <c r="FGZ850" s="67"/>
      <c r="FHA850" s="67"/>
      <c r="FHB850" s="67"/>
      <c r="FHC850" s="67"/>
      <c r="FHD850" s="67"/>
      <c r="FHE850" s="67"/>
      <c r="FHF850" s="67"/>
      <c r="FHG850" s="67"/>
      <c r="FHH850" s="67"/>
      <c r="FHI850" s="67"/>
      <c r="FHJ850" s="67"/>
      <c r="FHK850" s="67"/>
      <c r="FHL850" s="67"/>
      <c r="FHM850" s="67"/>
      <c r="FHN850" s="67"/>
      <c r="FHO850" s="67"/>
      <c r="FHP850" s="67"/>
      <c r="FHQ850" s="67"/>
      <c r="FHR850" s="67"/>
      <c r="FHS850" s="67"/>
      <c r="FHT850" s="67"/>
      <c r="FHU850" s="67"/>
      <c r="FHV850" s="67"/>
      <c r="FHW850" s="67"/>
      <c r="FHX850" s="67"/>
      <c r="FHY850" s="67"/>
      <c r="FHZ850" s="67"/>
      <c r="FIA850" s="67"/>
      <c r="FIB850" s="67"/>
      <c r="FIC850" s="67"/>
      <c r="FID850" s="67"/>
      <c r="FIE850" s="67"/>
      <c r="FIF850" s="67"/>
      <c r="FIG850" s="67"/>
      <c r="FIH850" s="67"/>
      <c r="FII850" s="67"/>
      <c r="FIJ850" s="67"/>
      <c r="FIK850" s="67"/>
      <c r="FIL850" s="67"/>
      <c r="FIM850" s="67"/>
      <c r="FIN850" s="67"/>
      <c r="FIO850" s="67"/>
      <c r="FIP850" s="67"/>
      <c r="FIQ850" s="67"/>
      <c r="FIR850" s="67"/>
      <c r="FIS850" s="67"/>
      <c r="FIT850" s="67"/>
      <c r="FIU850" s="67"/>
      <c r="FIV850" s="67"/>
      <c r="FIW850" s="67"/>
      <c r="FIX850" s="67"/>
      <c r="FIY850" s="67"/>
      <c r="FIZ850" s="67"/>
      <c r="FJA850" s="67"/>
      <c r="FJB850" s="67"/>
      <c r="FJC850" s="67"/>
      <c r="FJD850" s="67"/>
      <c r="FJE850" s="67"/>
      <c r="FJF850" s="67"/>
      <c r="FJG850" s="67"/>
      <c r="FJH850" s="67"/>
      <c r="FJI850" s="67"/>
      <c r="FJJ850" s="67"/>
      <c r="FJK850" s="67"/>
      <c r="FJL850" s="67"/>
      <c r="FJM850" s="67"/>
      <c r="FJN850" s="67"/>
      <c r="FJO850" s="67"/>
      <c r="FJP850" s="67"/>
      <c r="FJQ850" s="67"/>
      <c r="FJR850" s="67"/>
      <c r="FJS850" s="67"/>
      <c r="FJT850" s="67"/>
      <c r="FJU850" s="67"/>
      <c r="FJV850" s="67"/>
      <c r="FJW850" s="67"/>
      <c r="FJX850" s="67"/>
      <c r="FJY850" s="67"/>
      <c r="FJZ850" s="67"/>
      <c r="FKA850" s="67"/>
      <c r="FKB850" s="67"/>
      <c r="FKC850" s="67"/>
      <c r="FKD850" s="67"/>
      <c r="FKE850" s="67"/>
      <c r="FKF850" s="67"/>
      <c r="FKG850" s="67"/>
      <c r="FKH850" s="67"/>
      <c r="FKI850" s="67"/>
      <c r="FKJ850" s="67"/>
      <c r="FKK850" s="67"/>
      <c r="FKL850" s="67"/>
      <c r="FKM850" s="67"/>
      <c r="FKN850" s="67"/>
      <c r="FKO850" s="67"/>
      <c r="FKP850" s="67"/>
      <c r="FKQ850" s="67"/>
      <c r="FKR850" s="67"/>
      <c r="FKS850" s="67"/>
      <c r="FKT850" s="67"/>
      <c r="FKU850" s="67"/>
      <c r="FKV850" s="67"/>
      <c r="FKW850" s="67"/>
      <c r="FKX850" s="67"/>
      <c r="FKY850" s="67"/>
      <c r="FKZ850" s="67"/>
      <c r="FLA850" s="67"/>
      <c r="FLB850" s="67"/>
      <c r="FLC850" s="67"/>
      <c r="FLD850" s="67"/>
      <c r="FLE850" s="67"/>
      <c r="FLF850" s="67"/>
      <c r="FLG850" s="67"/>
      <c r="FLH850" s="67"/>
      <c r="FLI850" s="67"/>
      <c r="FLJ850" s="67"/>
      <c r="FLK850" s="67"/>
      <c r="FLL850" s="67"/>
      <c r="FLM850" s="67"/>
      <c r="FLN850" s="67"/>
      <c r="FLO850" s="67"/>
      <c r="FLP850" s="67"/>
      <c r="FLQ850" s="67"/>
      <c r="FLR850" s="67"/>
      <c r="FLS850" s="67"/>
      <c r="FLT850" s="67"/>
      <c r="FLU850" s="67"/>
      <c r="FLV850" s="67"/>
      <c r="FLW850" s="67"/>
      <c r="FLX850" s="67"/>
      <c r="FLY850" s="67"/>
      <c r="FLZ850" s="67"/>
      <c r="FMA850" s="67"/>
      <c r="FMB850" s="67"/>
      <c r="FMC850" s="67"/>
      <c r="FMD850" s="67"/>
      <c r="FME850" s="67"/>
      <c r="FMF850" s="67"/>
      <c r="FMG850" s="67"/>
      <c r="FMH850" s="67"/>
      <c r="FMI850" s="67"/>
      <c r="FMJ850" s="67"/>
      <c r="FMK850" s="67"/>
      <c r="FML850" s="67"/>
      <c r="FMM850" s="67"/>
      <c r="FMN850" s="67"/>
      <c r="FMO850" s="67"/>
      <c r="FMP850" s="67"/>
      <c r="FMQ850" s="67"/>
      <c r="FMR850" s="67"/>
      <c r="FMS850" s="67"/>
      <c r="FMT850" s="67"/>
      <c r="FMU850" s="67"/>
      <c r="FMV850" s="67"/>
      <c r="FMW850" s="67"/>
      <c r="FMX850" s="67"/>
      <c r="FMY850" s="67"/>
      <c r="FMZ850" s="67"/>
      <c r="FNA850" s="67"/>
      <c r="FNB850" s="67"/>
      <c r="FNC850" s="67"/>
      <c r="FND850" s="67"/>
      <c r="FNE850" s="67"/>
      <c r="FNF850" s="67"/>
      <c r="FNG850" s="67"/>
      <c r="FNH850" s="67"/>
      <c r="FNI850" s="67"/>
      <c r="FNJ850" s="67"/>
      <c r="FNK850" s="67"/>
      <c r="FNL850" s="67"/>
      <c r="FNM850" s="67"/>
      <c r="FNN850" s="67"/>
      <c r="FNO850" s="67"/>
      <c r="FNP850" s="67"/>
      <c r="FNQ850" s="67"/>
      <c r="FNR850" s="67"/>
      <c r="FNS850" s="67"/>
      <c r="FNT850" s="67"/>
      <c r="FNU850" s="67"/>
      <c r="FNV850" s="67"/>
      <c r="FNW850" s="67"/>
      <c r="FNX850" s="67"/>
      <c r="FNY850" s="67"/>
      <c r="FNZ850" s="67"/>
      <c r="FOA850" s="67"/>
      <c r="FOB850" s="67"/>
      <c r="FOC850" s="67"/>
      <c r="FOD850" s="67"/>
      <c r="FOE850" s="67"/>
      <c r="FOF850" s="67"/>
      <c r="FOG850" s="67"/>
      <c r="FOH850" s="67"/>
      <c r="FOI850" s="67"/>
      <c r="FOJ850" s="67"/>
      <c r="FOK850" s="67"/>
      <c r="FOL850" s="67"/>
      <c r="FOM850" s="67"/>
      <c r="FON850" s="67"/>
      <c r="FOO850" s="67"/>
      <c r="FOP850" s="67"/>
      <c r="FOQ850" s="67"/>
      <c r="FOR850" s="67"/>
      <c r="FOS850" s="67"/>
      <c r="FOT850" s="67"/>
      <c r="FOU850" s="67"/>
      <c r="FOV850" s="67"/>
      <c r="FOW850" s="67"/>
      <c r="FOX850" s="67"/>
      <c r="FOY850" s="67"/>
      <c r="FOZ850" s="67"/>
      <c r="FPA850" s="67"/>
      <c r="FPB850" s="67"/>
      <c r="FPC850" s="67"/>
      <c r="FPD850" s="67"/>
      <c r="FPE850" s="67"/>
      <c r="FPF850" s="67"/>
      <c r="FPG850" s="67"/>
      <c r="FPH850" s="67"/>
      <c r="FPI850" s="67"/>
      <c r="FPJ850" s="67"/>
      <c r="FPK850" s="67"/>
      <c r="FPL850" s="67"/>
      <c r="FPM850" s="67"/>
      <c r="FPN850" s="67"/>
      <c r="FPO850" s="67"/>
      <c r="FPP850" s="67"/>
      <c r="FPQ850" s="67"/>
      <c r="FPR850" s="67"/>
      <c r="FPS850" s="67"/>
      <c r="FPT850" s="67"/>
      <c r="FPU850" s="67"/>
      <c r="FPV850" s="67"/>
      <c r="FPW850" s="67"/>
      <c r="FPX850" s="67"/>
      <c r="FPY850" s="67"/>
      <c r="FPZ850" s="67"/>
      <c r="FQA850" s="67"/>
      <c r="FQB850" s="67"/>
      <c r="FQC850" s="67"/>
      <c r="FQD850" s="67"/>
      <c r="FQE850" s="67"/>
      <c r="FQF850" s="67"/>
      <c r="FQG850" s="67"/>
      <c r="FQH850" s="67"/>
      <c r="FQI850" s="67"/>
      <c r="FQJ850" s="67"/>
      <c r="FQK850" s="67"/>
      <c r="FQL850" s="67"/>
      <c r="FQM850" s="67"/>
      <c r="FQN850" s="67"/>
      <c r="FQO850" s="67"/>
      <c r="FQP850" s="67"/>
      <c r="FQQ850" s="67"/>
      <c r="FQR850" s="67"/>
      <c r="FQS850" s="67"/>
      <c r="FQT850" s="67"/>
      <c r="FQU850" s="67"/>
      <c r="FQV850" s="67"/>
      <c r="FQW850" s="67"/>
      <c r="FQX850" s="67"/>
      <c r="FQY850" s="67"/>
      <c r="FQZ850" s="67"/>
      <c r="FRA850" s="67"/>
      <c r="FRB850" s="67"/>
      <c r="FRC850" s="67"/>
      <c r="FRD850" s="67"/>
      <c r="FRE850" s="67"/>
      <c r="FRF850" s="67"/>
      <c r="FRG850" s="67"/>
      <c r="FRH850" s="67"/>
      <c r="FRI850" s="67"/>
      <c r="FRJ850" s="67"/>
      <c r="FRK850" s="67"/>
      <c r="FRL850" s="67"/>
      <c r="FRM850" s="67"/>
      <c r="FRN850" s="67"/>
      <c r="FRO850" s="67"/>
      <c r="FRP850" s="67"/>
      <c r="FRQ850" s="67"/>
      <c r="FRR850" s="67"/>
      <c r="FRS850" s="67"/>
      <c r="FRT850" s="67"/>
      <c r="FRU850" s="67"/>
      <c r="FRV850" s="67"/>
      <c r="FRW850" s="67"/>
      <c r="FRX850" s="67"/>
      <c r="FRY850" s="67"/>
      <c r="FRZ850" s="67"/>
      <c r="FSA850" s="67"/>
      <c r="FSB850" s="67"/>
      <c r="FSC850" s="67"/>
      <c r="FSD850" s="67"/>
      <c r="FSE850" s="67"/>
      <c r="FSF850" s="67"/>
      <c r="FSG850" s="67"/>
      <c r="FSH850" s="67"/>
      <c r="FSI850" s="67"/>
      <c r="FSJ850" s="67"/>
      <c r="FSK850" s="67"/>
      <c r="FSL850" s="67"/>
      <c r="FSM850" s="67"/>
      <c r="FSN850" s="67"/>
      <c r="FSO850" s="67"/>
      <c r="FSP850" s="67"/>
      <c r="FSQ850" s="67"/>
      <c r="FSR850" s="67"/>
      <c r="FSS850" s="67"/>
      <c r="FST850" s="67"/>
      <c r="FSU850" s="67"/>
      <c r="FSV850" s="67"/>
      <c r="FSW850" s="67"/>
      <c r="FSX850" s="67"/>
      <c r="FSY850" s="67"/>
      <c r="FSZ850" s="67"/>
      <c r="FTA850" s="67"/>
      <c r="FTB850" s="67"/>
      <c r="FTC850" s="67"/>
      <c r="FTD850" s="67"/>
      <c r="FTE850" s="67"/>
      <c r="FTF850" s="67"/>
      <c r="FTG850" s="67"/>
      <c r="FTH850" s="67"/>
      <c r="FTI850" s="67"/>
      <c r="FTJ850" s="67"/>
      <c r="FTK850" s="67"/>
      <c r="FTL850" s="67"/>
      <c r="FTM850" s="67"/>
      <c r="FTN850" s="67"/>
      <c r="FTO850" s="67"/>
      <c r="FTP850" s="67"/>
      <c r="FTQ850" s="67"/>
      <c r="FTR850" s="67"/>
      <c r="FTS850" s="67"/>
      <c r="FTT850" s="67"/>
      <c r="FTU850" s="67"/>
      <c r="FTV850" s="67"/>
      <c r="FTW850" s="67"/>
      <c r="FTX850" s="67"/>
      <c r="FTY850" s="67"/>
      <c r="FTZ850" s="67"/>
      <c r="FUA850" s="67"/>
      <c r="FUB850" s="67"/>
      <c r="FUC850" s="67"/>
      <c r="FUD850" s="67"/>
      <c r="FUE850" s="67"/>
      <c r="FUF850" s="67"/>
      <c r="FUG850" s="67"/>
      <c r="FUH850" s="67"/>
      <c r="FUI850" s="67"/>
      <c r="FUJ850" s="67"/>
      <c r="FUK850" s="67"/>
      <c r="FUL850" s="67"/>
      <c r="FUM850" s="67"/>
      <c r="FUN850" s="67"/>
      <c r="FUO850" s="67"/>
      <c r="FUP850" s="67"/>
      <c r="FUQ850" s="67"/>
      <c r="FUR850" s="67"/>
      <c r="FUS850" s="67"/>
      <c r="FUT850" s="67"/>
      <c r="FUU850" s="67"/>
      <c r="FUV850" s="67"/>
      <c r="FUW850" s="67"/>
      <c r="FUX850" s="67"/>
      <c r="FUY850" s="67"/>
      <c r="FUZ850" s="67"/>
      <c r="FVA850" s="67"/>
      <c r="FVB850" s="67"/>
      <c r="FVC850" s="67"/>
      <c r="FVD850" s="67"/>
      <c r="FVE850" s="67"/>
      <c r="FVF850" s="67"/>
      <c r="FVG850" s="67"/>
      <c r="FVH850" s="67"/>
      <c r="FVI850" s="67"/>
      <c r="FVJ850" s="67"/>
      <c r="FVK850" s="67"/>
      <c r="FVL850" s="67"/>
      <c r="FVM850" s="67"/>
      <c r="FVN850" s="67"/>
      <c r="FVO850" s="67"/>
      <c r="FVP850" s="67"/>
      <c r="FVQ850" s="67"/>
      <c r="FVR850" s="67"/>
      <c r="FVS850" s="67"/>
      <c r="FVT850" s="67"/>
      <c r="FVU850" s="67"/>
      <c r="FVV850" s="67"/>
      <c r="FVW850" s="67"/>
      <c r="FVX850" s="67"/>
      <c r="FVY850" s="67"/>
      <c r="FVZ850" s="67"/>
      <c r="FWA850" s="67"/>
      <c r="FWB850" s="67"/>
      <c r="FWC850" s="67"/>
      <c r="FWD850" s="67"/>
      <c r="FWE850" s="67"/>
      <c r="FWF850" s="67"/>
      <c r="FWG850" s="67"/>
      <c r="FWH850" s="67"/>
      <c r="FWI850" s="67"/>
      <c r="FWJ850" s="67"/>
      <c r="FWK850" s="67"/>
      <c r="FWL850" s="67"/>
      <c r="FWM850" s="67"/>
      <c r="FWN850" s="67"/>
      <c r="FWO850" s="67"/>
      <c r="FWP850" s="67"/>
      <c r="FWQ850" s="67"/>
      <c r="FWR850" s="67"/>
      <c r="FWS850" s="67"/>
      <c r="FWT850" s="67"/>
      <c r="FWU850" s="67"/>
      <c r="FWV850" s="67"/>
      <c r="FWW850" s="67"/>
      <c r="FWX850" s="67"/>
      <c r="FWY850" s="67"/>
      <c r="FWZ850" s="67"/>
      <c r="FXA850" s="67"/>
      <c r="FXB850" s="67"/>
      <c r="FXC850" s="67"/>
      <c r="FXD850" s="67"/>
      <c r="FXE850" s="67"/>
      <c r="FXF850" s="67"/>
      <c r="FXG850" s="67"/>
      <c r="FXH850" s="67"/>
      <c r="FXI850" s="67"/>
      <c r="FXJ850" s="67"/>
      <c r="FXK850" s="67"/>
      <c r="FXL850" s="67"/>
      <c r="FXM850" s="67"/>
      <c r="FXN850" s="67"/>
      <c r="FXO850" s="67"/>
      <c r="FXP850" s="67"/>
      <c r="FXQ850" s="67"/>
      <c r="FXR850" s="67"/>
      <c r="FXS850" s="67"/>
      <c r="FXT850" s="67"/>
      <c r="FXU850" s="67"/>
      <c r="FXV850" s="67"/>
      <c r="FXW850" s="67"/>
      <c r="FXX850" s="67"/>
      <c r="FXY850" s="67"/>
      <c r="FXZ850" s="67"/>
      <c r="FYA850" s="67"/>
      <c r="FYB850" s="67"/>
      <c r="FYC850" s="67"/>
      <c r="FYD850" s="67"/>
      <c r="FYE850" s="67"/>
      <c r="FYF850" s="67"/>
      <c r="FYG850" s="67"/>
      <c r="FYH850" s="67"/>
      <c r="FYI850" s="67"/>
      <c r="FYJ850" s="67"/>
      <c r="FYK850" s="67"/>
      <c r="FYL850" s="67"/>
      <c r="FYM850" s="67"/>
      <c r="FYN850" s="67"/>
      <c r="FYO850" s="67"/>
      <c r="FYP850" s="67"/>
      <c r="FYQ850" s="67"/>
      <c r="FYR850" s="67"/>
      <c r="FYS850" s="67"/>
      <c r="FYT850" s="67"/>
      <c r="FYU850" s="67"/>
      <c r="FYV850" s="67"/>
      <c r="FYW850" s="67"/>
      <c r="FYX850" s="67"/>
      <c r="FYY850" s="67"/>
      <c r="FYZ850" s="67"/>
      <c r="FZA850" s="67"/>
      <c r="FZB850" s="67"/>
      <c r="FZC850" s="67"/>
      <c r="FZD850" s="67"/>
      <c r="FZE850" s="67"/>
      <c r="FZF850" s="67"/>
      <c r="FZG850" s="67"/>
      <c r="FZH850" s="67"/>
      <c r="FZI850" s="67"/>
      <c r="FZJ850" s="67"/>
      <c r="FZK850" s="67"/>
      <c r="FZL850" s="67"/>
      <c r="FZM850" s="67"/>
      <c r="FZN850" s="67"/>
      <c r="FZO850" s="67"/>
      <c r="FZP850" s="67"/>
      <c r="FZQ850" s="67"/>
      <c r="FZR850" s="67"/>
      <c r="FZS850" s="67"/>
      <c r="FZT850" s="67"/>
      <c r="FZU850" s="67"/>
      <c r="FZV850" s="67"/>
      <c r="FZW850" s="67"/>
      <c r="FZX850" s="67"/>
      <c r="FZY850" s="67"/>
      <c r="FZZ850" s="67"/>
      <c r="GAA850" s="67"/>
      <c r="GAB850" s="67"/>
      <c r="GAC850" s="67"/>
      <c r="GAD850" s="67"/>
      <c r="GAE850" s="67"/>
      <c r="GAF850" s="67"/>
      <c r="GAG850" s="67"/>
      <c r="GAH850" s="67"/>
      <c r="GAI850" s="67"/>
      <c r="GAJ850" s="67"/>
      <c r="GAK850" s="67"/>
      <c r="GAL850" s="67"/>
      <c r="GAM850" s="67"/>
      <c r="GAN850" s="67"/>
      <c r="GAO850" s="67"/>
      <c r="GAP850" s="67"/>
      <c r="GAQ850" s="67"/>
      <c r="GAR850" s="67"/>
      <c r="GAS850" s="67"/>
      <c r="GAT850" s="67"/>
      <c r="GAU850" s="67"/>
      <c r="GAV850" s="67"/>
      <c r="GAW850" s="67"/>
      <c r="GAX850" s="67"/>
      <c r="GAY850" s="67"/>
      <c r="GAZ850" s="67"/>
      <c r="GBA850" s="67"/>
      <c r="GBB850" s="67"/>
      <c r="GBC850" s="67"/>
      <c r="GBD850" s="67"/>
      <c r="GBE850" s="67"/>
      <c r="GBF850" s="67"/>
      <c r="GBG850" s="67"/>
      <c r="GBH850" s="67"/>
      <c r="GBI850" s="67"/>
      <c r="GBJ850" s="67"/>
      <c r="GBK850" s="67"/>
      <c r="GBL850" s="67"/>
      <c r="GBM850" s="67"/>
      <c r="GBN850" s="67"/>
      <c r="GBO850" s="67"/>
      <c r="GBP850" s="67"/>
      <c r="GBQ850" s="67"/>
      <c r="GBR850" s="67"/>
      <c r="GBS850" s="67"/>
      <c r="GBT850" s="67"/>
      <c r="GBU850" s="67"/>
      <c r="GBV850" s="67"/>
      <c r="GBW850" s="67"/>
      <c r="GBX850" s="67"/>
      <c r="GBY850" s="67"/>
      <c r="GBZ850" s="67"/>
      <c r="GCA850" s="67"/>
      <c r="GCB850" s="67"/>
      <c r="GCC850" s="67"/>
      <c r="GCD850" s="67"/>
      <c r="GCE850" s="67"/>
      <c r="GCF850" s="67"/>
      <c r="GCG850" s="67"/>
      <c r="GCH850" s="67"/>
      <c r="GCI850" s="67"/>
      <c r="GCJ850" s="67"/>
      <c r="GCK850" s="67"/>
      <c r="GCL850" s="67"/>
      <c r="GCM850" s="67"/>
      <c r="GCN850" s="67"/>
      <c r="GCO850" s="67"/>
      <c r="GCP850" s="67"/>
      <c r="GCQ850" s="67"/>
      <c r="GCR850" s="67"/>
      <c r="GCS850" s="67"/>
      <c r="GCT850" s="67"/>
      <c r="GCU850" s="67"/>
      <c r="GCV850" s="67"/>
      <c r="GCW850" s="67"/>
      <c r="GCX850" s="67"/>
      <c r="GCY850" s="67"/>
      <c r="GCZ850" s="67"/>
      <c r="GDA850" s="67"/>
      <c r="GDB850" s="67"/>
      <c r="GDC850" s="67"/>
      <c r="GDD850" s="67"/>
      <c r="GDE850" s="67"/>
      <c r="GDF850" s="67"/>
      <c r="GDG850" s="67"/>
      <c r="GDH850" s="67"/>
      <c r="GDI850" s="67"/>
      <c r="GDJ850" s="67"/>
      <c r="GDK850" s="67"/>
      <c r="GDL850" s="67"/>
      <c r="GDM850" s="67"/>
      <c r="GDN850" s="67"/>
      <c r="GDO850" s="67"/>
      <c r="GDP850" s="67"/>
      <c r="GDQ850" s="67"/>
      <c r="GDR850" s="67"/>
      <c r="GDS850" s="67"/>
      <c r="GDT850" s="67"/>
      <c r="GDU850" s="67"/>
      <c r="GDV850" s="67"/>
      <c r="GDW850" s="67"/>
      <c r="GDX850" s="67"/>
      <c r="GDY850" s="67"/>
      <c r="GDZ850" s="67"/>
      <c r="GEA850" s="67"/>
      <c r="GEB850" s="67"/>
      <c r="GEC850" s="67"/>
      <c r="GED850" s="67"/>
      <c r="GEE850" s="67"/>
      <c r="GEF850" s="67"/>
      <c r="GEG850" s="67"/>
      <c r="GEH850" s="67"/>
      <c r="GEI850" s="67"/>
      <c r="GEJ850" s="67"/>
      <c r="GEK850" s="67"/>
      <c r="GEL850" s="67"/>
      <c r="GEM850" s="67"/>
      <c r="GEN850" s="67"/>
      <c r="GEO850" s="67"/>
      <c r="GEP850" s="67"/>
      <c r="GEQ850" s="67"/>
      <c r="GER850" s="67"/>
      <c r="GES850" s="67"/>
      <c r="GET850" s="67"/>
      <c r="GEU850" s="67"/>
      <c r="GEV850" s="67"/>
      <c r="GEW850" s="67"/>
      <c r="GEX850" s="67"/>
      <c r="GEY850" s="67"/>
      <c r="GEZ850" s="67"/>
      <c r="GFA850" s="67"/>
      <c r="GFB850" s="67"/>
      <c r="GFC850" s="67"/>
      <c r="GFD850" s="67"/>
      <c r="GFE850" s="67"/>
      <c r="GFF850" s="67"/>
      <c r="GFG850" s="67"/>
      <c r="GFH850" s="67"/>
      <c r="GFI850" s="67"/>
      <c r="GFJ850" s="67"/>
      <c r="GFK850" s="67"/>
      <c r="GFL850" s="67"/>
      <c r="GFM850" s="67"/>
      <c r="GFN850" s="67"/>
      <c r="GFO850" s="67"/>
      <c r="GFP850" s="67"/>
      <c r="GFQ850" s="67"/>
      <c r="GFR850" s="67"/>
      <c r="GFS850" s="67"/>
      <c r="GFT850" s="67"/>
      <c r="GFU850" s="67"/>
      <c r="GFV850" s="67"/>
      <c r="GFW850" s="67"/>
      <c r="GFX850" s="67"/>
      <c r="GFY850" s="67"/>
      <c r="GFZ850" s="67"/>
      <c r="GGA850" s="67"/>
      <c r="GGB850" s="67"/>
      <c r="GGC850" s="67"/>
      <c r="GGD850" s="67"/>
      <c r="GGE850" s="67"/>
      <c r="GGF850" s="67"/>
      <c r="GGG850" s="67"/>
      <c r="GGH850" s="67"/>
      <c r="GGI850" s="67"/>
      <c r="GGJ850" s="67"/>
      <c r="GGK850" s="67"/>
      <c r="GGL850" s="67"/>
      <c r="GGM850" s="67"/>
      <c r="GGN850" s="67"/>
      <c r="GGO850" s="67"/>
      <c r="GGP850" s="67"/>
      <c r="GGQ850" s="67"/>
      <c r="GGR850" s="67"/>
      <c r="GGS850" s="67"/>
      <c r="GGT850" s="67"/>
      <c r="GGU850" s="67"/>
      <c r="GGV850" s="67"/>
      <c r="GGW850" s="67"/>
      <c r="GGX850" s="67"/>
      <c r="GGY850" s="67"/>
      <c r="GGZ850" s="67"/>
      <c r="GHA850" s="67"/>
      <c r="GHB850" s="67"/>
      <c r="GHC850" s="67"/>
      <c r="GHD850" s="67"/>
      <c r="GHE850" s="67"/>
      <c r="GHF850" s="67"/>
      <c r="GHG850" s="67"/>
      <c r="GHH850" s="67"/>
      <c r="GHI850" s="67"/>
      <c r="GHJ850" s="67"/>
      <c r="GHK850" s="67"/>
      <c r="GHL850" s="67"/>
      <c r="GHM850" s="67"/>
      <c r="GHN850" s="67"/>
      <c r="GHO850" s="67"/>
      <c r="GHP850" s="67"/>
      <c r="GHQ850" s="67"/>
      <c r="GHR850" s="67"/>
      <c r="GHS850" s="67"/>
      <c r="GHT850" s="67"/>
      <c r="GHU850" s="67"/>
      <c r="GHV850" s="67"/>
      <c r="GHW850" s="67"/>
      <c r="GHX850" s="67"/>
      <c r="GHY850" s="67"/>
      <c r="GHZ850" s="67"/>
      <c r="GIA850" s="67"/>
      <c r="GIB850" s="67"/>
      <c r="GIC850" s="67"/>
      <c r="GID850" s="67"/>
      <c r="GIE850" s="67"/>
      <c r="GIF850" s="67"/>
      <c r="GIG850" s="67"/>
      <c r="GIH850" s="67"/>
      <c r="GII850" s="67"/>
      <c r="GIJ850" s="67"/>
      <c r="GIK850" s="67"/>
      <c r="GIL850" s="67"/>
      <c r="GIM850" s="67"/>
      <c r="GIN850" s="67"/>
      <c r="GIO850" s="67"/>
      <c r="GIP850" s="67"/>
      <c r="GIQ850" s="67"/>
      <c r="GIR850" s="67"/>
      <c r="GIS850" s="67"/>
      <c r="GIT850" s="67"/>
      <c r="GIU850" s="67"/>
      <c r="GIV850" s="67"/>
      <c r="GIW850" s="67"/>
      <c r="GIX850" s="67"/>
      <c r="GIY850" s="67"/>
      <c r="GIZ850" s="67"/>
      <c r="GJA850" s="67"/>
      <c r="GJB850" s="67"/>
      <c r="GJC850" s="67"/>
      <c r="GJD850" s="67"/>
      <c r="GJE850" s="67"/>
      <c r="GJF850" s="67"/>
      <c r="GJG850" s="67"/>
      <c r="GJH850" s="67"/>
      <c r="GJI850" s="67"/>
      <c r="GJJ850" s="67"/>
      <c r="GJK850" s="67"/>
      <c r="GJL850" s="67"/>
      <c r="GJM850" s="67"/>
      <c r="GJN850" s="67"/>
      <c r="GJO850" s="67"/>
      <c r="GJP850" s="67"/>
      <c r="GJQ850" s="67"/>
      <c r="GJR850" s="67"/>
      <c r="GJS850" s="67"/>
      <c r="GJT850" s="67"/>
      <c r="GJU850" s="67"/>
      <c r="GJV850" s="67"/>
      <c r="GJW850" s="67"/>
      <c r="GJX850" s="67"/>
      <c r="GJY850" s="67"/>
      <c r="GJZ850" s="67"/>
      <c r="GKA850" s="67"/>
      <c r="GKB850" s="67"/>
      <c r="GKC850" s="67"/>
      <c r="GKD850" s="67"/>
      <c r="GKE850" s="67"/>
      <c r="GKF850" s="67"/>
      <c r="GKG850" s="67"/>
      <c r="GKH850" s="67"/>
      <c r="GKI850" s="67"/>
      <c r="GKJ850" s="67"/>
      <c r="GKK850" s="67"/>
      <c r="GKL850" s="67"/>
      <c r="GKM850" s="67"/>
      <c r="GKN850" s="67"/>
      <c r="GKO850" s="67"/>
      <c r="GKP850" s="67"/>
      <c r="GKQ850" s="67"/>
      <c r="GKR850" s="67"/>
      <c r="GKS850" s="67"/>
      <c r="GKT850" s="67"/>
      <c r="GKU850" s="67"/>
      <c r="GKV850" s="67"/>
      <c r="GKW850" s="67"/>
      <c r="GKX850" s="67"/>
      <c r="GKY850" s="67"/>
      <c r="GKZ850" s="67"/>
      <c r="GLA850" s="67"/>
      <c r="GLB850" s="67"/>
      <c r="GLC850" s="67"/>
      <c r="GLD850" s="67"/>
      <c r="GLE850" s="67"/>
      <c r="GLF850" s="67"/>
      <c r="GLG850" s="67"/>
      <c r="GLH850" s="67"/>
      <c r="GLI850" s="67"/>
      <c r="GLJ850" s="67"/>
      <c r="GLK850" s="67"/>
      <c r="GLL850" s="67"/>
      <c r="GLM850" s="67"/>
      <c r="GLN850" s="67"/>
      <c r="GLO850" s="67"/>
      <c r="GLP850" s="67"/>
      <c r="GLQ850" s="67"/>
      <c r="GLR850" s="67"/>
      <c r="GLS850" s="67"/>
      <c r="GLT850" s="67"/>
      <c r="GLU850" s="67"/>
      <c r="GLV850" s="67"/>
      <c r="GLW850" s="67"/>
      <c r="GLX850" s="67"/>
      <c r="GLY850" s="67"/>
      <c r="GLZ850" s="67"/>
      <c r="GMA850" s="67"/>
      <c r="GMB850" s="67"/>
      <c r="GMC850" s="67"/>
      <c r="GMD850" s="67"/>
      <c r="GME850" s="67"/>
      <c r="GMF850" s="67"/>
      <c r="GMG850" s="67"/>
      <c r="GMH850" s="67"/>
      <c r="GMI850" s="67"/>
      <c r="GMJ850" s="67"/>
      <c r="GMK850" s="67"/>
      <c r="GML850" s="67"/>
      <c r="GMM850" s="67"/>
      <c r="GMN850" s="67"/>
      <c r="GMO850" s="67"/>
      <c r="GMP850" s="67"/>
      <c r="GMQ850" s="67"/>
      <c r="GMR850" s="67"/>
      <c r="GMS850" s="67"/>
      <c r="GMT850" s="67"/>
      <c r="GMU850" s="67"/>
      <c r="GMV850" s="67"/>
      <c r="GMW850" s="67"/>
      <c r="GMX850" s="67"/>
      <c r="GMY850" s="67"/>
      <c r="GMZ850" s="67"/>
      <c r="GNA850" s="67"/>
      <c r="GNB850" s="67"/>
      <c r="GNC850" s="67"/>
      <c r="GND850" s="67"/>
      <c r="GNE850" s="67"/>
      <c r="GNF850" s="67"/>
      <c r="GNG850" s="67"/>
      <c r="GNH850" s="67"/>
      <c r="GNI850" s="67"/>
      <c r="GNJ850" s="67"/>
      <c r="GNK850" s="67"/>
      <c r="GNL850" s="67"/>
      <c r="GNM850" s="67"/>
      <c r="GNN850" s="67"/>
      <c r="GNO850" s="67"/>
      <c r="GNP850" s="67"/>
      <c r="GNQ850" s="67"/>
      <c r="GNR850" s="67"/>
      <c r="GNS850" s="67"/>
      <c r="GNT850" s="67"/>
      <c r="GNU850" s="67"/>
      <c r="GNV850" s="67"/>
      <c r="GNW850" s="67"/>
      <c r="GNX850" s="67"/>
      <c r="GNY850" s="67"/>
      <c r="GNZ850" s="67"/>
      <c r="GOA850" s="67"/>
      <c r="GOB850" s="67"/>
      <c r="GOC850" s="67"/>
      <c r="GOD850" s="67"/>
      <c r="GOE850" s="67"/>
      <c r="GOF850" s="67"/>
      <c r="GOG850" s="67"/>
      <c r="GOH850" s="67"/>
      <c r="GOI850" s="67"/>
      <c r="GOJ850" s="67"/>
      <c r="GOK850" s="67"/>
      <c r="GOL850" s="67"/>
      <c r="GOM850" s="67"/>
      <c r="GON850" s="67"/>
      <c r="GOO850" s="67"/>
      <c r="GOP850" s="67"/>
      <c r="GOQ850" s="67"/>
      <c r="GOR850" s="67"/>
      <c r="GOS850" s="67"/>
      <c r="GOT850" s="67"/>
      <c r="GOU850" s="67"/>
      <c r="GOV850" s="67"/>
      <c r="GOW850" s="67"/>
      <c r="GOX850" s="67"/>
      <c r="GOY850" s="67"/>
      <c r="GOZ850" s="67"/>
      <c r="GPA850" s="67"/>
      <c r="GPB850" s="67"/>
      <c r="GPC850" s="67"/>
      <c r="GPD850" s="67"/>
      <c r="GPE850" s="67"/>
      <c r="GPF850" s="67"/>
      <c r="GPG850" s="67"/>
      <c r="GPH850" s="67"/>
      <c r="GPI850" s="67"/>
      <c r="GPJ850" s="67"/>
      <c r="GPK850" s="67"/>
      <c r="GPL850" s="67"/>
      <c r="GPM850" s="67"/>
      <c r="GPN850" s="67"/>
      <c r="GPO850" s="67"/>
      <c r="GPP850" s="67"/>
      <c r="GPQ850" s="67"/>
      <c r="GPR850" s="67"/>
      <c r="GPS850" s="67"/>
      <c r="GPT850" s="67"/>
      <c r="GPU850" s="67"/>
      <c r="GPV850" s="67"/>
      <c r="GPW850" s="67"/>
      <c r="GPX850" s="67"/>
      <c r="GPY850" s="67"/>
      <c r="GPZ850" s="67"/>
      <c r="GQA850" s="67"/>
      <c r="GQB850" s="67"/>
      <c r="GQC850" s="67"/>
      <c r="GQD850" s="67"/>
      <c r="GQE850" s="67"/>
      <c r="GQF850" s="67"/>
      <c r="GQG850" s="67"/>
      <c r="GQH850" s="67"/>
      <c r="GQI850" s="67"/>
      <c r="GQJ850" s="67"/>
      <c r="GQK850" s="67"/>
      <c r="GQL850" s="67"/>
      <c r="GQM850" s="67"/>
      <c r="GQN850" s="67"/>
      <c r="GQO850" s="67"/>
      <c r="GQP850" s="67"/>
      <c r="GQQ850" s="67"/>
      <c r="GQR850" s="67"/>
      <c r="GQS850" s="67"/>
      <c r="GQT850" s="67"/>
      <c r="GQU850" s="67"/>
      <c r="GQV850" s="67"/>
      <c r="GQW850" s="67"/>
      <c r="GQX850" s="67"/>
      <c r="GQY850" s="67"/>
      <c r="GQZ850" s="67"/>
      <c r="GRA850" s="67"/>
      <c r="GRB850" s="67"/>
      <c r="GRC850" s="67"/>
      <c r="GRD850" s="67"/>
      <c r="GRE850" s="67"/>
      <c r="GRF850" s="67"/>
      <c r="GRG850" s="67"/>
      <c r="GRH850" s="67"/>
      <c r="GRI850" s="67"/>
      <c r="GRJ850" s="67"/>
      <c r="GRK850" s="67"/>
      <c r="GRL850" s="67"/>
      <c r="GRM850" s="67"/>
      <c r="GRN850" s="67"/>
      <c r="GRO850" s="67"/>
      <c r="GRP850" s="67"/>
      <c r="GRQ850" s="67"/>
      <c r="GRR850" s="67"/>
      <c r="GRS850" s="67"/>
      <c r="GRT850" s="67"/>
      <c r="GRU850" s="67"/>
      <c r="GRV850" s="67"/>
      <c r="GRW850" s="67"/>
      <c r="GRX850" s="67"/>
      <c r="GRY850" s="67"/>
      <c r="GRZ850" s="67"/>
      <c r="GSA850" s="67"/>
      <c r="GSB850" s="67"/>
      <c r="GSC850" s="67"/>
      <c r="GSD850" s="67"/>
      <c r="GSE850" s="67"/>
      <c r="GSF850" s="67"/>
      <c r="GSG850" s="67"/>
      <c r="GSH850" s="67"/>
      <c r="GSI850" s="67"/>
      <c r="GSJ850" s="67"/>
      <c r="GSK850" s="67"/>
      <c r="GSL850" s="67"/>
      <c r="GSM850" s="67"/>
      <c r="GSN850" s="67"/>
      <c r="GSO850" s="67"/>
      <c r="GSP850" s="67"/>
      <c r="GSQ850" s="67"/>
      <c r="GSR850" s="67"/>
      <c r="GSS850" s="67"/>
      <c r="GST850" s="67"/>
      <c r="GSU850" s="67"/>
      <c r="GSV850" s="67"/>
      <c r="GSW850" s="67"/>
      <c r="GSX850" s="67"/>
      <c r="GSY850" s="67"/>
      <c r="GSZ850" s="67"/>
      <c r="GTA850" s="67"/>
      <c r="GTB850" s="67"/>
      <c r="GTC850" s="67"/>
      <c r="GTD850" s="67"/>
      <c r="GTE850" s="67"/>
      <c r="GTF850" s="67"/>
      <c r="GTG850" s="67"/>
      <c r="GTH850" s="67"/>
      <c r="GTI850" s="67"/>
      <c r="GTJ850" s="67"/>
      <c r="GTK850" s="67"/>
      <c r="GTL850" s="67"/>
      <c r="GTM850" s="67"/>
      <c r="GTN850" s="67"/>
      <c r="GTO850" s="67"/>
      <c r="GTP850" s="67"/>
      <c r="GTQ850" s="67"/>
      <c r="GTR850" s="67"/>
      <c r="GTS850" s="67"/>
      <c r="GTT850" s="67"/>
      <c r="GTU850" s="67"/>
      <c r="GTV850" s="67"/>
      <c r="GTW850" s="67"/>
      <c r="GTX850" s="67"/>
      <c r="GTY850" s="67"/>
      <c r="GTZ850" s="67"/>
      <c r="GUA850" s="67"/>
      <c r="GUB850" s="67"/>
      <c r="GUC850" s="67"/>
      <c r="GUD850" s="67"/>
      <c r="GUE850" s="67"/>
      <c r="GUF850" s="67"/>
      <c r="GUG850" s="67"/>
      <c r="GUH850" s="67"/>
      <c r="GUI850" s="67"/>
      <c r="GUJ850" s="67"/>
      <c r="GUK850" s="67"/>
      <c r="GUL850" s="67"/>
      <c r="GUM850" s="67"/>
      <c r="GUN850" s="67"/>
      <c r="GUO850" s="67"/>
      <c r="GUP850" s="67"/>
      <c r="GUQ850" s="67"/>
      <c r="GUR850" s="67"/>
      <c r="GUS850" s="67"/>
      <c r="GUT850" s="67"/>
      <c r="GUU850" s="67"/>
      <c r="GUV850" s="67"/>
      <c r="GUW850" s="67"/>
      <c r="GUX850" s="67"/>
      <c r="GUY850" s="67"/>
      <c r="GUZ850" s="67"/>
      <c r="GVA850" s="67"/>
      <c r="GVB850" s="67"/>
      <c r="GVC850" s="67"/>
      <c r="GVD850" s="67"/>
      <c r="GVE850" s="67"/>
      <c r="GVF850" s="67"/>
      <c r="GVG850" s="67"/>
      <c r="GVH850" s="67"/>
      <c r="GVI850" s="67"/>
      <c r="GVJ850" s="67"/>
      <c r="GVK850" s="67"/>
      <c r="GVL850" s="67"/>
      <c r="GVM850" s="67"/>
      <c r="GVN850" s="67"/>
      <c r="GVO850" s="67"/>
      <c r="GVP850" s="67"/>
      <c r="GVQ850" s="67"/>
      <c r="GVR850" s="67"/>
      <c r="GVS850" s="67"/>
      <c r="GVT850" s="67"/>
      <c r="GVU850" s="67"/>
      <c r="GVV850" s="67"/>
      <c r="GVW850" s="67"/>
      <c r="GVX850" s="67"/>
      <c r="GVY850" s="67"/>
      <c r="GVZ850" s="67"/>
      <c r="GWA850" s="67"/>
      <c r="GWB850" s="67"/>
      <c r="GWC850" s="67"/>
      <c r="GWD850" s="67"/>
      <c r="GWE850" s="67"/>
      <c r="GWF850" s="67"/>
      <c r="GWG850" s="67"/>
      <c r="GWH850" s="67"/>
      <c r="GWI850" s="67"/>
      <c r="GWJ850" s="67"/>
      <c r="GWK850" s="67"/>
      <c r="GWL850" s="67"/>
      <c r="GWM850" s="67"/>
      <c r="GWN850" s="67"/>
      <c r="GWO850" s="67"/>
      <c r="GWP850" s="67"/>
      <c r="GWQ850" s="67"/>
      <c r="GWR850" s="67"/>
      <c r="GWS850" s="67"/>
      <c r="GWT850" s="67"/>
      <c r="GWU850" s="67"/>
      <c r="GWV850" s="67"/>
      <c r="GWW850" s="67"/>
      <c r="GWX850" s="67"/>
      <c r="GWY850" s="67"/>
      <c r="GWZ850" s="67"/>
      <c r="GXA850" s="67"/>
      <c r="GXB850" s="67"/>
      <c r="GXC850" s="67"/>
      <c r="GXD850" s="67"/>
      <c r="GXE850" s="67"/>
      <c r="GXF850" s="67"/>
      <c r="GXG850" s="67"/>
      <c r="GXH850" s="67"/>
      <c r="GXI850" s="67"/>
      <c r="GXJ850" s="67"/>
      <c r="GXK850" s="67"/>
      <c r="GXL850" s="67"/>
      <c r="GXM850" s="67"/>
      <c r="GXN850" s="67"/>
      <c r="GXO850" s="67"/>
      <c r="GXP850" s="67"/>
      <c r="GXQ850" s="67"/>
      <c r="GXR850" s="67"/>
      <c r="GXS850" s="67"/>
      <c r="GXT850" s="67"/>
      <c r="GXU850" s="67"/>
      <c r="GXV850" s="67"/>
      <c r="GXW850" s="67"/>
      <c r="GXX850" s="67"/>
      <c r="GXY850" s="67"/>
      <c r="GXZ850" s="67"/>
      <c r="GYA850" s="67"/>
      <c r="GYB850" s="67"/>
      <c r="GYC850" s="67"/>
      <c r="GYD850" s="67"/>
      <c r="GYE850" s="67"/>
      <c r="GYF850" s="67"/>
      <c r="GYG850" s="67"/>
      <c r="GYH850" s="67"/>
      <c r="GYI850" s="67"/>
      <c r="GYJ850" s="67"/>
      <c r="GYK850" s="67"/>
      <c r="GYL850" s="67"/>
      <c r="GYM850" s="67"/>
      <c r="GYN850" s="67"/>
      <c r="GYO850" s="67"/>
      <c r="GYP850" s="67"/>
      <c r="GYQ850" s="67"/>
      <c r="GYR850" s="67"/>
      <c r="GYS850" s="67"/>
      <c r="GYT850" s="67"/>
      <c r="GYU850" s="67"/>
      <c r="GYV850" s="67"/>
      <c r="GYW850" s="67"/>
      <c r="GYX850" s="67"/>
      <c r="GYY850" s="67"/>
      <c r="GYZ850" s="67"/>
      <c r="GZA850" s="67"/>
      <c r="GZB850" s="67"/>
      <c r="GZC850" s="67"/>
      <c r="GZD850" s="67"/>
      <c r="GZE850" s="67"/>
      <c r="GZF850" s="67"/>
      <c r="GZG850" s="67"/>
      <c r="GZH850" s="67"/>
      <c r="GZI850" s="67"/>
      <c r="GZJ850" s="67"/>
      <c r="GZK850" s="67"/>
      <c r="GZL850" s="67"/>
      <c r="GZM850" s="67"/>
      <c r="GZN850" s="67"/>
      <c r="GZO850" s="67"/>
      <c r="GZP850" s="67"/>
      <c r="GZQ850" s="67"/>
      <c r="GZR850" s="67"/>
      <c r="GZS850" s="67"/>
      <c r="GZT850" s="67"/>
      <c r="GZU850" s="67"/>
      <c r="GZV850" s="67"/>
      <c r="GZW850" s="67"/>
      <c r="GZX850" s="67"/>
      <c r="GZY850" s="67"/>
      <c r="GZZ850" s="67"/>
      <c r="HAA850" s="67"/>
      <c r="HAB850" s="67"/>
      <c r="HAC850" s="67"/>
      <c r="HAD850" s="67"/>
      <c r="HAE850" s="67"/>
      <c r="HAF850" s="67"/>
      <c r="HAG850" s="67"/>
      <c r="HAH850" s="67"/>
      <c r="HAI850" s="67"/>
      <c r="HAJ850" s="67"/>
      <c r="HAK850" s="67"/>
      <c r="HAL850" s="67"/>
      <c r="HAM850" s="67"/>
      <c r="HAN850" s="67"/>
      <c r="HAO850" s="67"/>
      <c r="HAP850" s="67"/>
      <c r="HAQ850" s="67"/>
      <c r="HAR850" s="67"/>
      <c r="HAS850" s="67"/>
      <c r="HAT850" s="67"/>
      <c r="HAU850" s="67"/>
      <c r="HAV850" s="67"/>
      <c r="HAW850" s="67"/>
      <c r="HAX850" s="67"/>
      <c r="HAY850" s="67"/>
      <c r="HAZ850" s="67"/>
      <c r="HBA850" s="67"/>
      <c r="HBB850" s="67"/>
      <c r="HBC850" s="67"/>
      <c r="HBD850" s="67"/>
      <c r="HBE850" s="67"/>
      <c r="HBF850" s="67"/>
      <c r="HBG850" s="67"/>
      <c r="HBH850" s="67"/>
      <c r="HBI850" s="67"/>
      <c r="HBJ850" s="67"/>
      <c r="HBK850" s="67"/>
      <c r="HBL850" s="67"/>
      <c r="HBM850" s="67"/>
      <c r="HBN850" s="67"/>
      <c r="HBO850" s="67"/>
      <c r="HBP850" s="67"/>
      <c r="HBQ850" s="67"/>
      <c r="HBR850" s="67"/>
      <c r="HBS850" s="67"/>
      <c r="HBT850" s="67"/>
      <c r="HBU850" s="67"/>
      <c r="HBV850" s="67"/>
      <c r="HBW850" s="67"/>
      <c r="HBX850" s="67"/>
      <c r="HBY850" s="67"/>
      <c r="HBZ850" s="67"/>
      <c r="HCA850" s="67"/>
      <c r="HCB850" s="67"/>
      <c r="HCC850" s="67"/>
      <c r="HCD850" s="67"/>
      <c r="HCE850" s="67"/>
      <c r="HCF850" s="67"/>
      <c r="HCG850" s="67"/>
      <c r="HCH850" s="67"/>
      <c r="HCI850" s="67"/>
      <c r="HCJ850" s="67"/>
      <c r="HCK850" s="67"/>
      <c r="HCL850" s="67"/>
      <c r="HCM850" s="67"/>
      <c r="HCN850" s="67"/>
      <c r="HCO850" s="67"/>
      <c r="HCP850" s="67"/>
      <c r="HCQ850" s="67"/>
      <c r="HCR850" s="67"/>
      <c r="HCS850" s="67"/>
      <c r="HCT850" s="67"/>
      <c r="HCU850" s="67"/>
      <c r="HCV850" s="67"/>
      <c r="HCW850" s="67"/>
      <c r="HCX850" s="67"/>
      <c r="HCY850" s="67"/>
      <c r="HCZ850" s="67"/>
      <c r="HDA850" s="67"/>
      <c r="HDB850" s="67"/>
      <c r="HDC850" s="67"/>
      <c r="HDD850" s="67"/>
      <c r="HDE850" s="67"/>
      <c r="HDF850" s="67"/>
      <c r="HDG850" s="67"/>
      <c r="HDH850" s="67"/>
      <c r="HDI850" s="67"/>
      <c r="HDJ850" s="67"/>
      <c r="HDK850" s="67"/>
      <c r="HDL850" s="67"/>
      <c r="HDM850" s="67"/>
      <c r="HDN850" s="67"/>
      <c r="HDO850" s="67"/>
      <c r="HDP850" s="67"/>
      <c r="HDQ850" s="67"/>
      <c r="HDR850" s="67"/>
      <c r="HDS850" s="67"/>
      <c r="HDT850" s="67"/>
      <c r="HDU850" s="67"/>
      <c r="HDV850" s="67"/>
      <c r="HDW850" s="67"/>
      <c r="HDX850" s="67"/>
      <c r="HDY850" s="67"/>
      <c r="HDZ850" s="67"/>
      <c r="HEA850" s="67"/>
      <c r="HEB850" s="67"/>
      <c r="HEC850" s="67"/>
      <c r="HED850" s="67"/>
      <c r="HEE850" s="67"/>
      <c r="HEF850" s="67"/>
      <c r="HEG850" s="67"/>
      <c r="HEH850" s="67"/>
      <c r="HEI850" s="67"/>
      <c r="HEJ850" s="67"/>
      <c r="HEK850" s="67"/>
      <c r="HEL850" s="67"/>
      <c r="HEM850" s="67"/>
      <c r="HEN850" s="67"/>
      <c r="HEO850" s="67"/>
      <c r="HEP850" s="67"/>
      <c r="HEQ850" s="67"/>
      <c r="HER850" s="67"/>
      <c r="HES850" s="67"/>
      <c r="HET850" s="67"/>
      <c r="HEU850" s="67"/>
      <c r="HEV850" s="67"/>
      <c r="HEW850" s="67"/>
      <c r="HEX850" s="67"/>
      <c r="HEY850" s="67"/>
      <c r="HEZ850" s="67"/>
      <c r="HFA850" s="67"/>
      <c r="HFB850" s="67"/>
      <c r="HFC850" s="67"/>
      <c r="HFD850" s="67"/>
      <c r="HFE850" s="67"/>
      <c r="HFF850" s="67"/>
      <c r="HFG850" s="67"/>
      <c r="HFH850" s="67"/>
      <c r="HFI850" s="67"/>
      <c r="HFJ850" s="67"/>
      <c r="HFK850" s="67"/>
      <c r="HFL850" s="67"/>
      <c r="HFM850" s="67"/>
      <c r="HFN850" s="67"/>
      <c r="HFO850" s="67"/>
      <c r="HFP850" s="67"/>
      <c r="HFQ850" s="67"/>
      <c r="HFR850" s="67"/>
      <c r="HFS850" s="67"/>
      <c r="HFT850" s="67"/>
      <c r="HFU850" s="67"/>
      <c r="HFV850" s="67"/>
      <c r="HFW850" s="67"/>
      <c r="HFX850" s="67"/>
      <c r="HFY850" s="67"/>
      <c r="HFZ850" s="67"/>
      <c r="HGA850" s="67"/>
      <c r="HGB850" s="67"/>
      <c r="HGC850" s="67"/>
      <c r="HGD850" s="67"/>
      <c r="HGE850" s="67"/>
      <c r="HGF850" s="67"/>
      <c r="HGG850" s="67"/>
      <c r="HGH850" s="67"/>
      <c r="HGI850" s="67"/>
      <c r="HGJ850" s="67"/>
      <c r="HGK850" s="67"/>
      <c r="HGL850" s="67"/>
      <c r="HGM850" s="67"/>
      <c r="HGN850" s="67"/>
      <c r="HGO850" s="67"/>
      <c r="HGP850" s="67"/>
      <c r="HGQ850" s="67"/>
      <c r="HGR850" s="67"/>
      <c r="HGS850" s="67"/>
      <c r="HGT850" s="67"/>
      <c r="HGU850" s="67"/>
      <c r="HGV850" s="67"/>
      <c r="HGW850" s="67"/>
      <c r="HGX850" s="67"/>
      <c r="HGY850" s="67"/>
      <c r="HGZ850" s="67"/>
      <c r="HHA850" s="67"/>
      <c r="HHB850" s="67"/>
      <c r="HHC850" s="67"/>
      <c r="HHD850" s="67"/>
      <c r="HHE850" s="67"/>
      <c r="HHF850" s="67"/>
      <c r="HHG850" s="67"/>
      <c r="HHH850" s="67"/>
      <c r="HHI850" s="67"/>
      <c r="HHJ850" s="67"/>
      <c r="HHK850" s="67"/>
      <c r="HHL850" s="67"/>
      <c r="HHM850" s="67"/>
      <c r="HHN850" s="67"/>
      <c r="HHO850" s="67"/>
      <c r="HHP850" s="67"/>
      <c r="HHQ850" s="67"/>
      <c r="HHR850" s="67"/>
      <c r="HHS850" s="67"/>
      <c r="HHT850" s="67"/>
      <c r="HHU850" s="67"/>
      <c r="HHV850" s="67"/>
      <c r="HHW850" s="67"/>
      <c r="HHX850" s="67"/>
      <c r="HHY850" s="67"/>
      <c r="HHZ850" s="67"/>
      <c r="HIA850" s="67"/>
      <c r="HIB850" s="67"/>
      <c r="HIC850" s="67"/>
      <c r="HID850" s="67"/>
      <c r="HIE850" s="67"/>
      <c r="HIF850" s="67"/>
      <c r="HIG850" s="67"/>
      <c r="HIH850" s="67"/>
      <c r="HII850" s="67"/>
      <c r="HIJ850" s="67"/>
      <c r="HIK850" s="67"/>
      <c r="HIL850" s="67"/>
      <c r="HIM850" s="67"/>
      <c r="HIN850" s="67"/>
      <c r="HIO850" s="67"/>
      <c r="HIP850" s="67"/>
      <c r="HIQ850" s="67"/>
      <c r="HIR850" s="67"/>
      <c r="HIS850" s="67"/>
      <c r="HIT850" s="67"/>
      <c r="HIU850" s="67"/>
      <c r="HIV850" s="67"/>
      <c r="HIW850" s="67"/>
      <c r="HIX850" s="67"/>
      <c r="HIY850" s="67"/>
      <c r="HIZ850" s="67"/>
      <c r="HJA850" s="67"/>
      <c r="HJB850" s="67"/>
      <c r="HJC850" s="67"/>
      <c r="HJD850" s="67"/>
      <c r="HJE850" s="67"/>
      <c r="HJF850" s="67"/>
      <c r="HJG850" s="67"/>
      <c r="HJH850" s="67"/>
      <c r="HJI850" s="67"/>
      <c r="HJJ850" s="67"/>
      <c r="HJK850" s="67"/>
      <c r="HJL850" s="67"/>
      <c r="HJM850" s="67"/>
      <c r="HJN850" s="67"/>
      <c r="HJO850" s="67"/>
      <c r="HJP850" s="67"/>
      <c r="HJQ850" s="67"/>
      <c r="HJR850" s="67"/>
      <c r="HJS850" s="67"/>
      <c r="HJT850" s="67"/>
      <c r="HJU850" s="67"/>
      <c r="HJV850" s="67"/>
      <c r="HJW850" s="67"/>
      <c r="HJX850" s="67"/>
      <c r="HJY850" s="67"/>
      <c r="HJZ850" s="67"/>
      <c r="HKA850" s="67"/>
      <c r="HKB850" s="67"/>
      <c r="HKC850" s="67"/>
      <c r="HKD850" s="67"/>
      <c r="HKE850" s="67"/>
      <c r="HKF850" s="67"/>
      <c r="HKG850" s="67"/>
      <c r="HKH850" s="67"/>
      <c r="HKI850" s="67"/>
      <c r="HKJ850" s="67"/>
      <c r="HKK850" s="67"/>
      <c r="HKL850" s="67"/>
      <c r="HKM850" s="67"/>
      <c r="HKN850" s="67"/>
      <c r="HKO850" s="67"/>
      <c r="HKP850" s="67"/>
      <c r="HKQ850" s="67"/>
      <c r="HKR850" s="67"/>
      <c r="HKS850" s="67"/>
      <c r="HKT850" s="67"/>
      <c r="HKU850" s="67"/>
      <c r="HKV850" s="67"/>
      <c r="HKW850" s="67"/>
      <c r="HKX850" s="67"/>
      <c r="HKY850" s="67"/>
      <c r="HKZ850" s="67"/>
      <c r="HLA850" s="67"/>
      <c r="HLB850" s="67"/>
      <c r="HLC850" s="67"/>
      <c r="HLD850" s="67"/>
      <c r="HLE850" s="67"/>
      <c r="HLF850" s="67"/>
      <c r="HLG850" s="67"/>
      <c r="HLH850" s="67"/>
      <c r="HLI850" s="67"/>
      <c r="HLJ850" s="67"/>
      <c r="HLK850" s="67"/>
      <c r="HLL850" s="67"/>
      <c r="HLM850" s="67"/>
      <c r="HLN850" s="67"/>
      <c r="HLO850" s="67"/>
      <c r="HLP850" s="67"/>
      <c r="HLQ850" s="67"/>
      <c r="HLR850" s="67"/>
      <c r="HLS850" s="67"/>
      <c r="HLT850" s="67"/>
      <c r="HLU850" s="67"/>
      <c r="HLV850" s="67"/>
      <c r="HLW850" s="67"/>
      <c r="HLX850" s="67"/>
      <c r="HLY850" s="67"/>
      <c r="HLZ850" s="67"/>
      <c r="HMA850" s="67"/>
      <c r="HMB850" s="67"/>
      <c r="HMC850" s="67"/>
      <c r="HMD850" s="67"/>
      <c r="HME850" s="67"/>
      <c r="HMF850" s="67"/>
      <c r="HMG850" s="67"/>
      <c r="HMH850" s="67"/>
      <c r="HMI850" s="67"/>
      <c r="HMJ850" s="67"/>
      <c r="HMK850" s="67"/>
      <c r="HML850" s="67"/>
      <c r="HMM850" s="67"/>
      <c r="HMN850" s="67"/>
      <c r="HMO850" s="67"/>
      <c r="HMP850" s="67"/>
      <c r="HMQ850" s="67"/>
      <c r="HMR850" s="67"/>
      <c r="HMS850" s="67"/>
      <c r="HMT850" s="67"/>
      <c r="HMU850" s="67"/>
      <c r="HMV850" s="67"/>
      <c r="HMW850" s="67"/>
      <c r="HMX850" s="67"/>
      <c r="HMY850" s="67"/>
      <c r="HMZ850" s="67"/>
      <c r="HNA850" s="67"/>
      <c r="HNB850" s="67"/>
      <c r="HNC850" s="67"/>
      <c r="HND850" s="67"/>
      <c r="HNE850" s="67"/>
      <c r="HNF850" s="67"/>
      <c r="HNG850" s="67"/>
      <c r="HNH850" s="67"/>
      <c r="HNI850" s="67"/>
      <c r="HNJ850" s="67"/>
      <c r="HNK850" s="67"/>
      <c r="HNL850" s="67"/>
      <c r="HNM850" s="67"/>
      <c r="HNN850" s="67"/>
      <c r="HNO850" s="67"/>
      <c r="HNP850" s="67"/>
      <c r="HNQ850" s="67"/>
      <c r="HNR850" s="67"/>
      <c r="HNS850" s="67"/>
      <c r="HNT850" s="67"/>
      <c r="HNU850" s="67"/>
      <c r="HNV850" s="67"/>
      <c r="HNW850" s="67"/>
      <c r="HNX850" s="67"/>
      <c r="HNY850" s="67"/>
      <c r="HNZ850" s="67"/>
      <c r="HOA850" s="67"/>
      <c r="HOB850" s="67"/>
      <c r="HOC850" s="67"/>
      <c r="HOD850" s="67"/>
      <c r="HOE850" s="67"/>
      <c r="HOF850" s="67"/>
      <c r="HOG850" s="67"/>
      <c r="HOH850" s="67"/>
      <c r="HOI850" s="67"/>
      <c r="HOJ850" s="67"/>
      <c r="HOK850" s="67"/>
      <c r="HOL850" s="67"/>
      <c r="HOM850" s="67"/>
      <c r="HON850" s="67"/>
      <c r="HOO850" s="67"/>
      <c r="HOP850" s="67"/>
      <c r="HOQ850" s="67"/>
      <c r="HOR850" s="67"/>
      <c r="HOS850" s="67"/>
      <c r="HOT850" s="67"/>
      <c r="HOU850" s="67"/>
      <c r="HOV850" s="67"/>
      <c r="HOW850" s="67"/>
      <c r="HOX850" s="67"/>
      <c r="HOY850" s="67"/>
      <c r="HOZ850" s="67"/>
      <c r="HPA850" s="67"/>
      <c r="HPB850" s="67"/>
      <c r="HPC850" s="67"/>
      <c r="HPD850" s="67"/>
      <c r="HPE850" s="67"/>
      <c r="HPF850" s="67"/>
      <c r="HPG850" s="67"/>
      <c r="HPH850" s="67"/>
      <c r="HPI850" s="67"/>
      <c r="HPJ850" s="67"/>
      <c r="HPK850" s="67"/>
      <c r="HPL850" s="67"/>
      <c r="HPM850" s="67"/>
      <c r="HPN850" s="67"/>
      <c r="HPO850" s="67"/>
      <c r="HPP850" s="67"/>
      <c r="HPQ850" s="67"/>
      <c r="HPR850" s="67"/>
      <c r="HPS850" s="67"/>
      <c r="HPT850" s="67"/>
      <c r="HPU850" s="67"/>
      <c r="HPV850" s="67"/>
      <c r="HPW850" s="67"/>
      <c r="HPX850" s="67"/>
      <c r="HPY850" s="67"/>
      <c r="HPZ850" s="67"/>
      <c r="HQA850" s="67"/>
      <c r="HQB850" s="67"/>
      <c r="HQC850" s="67"/>
      <c r="HQD850" s="67"/>
      <c r="HQE850" s="67"/>
      <c r="HQF850" s="67"/>
      <c r="HQG850" s="67"/>
      <c r="HQH850" s="67"/>
      <c r="HQI850" s="67"/>
      <c r="HQJ850" s="67"/>
      <c r="HQK850" s="67"/>
      <c r="HQL850" s="67"/>
      <c r="HQM850" s="67"/>
      <c r="HQN850" s="67"/>
      <c r="HQO850" s="67"/>
      <c r="HQP850" s="67"/>
      <c r="HQQ850" s="67"/>
      <c r="HQR850" s="67"/>
      <c r="HQS850" s="67"/>
      <c r="HQT850" s="67"/>
      <c r="HQU850" s="67"/>
      <c r="HQV850" s="67"/>
      <c r="HQW850" s="67"/>
      <c r="HQX850" s="67"/>
      <c r="HQY850" s="67"/>
      <c r="HQZ850" s="67"/>
      <c r="HRA850" s="67"/>
      <c r="HRB850" s="67"/>
      <c r="HRC850" s="67"/>
      <c r="HRD850" s="67"/>
      <c r="HRE850" s="67"/>
      <c r="HRF850" s="67"/>
      <c r="HRG850" s="67"/>
      <c r="HRH850" s="67"/>
      <c r="HRI850" s="67"/>
      <c r="HRJ850" s="67"/>
      <c r="HRK850" s="67"/>
      <c r="HRL850" s="67"/>
      <c r="HRM850" s="67"/>
      <c r="HRN850" s="67"/>
      <c r="HRO850" s="67"/>
      <c r="HRP850" s="67"/>
      <c r="HRQ850" s="67"/>
      <c r="HRR850" s="67"/>
      <c r="HRS850" s="67"/>
      <c r="HRT850" s="67"/>
      <c r="HRU850" s="67"/>
      <c r="HRV850" s="67"/>
      <c r="HRW850" s="67"/>
      <c r="HRX850" s="67"/>
      <c r="HRY850" s="67"/>
      <c r="HRZ850" s="67"/>
      <c r="HSA850" s="67"/>
      <c r="HSB850" s="67"/>
      <c r="HSC850" s="67"/>
      <c r="HSD850" s="67"/>
      <c r="HSE850" s="67"/>
      <c r="HSF850" s="67"/>
      <c r="HSG850" s="67"/>
      <c r="HSH850" s="67"/>
      <c r="HSI850" s="67"/>
      <c r="HSJ850" s="67"/>
      <c r="HSK850" s="67"/>
      <c r="HSL850" s="67"/>
      <c r="HSM850" s="67"/>
      <c r="HSN850" s="67"/>
      <c r="HSO850" s="67"/>
      <c r="HSP850" s="67"/>
      <c r="HSQ850" s="67"/>
      <c r="HSR850" s="67"/>
      <c r="HSS850" s="67"/>
      <c r="HST850" s="67"/>
      <c r="HSU850" s="67"/>
      <c r="HSV850" s="67"/>
      <c r="HSW850" s="67"/>
      <c r="HSX850" s="67"/>
      <c r="HSY850" s="67"/>
      <c r="HSZ850" s="67"/>
      <c r="HTA850" s="67"/>
      <c r="HTB850" s="67"/>
      <c r="HTC850" s="67"/>
      <c r="HTD850" s="67"/>
      <c r="HTE850" s="67"/>
      <c r="HTF850" s="67"/>
      <c r="HTG850" s="67"/>
      <c r="HTH850" s="67"/>
      <c r="HTI850" s="67"/>
      <c r="HTJ850" s="67"/>
      <c r="HTK850" s="67"/>
      <c r="HTL850" s="67"/>
      <c r="HTM850" s="67"/>
      <c r="HTN850" s="67"/>
      <c r="HTO850" s="67"/>
      <c r="HTP850" s="67"/>
      <c r="HTQ850" s="67"/>
      <c r="HTR850" s="67"/>
      <c r="HTS850" s="67"/>
      <c r="HTT850" s="67"/>
      <c r="HTU850" s="67"/>
      <c r="HTV850" s="67"/>
      <c r="HTW850" s="67"/>
      <c r="HTX850" s="67"/>
      <c r="HTY850" s="67"/>
      <c r="HTZ850" s="67"/>
      <c r="HUA850" s="67"/>
      <c r="HUB850" s="67"/>
      <c r="HUC850" s="67"/>
      <c r="HUD850" s="67"/>
      <c r="HUE850" s="67"/>
      <c r="HUF850" s="67"/>
      <c r="HUG850" s="67"/>
      <c r="HUH850" s="67"/>
      <c r="HUI850" s="67"/>
      <c r="HUJ850" s="67"/>
      <c r="HUK850" s="67"/>
      <c r="HUL850" s="67"/>
      <c r="HUM850" s="67"/>
      <c r="HUN850" s="67"/>
      <c r="HUO850" s="67"/>
      <c r="HUP850" s="67"/>
      <c r="HUQ850" s="67"/>
      <c r="HUR850" s="67"/>
      <c r="HUS850" s="67"/>
      <c r="HUT850" s="67"/>
      <c r="HUU850" s="67"/>
      <c r="HUV850" s="67"/>
      <c r="HUW850" s="67"/>
      <c r="HUX850" s="67"/>
      <c r="HUY850" s="67"/>
      <c r="HUZ850" s="67"/>
      <c r="HVA850" s="67"/>
      <c r="HVB850" s="67"/>
      <c r="HVC850" s="67"/>
      <c r="HVD850" s="67"/>
      <c r="HVE850" s="67"/>
      <c r="HVF850" s="67"/>
      <c r="HVG850" s="67"/>
      <c r="HVH850" s="67"/>
      <c r="HVI850" s="67"/>
      <c r="HVJ850" s="67"/>
      <c r="HVK850" s="67"/>
      <c r="HVL850" s="67"/>
      <c r="HVM850" s="67"/>
      <c r="HVN850" s="67"/>
      <c r="HVO850" s="67"/>
      <c r="HVP850" s="67"/>
      <c r="HVQ850" s="67"/>
      <c r="HVR850" s="67"/>
      <c r="HVS850" s="67"/>
      <c r="HVT850" s="67"/>
      <c r="HVU850" s="67"/>
      <c r="HVV850" s="67"/>
      <c r="HVW850" s="67"/>
      <c r="HVX850" s="67"/>
      <c r="HVY850" s="67"/>
      <c r="HVZ850" s="67"/>
      <c r="HWA850" s="67"/>
      <c r="HWB850" s="67"/>
      <c r="HWC850" s="67"/>
      <c r="HWD850" s="67"/>
      <c r="HWE850" s="67"/>
      <c r="HWF850" s="67"/>
      <c r="HWG850" s="67"/>
      <c r="HWH850" s="67"/>
      <c r="HWI850" s="67"/>
      <c r="HWJ850" s="67"/>
      <c r="HWK850" s="67"/>
      <c r="HWL850" s="67"/>
      <c r="HWM850" s="67"/>
      <c r="HWN850" s="67"/>
      <c r="HWO850" s="67"/>
      <c r="HWP850" s="67"/>
      <c r="HWQ850" s="67"/>
      <c r="HWR850" s="67"/>
      <c r="HWS850" s="67"/>
      <c r="HWT850" s="67"/>
      <c r="HWU850" s="67"/>
      <c r="HWV850" s="67"/>
      <c r="HWW850" s="67"/>
      <c r="HWX850" s="67"/>
      <c r="HWY850" s="67"/>
      <c r="HWZ850" s="67"/>
      <c r="HXA850" s="67"/>
      <c r="HXB850" s="67"/>
      <c r="HXC850" s="67"/>
      <c r="HXD850" s="67"/>
      <c r="HXE850" s="67"/>
      <c r="HXF850" s="67"/>
      <c r="HXG850" s="67"/>
      <c r="HXH850" s="67"/>
      <c r="HXI850" s="67"/>
      <c r="HXJ850" s="67"/>
      <c r="HXK850" s="67"/>
      <c r="HXL850" s="67"/>
      <c r="HXM850" s="67"/>
      <c r="HXN850" s="67"/>
      <c r="HXO850" s="67"/>
      <c r="HXP850" s="67"/>
      <c r="HXQ850" s="67"/>
      <c r="HXR850" s="67"/>
      <c r="HXS850" s="67"/>
      <c r="HXT850" s="67"/>
      <c r="HXU850" s="67"/>
      <c r="HXV850" s="67"/>
      <c r="HXW850" s="67"/>
      <c r="HXX850" s="67"/>
      <c r="HXY850" s="67"/>
      <c r="HXZ850" s="67"/>
      <c r="HYA850" s="67"/>
      <c r="HYB850" s="67"/>
      <c r="HYC850" s="67"/>
      <c r="HYD850" s="67"/>
      <c r="HYE850" s="67"/>
      <c r="HYF850" s="67"/>
      <c r="HYG850" s="67"/>
      <c r="HYH850" s="67"/>
      <c r="HYI850" s="67"/>
      <c r="HYJ850" s="67"/>
      <c r="HYK850" s="67"/>
      <c r="HYL850" s="67"/>
      <c r="HYM850" s="67"/>
      <c r="HYN850" s="67"/>
      <c r="HYO850" s="67"/>
      <c r="HYP850" s="67"/>
      <c r="HYQ850" s="67"/>
      <c r="HYR850" s="67"/>
      <c r="HYS850" s="67"/>
      <c r="HYT850" s="67"/>
      <c r="HYU850" s="67"/>
      <c r="HYV850" s="67"/>
      <c r="HYW850" s="67"/>
      <c r="HYX850" s="67"/>
      <c r="HYY850" s="67"/>
      <c r="HYZ850" s="67"/>
      <c r="HZA850" s="67"/>
      <c r="HZB850" s="67"/>
      <c r="HZC850" s="67"/>
      <c r="HZD850" s="67"/>
      <c r="HZE850" s="67"/>
      <c r="HZF850" s="67"/>
      <c r="HZG850" s="67"/>
      <c r="HZH850" s="67"/>
      <c r="HZI850" s="67"/>
      <c r="HZJ850" s="67"/>
      <c r="HZK850" s="67"/>
      <c r="HZL850" s="67"/>
      <c r="HZM850" s="67"/>
      <c r="HZN850" s="67"/>
      <c r="HZO850" s="67"/>
      <c r="HZP850" s="67"/>
      <c r="HZQ850" s="67"/>
      <c r="HZR850" s="67"/>
      <c r="HZS850" s="67"/>
      <c r="HZT850" s="67"/>
      <c r="HZU850" s="67"/>
      <c r="HZV850" s="67"/>
      <c r="HZW850" s="67"/>
      <c r="HZX850" s="67"/>
      <c r="HZY850" s="67"/>
      <c r="HZZ850" s="67"/>
      <c r="IAA850" s="67"/>
      <c r="IAB850" s="67"/>
      <c r="IAC850" s="67"/>
      <c r="IAD850" s="67"/>
      <c r="IAE850" s="67"/>
      <c r="IAF850" s="67"/>
      <c r="IAG850" s="67"/>
      <c r="IAH850" s="67"/>
      <c r="IAI850" s="67"/>
      <c r="IAJ850" s="67"/>
      <c r="IAK850" s="67"/>
      <c r="IAL850" s="67"/>
      <c r="IAM850" s="67"/>
      <c r="IAN850" s="67"/>
      <c r="IAO850" s="67"/>
      <c r="IAP850" s="67"/>
      <c r="IAQ850" s="67"/>
      <c r="IAR850" s="67"/>
      <c r="IAS850" s="67"/>
      <c r="IAT850" s="67"/>
      <c r="IAU850" s="67"/>
      <c r="IAV850" s="67"/>
      <c r="IAW850" s="67"/>
      <c r="IAX850" s="67"/>
      <c r="IAY850" s="67"/>
      <c r="IAZ850" s="67"/>
      <c r="IBA850" s="67"/>
      <c r="IBB850" s="67"/>
      <c r="IBC850" s="67"/>
      <c r="IBD850" s="67"/>
      <c r="IBE850" s="67"/>
      <c r="IBF850" s="67"/>
      <c r="IBG850" s="67"/>
      <c r="IBH850" s="67"/>
      <c r="IBI850" s="67"/>
      <c r="IBJ850" s="67"/>
      <c r="IBK850" s="67"/>
      <c r="IBL850" s="67"/>
      <c r="IBM850" s="67"/>
      <c r="IBN850" s="67"/>
      <c r="IBO850" s="67"/>
      <c r="IBP850" s="67"/>
      <c r="IBQ850" s="67"/>
      <c r="IBR850" s="67"/>
      <c r="IBS850" s="67"/>
      <c r="IBT850" s="67"/>
      <c r="IBU850" s="67"/>
      <c r="IBV850" s="67"/>
      <c r="IBW850" s="67"/>
      <c r="IBX850" s="67"/>
      <c r="IBY850" s="67"/>
      <c r="IBZ850" s="67"/>
      <c r="ICA850" s="67"/>
      <c r="ICB850" s="67"/>
      <c r="ICC850" s="67"/>
      <c r="ICD850" s="67"/>
      <c r="ICE850" s="67"/>
      <c r="ICF850" s="67"/>
      <c r="ICG850" s="67"/>
      <c r="ICH850" s="67"/>
      <c r="ICI850" s="67"/>
      <c r="ICJ850" s="67"/>
      <c r="ICK850" s="67"/>
      <c r="ICL850" s="67"/>
      <c r="ICM850" s="67"/>
      <c r="ICN850" s="67"/>
      <c r="ICO850" s="67"/>
      <c r="ICP850" s="67"/>
      <c r="ICQ850" s="67"/>
      <c r="ICR850" s="67"/>
      <c r="ICS850" s="67"/>
      <c r="ICT850" s="67"/>
      <c r="ICU850" s="67"/>
      <c r="ICV850" s="67"/>
      <c r="ICW850" s="67"/>
      <c r="ICX850" s="67"/>
      <c r="ICY850" s="67"/>
      <c r="ICZ850" s="67"/>
      <c r="IDA850" s="67"/>
      <c r="IDB850" s="67"/>
      <c r="IDC850" s="67"/>
      <c r="IDD850" s="67"/>
      <c r="IDE850" s="67"/>
      <c r="IDF850" s="67"/>
      <c r="IDG850" s="67"/>
      <c r="IDH850" s="67"/>
      <c r="IDI850" s="67"/>
      <c r="IDJ850" s="67"/>
      <c r="IDK850" s="67"/>
      <c r="IDL850" s="67"/>
      <c r="IDM850" s="67"/>
      <c r="IDN850" s="67"/>
      <c r="IDO850" s="67"/>
      <c r="IDP850" s="67"/>
      <c r="IDQ850" s="67"/>
      <c r="IDR850" s="67"/>
      <c r="IDS850" s="67"/>
      <c r="IDT850" s="67"/>
      <c r="IDU850" s="67"/>
      <c r="IDV850" s="67"/>
      <c r="IDW850" s="67"/>
      <c r="IDX850" s="67"/>
      <c r="IDY850" s="67"/>
      <c r="IDZ850" s="67"/>
      <c r="IEA850" s="67"/>
      <c r="IEB850" s="67"/>
      <c r="IEC850" s="67"/>
      <c r="IED850" s="67"/>
      <c r="IEE850" s="67"/>
      <c r="IEF850" s="67"/>
      <c r="IEG850" s="67"/>
      <c r="IEH850" s="67"/>
      <c r="IEI850" s="67"/>
      <c r="IEJ850" s="67"/>
      <c r="IEK850" s="67"/>
      <c r="IEL850" s="67"/>
      <c r="IEM850" s="67"/>
      <c r="IEN850" s="67"/>
      <c r="IEO850" s="67"/>
      <c r="IEP850" s="67"/>
      <c r="IEQ850" s="67"/>
      <c r="IER850" s="67"/>
      <c r="IES850" s="67"/>
      <c r="IET850" s="67"/>
      <c r="IEU850" s="67"/>
      <c r="IEV850" s="67"/>
      <c r="IEW850" s="67"/>
      <c r="IEX850" s="67"/>
      <c r="IEY850" s="67"/>
      <c r="IEZ850" s="67"/>
      <c r="IFA850" s="67"/>
      <c r="IFB850" s="67"/>
      <c r="IFC850" s="67"/>
      <c r="IFD850" s="67"/>
      <c r="IFE850" s="67"/>
      <c r="IFF850" s="67"/>
      <c r="IFG850" s="67"/>
      <c r="IFH850" s="67"/>
      <c r="IFI850" s="67"/>
      <c r="IFJ850" s="67"/>
      <c r="IFK850" s="67"/>
      <c r="IFL850" s="67"/>
      <c r="IFM850" s="67"/>
      <c r="IFN850" s="67"/>
      <c r="IFO850" s="67"/>
      <c r="IFP850" s="67"/>
      <c r="IFQ850" s="67"/>
      <c r="IFR850" s="67"/>
      <c r="IFS850" s="67"/>
      <c r="IFT850" s="67"/>
      <c r="IFU850" s="67"/>
      <c r="IFV850" s="67"/>
      <c r="IFW850" s="67"/>
      <c r="IFX850" s="67"/>
      <c r="IFY850" s="67"/>
      <c r="IFZ850" s="67"/>
      <c r="IGA850" s="67"/>
      <c r="IGB850" s="67"/>
      <c r="IGC850" s="67"/>
      <c r="IGD850" s="67"/>
      <c r="IGE850" s="67"/>
      <c r="IGF850" s="67"/>
      <c r="IGG850" s="67"/>
      <c r="IGH850" s="67"/>
      <c r="IGI850" s="67"/>
      <c r="IGJ850" s="67"/>
      <c r="IGK850" s="67"/>
      <c r="IGL850" s="67"/>
      <c r="IGM850" s="67"/>
      <c r="IGN850" s="67"/>
      <c r="IGO850" s="67"/>
      <c r="IGP850" s="67"/>
      <c r="IGQ850" s="67"/>
      <c r="IGR850" s="67"/>
      <c r="IGS850" s="67"/>
      <c r="IGT850" s="67"/>
      <c r="IGU850" s="67"/>
      <c r="IGV850" s="67"/>
      <c r="IGW850" s="67"/>
      <c r="IGX850" s="67"/>
      <c r="IGY850" s="67"/>
      <c r="IGZ850" s="67"/>
      <c r="IHA850" s="67"/>
      <c r="IHB850" s="67"/>
      <c r="IHC850" s="67"/>
      <c r="IHD850" s="67"/>
      <c r="IHE850" s="67"/>
      <c r="IHF850" s="67"/>
      <c r="IHG850" s="67"/>
      <c r="IHH850" s="67"/>
      <c r="IHI850" s="67"/>
      <c r="IHJ850" s="67"/>
      <c r="IHK850" s="67"/>
      <c r="IHL850" s="67"/>
      <c r="IHM850" s="67"/>
      <c r="IHN850" s="67"/>
      <c r="IHO850" s="67"/>
      <c r="IHP850" s="67"/>
      <c r="IHQ850" s="67"/>
      <c r="IHR850" s="67"/>
      <c r="IHS850" s="67"/>
      <c r="IHT850" s="67"/>
      <c r="IHU850" s="67"/>
      <c r="IHV850" s="67"/>
      <c r="IHW850" s="67"/>
      <c r="IHX850" s="67"/>
      <c r="IHY850" s="67"/>
      <c r="IHZ850" s="67"/>
      <c r="IIA850" s="67"/>
      <c r="IIB850" s="67"/>
      <c r="IIC850" s="67"/>
      <c r="IID850" s="67"/>
      <c r="IIE850" s="67"/>
      <c r="IIF850" s="67"/>
      <c r="IIG850" s="67"/>
      <c r="IIH850" s="67"/>
      <c r="III850" s="67"/>
      <c r="IIJ850" s="67"/>
      <c r="IIK850" s="67"/>
      <c r="IIL850" s="67"/>
      <c r="IIM850" s="67"/>
      <c r="IIN850" s="67"/>
      <c r="IIO850" s="67"/>
      <c r="IIP850" s="67"/>
      <c r="IIQ850" s="67"/>
      <c r="IIR850" s="67"/>
      <c r="IIS850" s="67"/>
      <c r="IIT850" s="67"/>
      <c r="IIU850" s="67"/>
      <c r="IIV850" s="67"/>
      <c r="IIW850" s="67"/>
      <c r="IIX850" s="67"/>
      <c r="IIY850" s="67"/>
      <c r="IIZ850" s="67"/>
      <c r="IJA850" s="67"/>
      <c r="IJB850" s="67"/>
      <c r="IJC850" s="67"/>
      <c r="IJD850" s="67"/>
      <c r="IJE850" s="67"/>
      <c r="IJF850" s="67"/>
      <c r="IJG850" s="67"/>
      <c r="IJH850" s="67"/>
      <c r="IJI850" s="67"/>
      <c r="IJJ850" s="67"/>
      <c r="IJK850" s="67"/>
      <c r="IJL850" s="67"/>
      <c r="IJM850" s="67"/>
      <c r="IJN850" s="67"/>
      <c r="IJO850" s="67"/>
      <c r="IJP850" s="67"/>
      <c r="IJQ850" s="67"/>
      <c r="IJR850" s="67"/>
      <c r="IJS850" s="67"/>
      <c r="IJT850" s="67"/>
      <c r="IJU850" s="67"/>
      <c r="IJV850" s="67"/>
      <c r="IJW850" s="67"/>
      <c r="IJX850" s="67"/>
      <c r="IJY850" s="67"/>
      <c r="IJZ850" s="67"/>
      <c r="IKA850" s="67"/>
      <c r="IKB850" s="67"/>
      <c r="IKC850" s="67"/>
      <c r="IKD850" s="67"/>
      <c r="IKE850" s="67"/>
      <c r="IKF850" s="67"/>
      <c r="IKG850" s="67"/>
      <c r="IKH850" s="67"/>
      <c r="IKI850" s="67"/>
      <c r="IKJ850" s="67"/>
      <c r="IKK850" s="67"/>
      <c r="IKL850" s="67"/>
      <c r="IKM850" s="67"/>
      <c r="IKN850" s="67"/>
      <c r="IKO850" s="67"/>
      <c r="IKP850" s="67"/>
      <c r="IKQ850" s="67"/>
      <c r="IKR850" s="67"/>
      <c r="IKS850" s="67"/>
      <c r="IKT850" s="67"/>
      <c r="IKU850" s="67"/>
      <c r="IKV850" s="67"/>
      <c r="IKW850" s="67"/>
      <c r="IKX850" s="67"/>
      <c r="IKY850" s="67"/>
      <c r="IKZ850" s="67"/>
      <c r="ILA850" s="67"/>
      <c r="ILB850" s="67"/>
      <c r="ILC850" s="67"/>
      <c r="ILD850" s="67"/>
      <c r="ILE850" s="67"/>
      <c r="ILF850" s="67"/>
      <c r="ILG850" s="67"/>
      <c r="ILH850" s="67"/>
      <c r="ILI850" s="67"/>
      <c r="ILJ850" s="67"/>
      <c r="ILK850" s="67"/>
      <c r="ILL850" s="67"/>
      <c r="ILM850" s="67"/>
      <c r="ILN850" s="67"/>
      <c r="ILO850" s="67"/>
      <c r="ILP850" s="67"/>
      <c r="ILQ850" s="67"/>
      <c r="ILR850" s="67"/>
      <c r="ILS850" s="67"/>
      <c r="ILT850" s="67"/>
      <c r="ILU850" s="67"/>
      <c r="ILV850" s="67"/>
      <c r="ILW850" s="67"/>
      <c r="ILX850" s="67"/>
      <c r="ILY850" s="67"/>
      <c r="ILZ850" s="67"/>
      <c r="IMA850" s="67"/>
      <c r="IMB850" s="67"/>
      <c r="IMC850" s="67"/>
      <c r="IMD850" s="67"/>
      <c r="IME850" s="67"/>
      <c r="IMF850" s="67"/>
      <c r="IMG850" s="67"/>
      <c r="IMH850" s="67"/>
      <c r="IMI850" s="67"/>
      <c r="IMJ850" s="67"/>
      <c r="IMK850" s="67"/>
      <c r="IML850" s="67"/>
      <c r="IMM850" s="67"/>
      <c r="IMN850" s="67"/>
      <c r="IMO850" s="67"/>
      <c r="IMP850" s="67"/>
      <c r="IMQ850" s="67"/>
      <c r="IMR850" s="67"/>
      <c r="IMS850" s="67"/>
      <c r="IMT850" s="67"/>
      <c r="IMU850" s="67"/>
      <c r="IMV850" s="67"/>
      <c r="IMW850" s="67"/>
      <c r="IMX850" s="67"/>
      <c r="IMY850" s="67"/>
      <c r="IMZ850" s="67"/>
      <c r="INA850" s="67"/>
      <c r="INB850" s="67"/>
      <c r="INC850" s="67"/>
      <c r="IND850" s="67"/>
      <c r="INE850" s="67"/>
      <c r="INF850" s="67"/>
      <c r="ING850" s="67"/>
      <c r="INH850" s="67"/>
      <c r="INI850" s="67"/>
      <c r="INJ850" s="67"/>
      <c r="INK850" s="67"/>
      <c r="INL850" s="67"/>
      <c r="INM850" s="67"/>
      <c r="INN850" s="67"/>
      <c r="INO850" s="67"/>
      <c r="INP850" s="67"/>
      <c r="INQ850" s="67"/>
      <c r="INR850" s="67"/>
      <c r="INS850" s="67"/>
      <c r="INT850" s="67"/>
      <c r="INU850" s="67"/>
      <c r="INV850" s="67"/>
      <c r="INW850" s="67"/>
      <c r="INX850" s="67"/>
      <c r="INY850" s="67"/>
      <c r="INZ850" s="67"/>
      <c r="IOA850" s="67"/>
      <c r="IOB850" s="67"/>
      <c r="IOC850" s="67"/>
      <c r="IOD850" s="67"/>
      <c r="IOE850" s="67"/>
      <c r="IOF850" s="67"/>
      <c r="IOG850" s="67"/>
      <c r="IOH850" s="67"/>
      <c r="IOI850" s="67"/>
      <c r="IOJ850" s="67"/>
      <c r="IOK850" s="67"/>
      <c r="IOL850" s="67"/>
      <c r="IOM850" s="67"/>
      <c r="ION850" s="67"/>
      <c r="IOO850" s="67"/>
      <c r="IOP850" s="67"/>
      <c r="IOQ850" s="67"/>
      <c r="IOR850" s="67"/>
      <c r="IOS850" s="67"/>
      <c r="IOT850" s="67"/>
      <c r="IOU850" s="67"/>
      <c r="IOV850" s="67"/>
      <c r="IOW850" s="67"/>
      <c r="IOX850" s="67"/>
      <c r="IOY850" s="67"/>
      <c r="IOZ850" s="67"/>
      <c r="IPA850" s="67"/>
      <c r="IPB850" s="67"/>
      <c r="IPC850" s="67"/>
      <c r="IPD850" s="67"/>
      <c r="IPE850" s="67"/>
      <c r="IPF850" s="67"/>
      <c r="IPG850" s="67"/>
      <c r="IPH850" s="67"/>
      <c r="IPI850" s="67"/>
      <c r="IPJ850" s="67"/>
      <c r="IPK850" s="67"/>
      <c r="IPL850" s="67"/>
      <c r="IPM850" s="67"/>
      <c r="IPN850" s="67"/>
      <c r="IPO850" s="67"/>
      <c r="IPP850" s="67"/>
      <c r="IPQ850" s="67"/>
      <c r="IPR850" s="67"/>
      <c r="IPS850" s="67"/>
      <c r="IPT850" s="67"/>
      <c r="IPU850" s="67"/>
      <c r="IPV850" s="67"/>
      <c r="IPW850" s="67"/>
      <c r="IPX850" s="67"/>
      <c r="IPY850" s="67"/>
      <c r="IPZ850" s="67"/>
      <c r="IQA850" s="67"/>
      <c r="IQB850" s="67"/>
      <c r="IQC850" s="67"/>
      <c r="IQD850" s="67"/>
      <c r="IQE850" s="67"/>
      <c r="IQF850" s="67"/>
      <c r="IQG850" s="67"/>
      <c r="IQH850" s="67"/>
      <c r="IQI850" s="67"/>
      <c r="IQJ850" s="67"/>
      <c r="IQK850" s="67"/>
      <c r="IQL850" s="67"/>
      <c r="IQM850" s="67"/>
      <c r="IQN850" s="67"/>
      <c r="IQO850" s="67"/>
      <c r="IQP850" s="67"/>
      <c r="IQQ850" s="67"/>
      <c r="IQR850" s="67"/>
      <c r="IQS850" s="67"/>
      <c r="IQT850" s="67"/>
      <c r="IQU850" s="67"/>
      <c r="IQV850" s="67"/>
      <c r="IQW850" s="67"/>
      <c r="IQX850" s="67"/>
      <c r="IQY850" s="67"/>
      <c r="IQZ850" s="67"/>
      <c r="IRA850" s="67"/>
      <c r="IRB850" s="67"/>
      <c r="IRC850" s="67"/>
      <c r="IRD850" s="67"/>
      <c r="IRE850" s="67"/>
      <c r="IRF850" s="67"/>
      <c r="IRG850" s="67"/>
      <c r="IRH850" s="67"/>
      <c r="IRI850" s="67"/>
      <c r="IRJ850" s="67"/>
      <c r="IRK850" s="67"/>
      <c r="IRL850" s="67"/>
      <c r="IRM850" s="67"/>
      <c r="IRN850" s="67"/>
      <c r="IRO850" s="67"/>
      <c r="IRP850" s="67"/>
      <c r="IRQ850" s="67"/>
      <c r="IRR850" s="67"/>
      <c r="IRS850" s="67"/>
      <c r="IRT850" s="67"/>
      <c r="IRU850" s="67"/>
      <c r="IRV850" s="67"/>
      <c r="IRW850" s="67"/>
      <c r="IRX850" s="67"/>
      <c r="IRY850" s="67"/>
      <c r="IRZ850" s="67"/>
      <c r="ISA850" s="67"/>
      <c r="ISB850" s="67"/>
      <c r="ISC850" s="67"/>
      <c r="ISD850" s="67"/>
      <c r="ISE850" s="67"/>
      <c r="ISF850" s="67"/>
      <c r="ISG850" s="67"/>
      <c r="ISH850" s="67"/>
      <c r="ISI850" s="67"/>
      <c r="ISJ850" s="67"/>
      <c r="ISK850" s="67"/>
      <c r="ISL850" s="67"/>
      <c r="ISM850" s="67"/>
      <c r="ISN850" s="67"/>
      <c r="ISO850" s="67"/>
      <c r="ISP850" s="67"/>
      <c r="ISQ850" s="67"/>
      <c r="ISR850" s="67"/>
      <c r="ISS850" s="67"/>
      <c r="IST850" s="67"/>
      <c r="ISU850" s="67"/>
      <c r="ISV850" s="67"/>
      <c r="ISW850" s="67"/>
      <c r="ISX850" s="67"/>
      <c r="ISY850" s="67"/>
      <c r="ISZ850" s="67"/>
      <c r="ITA850" s="67"/>
      <c r="ITB850" s="67"/>
      <c r="ITC850" s="67"/>
      <c r="ITD850" s="67"/>
      <c r="ITE850" s="67"/>
      <c r="ITF850" s="67"/>
      <c r="ITG850" s="67"/>
      <c r="ITH850" s="67"/>
      <c r="ITI850" s="67"/>
      <c r="ITJ850" s="67"/>
      <c r="ITK850" s="67"/>
      <c r="ITL850" s="67"/>
      <c r="ITM850" s="67"/>
      <c r="ITN850" s="67"/>
      <c r="ITO850" s="67"/>
      <c r="ITP850" s="67"/>
      <c r="ITQ850" s="67"/>
      <c r="ITR850" s="67"/>
      <c r="ITS850" s="67"/>
      <c r="ITT850" s="67"/>
      <c r="ITU850" s="67"/>
      <c r="ITV850" s="67"/>
      <c r="ITW850" s="67"/>
      <c r="ITX850" s="67"/>
      <c r="ITY850" s="67"/>
      <c r="ITZ850" s="67"/>
      <c r="IUA850" s="67"/>
      <c r="IUB850" s="67"/>
      <c r="IUC850" s="67"/>
      <c r="IUD850" s="67"/>
      <c r="IUE850" s="67"/>
      <c r="IUF850" s="67"/>
      <c r="IUG850" s="67"/>
      <c r="IUH850" s="67"/>
      <c r="IUI850" s="67"/>
      <c r="IUJ850" s="67"/>
      <c r="IUK850" s="67"/>
      <c r="IUL850" s="67"/>
      <c r="IUM850" s="67"/>
      <c r="IUN850" s="67"/>
      <c r="IUO850" s="67"/>
      <c r="IUP850" s="67"/>
      <c r="IUQ850" s="67"/>
      <c r="IUR850" s="67"/>
      <c r="IUS850" s="67"/>
      <c r="IUT850" s="67"/>
      <c r="IUU850" s="67"/>
      <c r="IUV850" s="67"/>
      <c r="IUW850" s="67"/>
      <c r="IUX850" s="67"/>
      <c r="IUY850" s="67"/>
      <c r="IUZ850" s="67"/>
      <c r="IVA850" s="67"/>
      <c r="IVB850" s="67"/>
      <c r="IVC850" s="67"/>
      <c r="IVD850" s="67"/>
      <c r="IVE850" s="67"/>
      <c r="IVF850" s="67"/>
      <c r="IVG850" s="67"/>
      <c r="IVH850" s="67"/>
      <c r="IVI850" s="67"/>
      <c r="IVJ850" s="67"/>
      <c r="IVK850" s="67"/>
      <c r="IVL850" s="67"/>
      <c r="IVM850" s="67"/>
      <c r="IVN850" s="67"/>
      <c r="IVO850" s="67"/>
      <c r="IVP850" s="67"/>
      <c r="IVQ850" s="67"/>
      <c r="IVR850" s="67"/>
      <c r="IVS850" s="67"/>
      <c r="IVT850" s="67"/>
      <c r="IVU850" s="67"/>
      <c r="IVV850" s="67"/>
      <c r="IVW850" s="67"/>
      <c r="IVX850" s="67"/>
      <c r="IVY850" s="67"/>
      <c r="IVZ850" s="67"/>
      <c r="IWA850" s="67"/>
      <c r="IWB850" s="67"/>
      <c r="IWC850" s="67"/>
      <c r="IWD850" s="67"/>
      <c r="IWE850" s="67"/>
      <c r="IWF850" s="67"/>
      <c r="IWG850" s="67"/>
      <c r="IWH850" s="67"/>
      <c r="IWI850" s="67"/>
      <c r="IWJ850" s="67"/>
      <c r="IWK850" s="67"/>
      <c r="IWL850" s="67"/>
      <c r="IWM850" s="67"/>
      <c r="IWN850" s="67"/>
      <c r="IWO850" s="67"/>
      <c r="IWP850" s="67"/>
      <c r="IWQ850" s="67"/>
      <c r="IWR850" s="67"/>
      <c r="IWS850" s="67"/>
      <c r="IWT850" s="67"/>
      <c r="IWU850" s="67"/>
      <c r="IWV850" s="67"/>
      <c r="IWW850" s="67"/>
      <c r="IWX850" s="67"/>
      <c r="IWY850" s="67"/>
      <c r="IWZ850" s="67"/>
      <c r="IXA850" s="67"/>
      <c r="IXB850" s="67"/>
      <c r="IXC850" s="67"/>
      <c r="IXD850" s="67"/>
      <c r="IXE850" s="67"/>
      <c r="IXF850" s="67"/>
      <c r="IXG850" s="67"/>
      <c r="IXH850" s="67"/>
      <c r="IXI850" s="67"/>
      <c r="IXJ850" s="67"/>
      <c r="IXK850" s="67"/>
      <c r="IXL850" s="67"/>
      <c r="IXM850" s="67"/>
      <c r="IXN850" s="67"/>
      <c r="IXO850" s="67"/>
      <c r="IXP850" s="67"/>
      <c r="IXQ850" s="67"/>
      <c r="IXR850" s="67"/>
      <c r="IXS850" s="67"/>
      <c r="IXT850" s="67"/>
      <c r="IXU850" s="67"/>
      <c r="IXV850" s="67"/>
      <c r="IXW850" s="67"/>
      <c r="IXX850" s="67"/>
      <c r="IXY850" s="67"/>
      <c r="IXZ850" s="67"/>
      <c r="IYA850" s="67"/>
      <c r="IYB850" s="67"/>
      <c r="IYC850" s="67"/>
      <c r="IYD850" s="67"/>
      <c r="IYE850" s="67"/>
      <c r="IYF850" s="67"/>
      <c r="IYG850" s="67"/>
      <c r="IYH850" s="67"/>
      <c r="IYI850" s="67"/>
      <c r="IYJ850" s="67"/>
      <c r="IYK850" s="67"/>
      <c r="IYL850" s="67"/>
      <c r="IYM850" s="67"/>
      <c r="IYN850" s="67"/>
      <c r="IYO850" s="67"/>
      <c r="IYP850" s="67"/>
      <c r="IYQ850" s="67"/>
      <c r="IYR850" s="67"/>
      <c r="IYS850" s="67"/>
      <c r="IYT850" s="67"/>
      <c r="IYU850" s="67"/>
      <c r="IYV850" s="67"/>
      <c r="IYW850" s="67"/>
      <c r="IYX850" s="67"/>
      <c r="IYY850" s="67"/>
      <c r="IYZ850" s="67"/>
      <c r="IZA850" s="67"/>
      <c r="IZB850" s="67"/>
      <c r="IZC850" s="67"/>
      <c r="IZD850" s="67"/>
      <c r="IZE850" s="67"/>
      <c r="IZF850" s="67"/>
      <c r="IZG850" s="67"/>
      <c r="IZH850" s="67"/>
      <c r="IZI850" s="67"/>
      <c r="IZJ850" s="67"/>
      <c r="IZK850" s="67"/>
      <c r="IZL850" s="67"/>
      <c r="IZM850" s="67"/>
      <c r="IZN850" s="67"/>
      <c r="IZO850" s="67"/>
      <c r="IZP850" s="67"/>
      <c r="IZQ850" s="67"/>
      <c r="IZR850" s="67"/>
      <c r="IZS850" s="67"/>
      <c r="IZT850" s="67"/>
      <c r="IZU850" s="67"/>
      <c r="IZV850" s="67"/>
      <c r="IZW850" s="67"/>
      <c r="IZX850" s="67"/>
      <c r="IZY850" s="67"/>
      <c r="IZZ850" s="67"/>
      <c r="JAA850" s="67"/>
      <c r="JAB850" s="67"/>
      <c r="JAC850" s="67"/>
      <c r="JAD850" s="67"/>
      <c r="JAE850" s="67"/>
      <c r="JAF850" s="67"/>
      <c r="JAG850" s="67"/>
      <c r="JAH850" s="67"/>
      <c r="JAI850" s="67"/>
      <c r="JAJ850" s="67"/>
      <c r="JAK850" s="67"/>
      <c r="JAL850" s="67"/>
      <c r="JAM850" s="67"/>
      <c r="JAN850" s="67"/>
      <c r="JAO850" s="67"/>
      <c r="JAP850" s="67"/>
      <c r="JAQ850" s="67"/>
      <c r="JAR850" s="67"/>
      <c r="JAS850" s="67"/>
      <c r="JAT850" s="67"/>
      <c r="JAU850" s="67"/>
      <c r="JAV850" s="67"/>
      <c r="JAW850" s="67"/>
      <c r="JAX850" s="67"/>
      <c r="JAY850" s="67"/>
      <c r="JAZ850" s="67"/>
      <c r="JBA850" s="67"/>
      <c r="JBB850" s="67"/>
      <c r="JBC850" s="67"/>
      <c r="JBD850" s="67"/>
      <c r="JBE850" s="67"/>
      <c r="JBF850" s="67"/>
      <c r="JBG850" s="67"/>
      <c r="JBH850" s="67"/>
      <c r="JBI850" s="67"/>
      <c r="JBJ850" s="67"/>
      <c r="JBK850" s="67"/>
      <c r="JBL850" s="67"/>
      <c r="JBM850" s="67"/>
      <c r="JBN850" s="67"/>
      <c r="JBO850" s="67"/>
      <c r="JBP850" s="67"/>
      <c r="JBQ850" s="67"/>
      <c r="JBR850" s="67"/>
      <c r="JBS850" s="67"/>
      <c r="JBT850" s="67"/>
      <c r="JBU850" s="67"/>
      <c r="JBV850" s="67"/>
      <c r="JBW850" s="67"/>
      <c r="JBX850" s="67"/>
      <c r="JBY850" s="67"/>
      <c r="JBZ850" s="67"/>
      <c r="JCA850" s="67"/>
      <c r="JCB850" s="67"/>
      <c r="JCC850" s="67"/>
      <c r="JCD850" s="67"/>
      <c r="JCE850" s="67"/>
      <c r="JCF850" s="67"/>
      <c r="JCG850" s="67"/>
      <c r="JCH850" s="67"/>
      <c r="JCI850" s="67"/>
      <c r="JCJ850" s="67"/>
      <c r="JCK850" s="67"/>
      <c r="JCL850" s="67"/>
      <c r="JCM850" s="67"/>
      <c r="JCN850" s="67"/>
      <c r="JCO850" s="67"/>
      <c r="JCP850" s="67"/>
      <c r="JCQ850" s="67"/>
      <c r="JCR850" s="67"/>
      <c r="JCS850" s="67"/>
      <c r="JCT850" s="67"/>
      <c r="JCU850" s="67"/>
      <c r="JCV850" s="67"/>
      <c r="JCW850" s="67"/>
      <c r="JCX850" s="67"/>
      <c r="JCY850" s="67"/>
      <c r="JCZ850" s="67"/>
      <c r="JDA850" s="67"/>
      <c r="JDB850" s="67"/>
      <c r="JDC850" s="67"/>
      <c r="JDD850" s="67"/>
      <c r="JDE850" s="67"/>
      <c r="JDF850" s="67"/>
      <c r="JDG850" s="67"/>
      <c r="JDH850" s="67"/>
      <c r="JDI850" s="67"/>
      <c r="JDJ850" s="67"/>
      <c r="JDK850" s="67"/>
      <c r="JDL850" s="67"/>
      <c r="JDM850" s="67"/>
      <c r="JDN850" s="67"/>
      <c r="JDO850" s="67"/>
      <c r="JDP850" s="67"/>
      <c r="JDQ850" s="67"/>
      <c r="JDR850" s="67"/>
      <c r="JDS850" s="67"/>
      <c r="JDT850" s="67"/>
      <c r="JDU850" s="67"/>
      <c r="JDV850" s="67"/>
      <c r="JDW850" s="67"/>
      <c r="JDX850" s="67"/>
      <c r="JDY850" s="67"/>
      <c r="JDZ850" s="67"/>
      <c r="JEA850" s="67"/>
      <c r="JEB850" s="67"/>
      <c r="JEC850" s="67"/>
      <c r="JED850" s="67"/>
      <c r="JEE850" s="67"/>
      <c r="JEF850" s="67"/>
      <c r="JEG850" s="67"/>
      <c r="JEH850" s="67"/>
      <c r="JEI850" s="67"/>
      <c r="JEJ850" s="67"/>
      <c r="JEK850" s="67"/>
      <c r="JEL850" s="67"/>
      <c r="JEM850" s="67"/>
      <c r="JEN850" s="67"/>
      <c r="JEO850" s="67"/>
      <c r="JEP850" s="67"/>
      <c r="JEQ850" s="67"/>
      <c r="JER850" s="67"/>
      <c r="JES850" s="67"/>
      <c r="JET850" s="67"/>
      <c r="JEU850" s="67"/>
      <c r="JEV850" s="67"/>
      <c r="JEW850" s="67"/>
      <c r="JEX850" s="67"/>
      <c r="JEY850" s="67"/>
      <c r="JEZ850" s="67"/>
      <c r="JFA850" s="67"/>
      <c r="JFB850" s="67"/>
      <c r="JFC850" s="67"/>
      <c r="JFD850" s="67"/>
      <c r="JFE850" s="67"/>
      <c r="JFF850" s="67"/>
      <c r="JFG850" s="67"/>
      <c r="JFH850" s="67"/>
      <c r="JFI850" s="67"/>
      <c r="JFJ850" s="67"/>
      <c r="JFK850" s="67"/>
      <c r="JFL850" s="67"/>
      <c r="JFM850" s="67"/>
      <c r="JFN850" s="67"/>
      <c r="JFO850" s="67"/>
      <c r="JFP850" s="67"/>
      <c r="JFQ850" s="67"/>
      <c r="JFR850" s="67"/>
      <c r="JFS850" s="67"/>
      <c r="JFT850" s="67"/>
      <c r="JFU850" s="67"/>
      <c r="JFV850" s="67"/>
      <c r="JFW850" s="67"/>
      <c r="JFX850" s="67"/>
      <c r="JFY850" s="67"/>
      <c r="JFZ850" s="67"/>
      <c r="JGA850" s="67"/>
      <c r="JGB850" s="67"/>
      <c r="JGC850" s="67"/>
      <c r="JGD850" s="67"/>
      <c r="JGE850" s="67"/>
      <c r="JGF850" s="67"/>
      <c r="JGG850" s="67"/>
      <c r="JGH850" s="67"/>
      <c r="JGI850" s="67"/>
      <c r="JGJ850" s="67"/>
      <c r="JGK850" s="67"/>
      <c r="JGL850" s="67"/>
      <c r="JGM850" s="67"/>
      <c r="JGN850" s="67"/>
      <c r="JGO850" s="67"/>
      <c r="JGP850" s="67"/>
      <c r="JGQ850" s="67"/>
      <c r="JGR850" s="67"/>
      <c r="JGS850" s="67"/>
      <c r="JGT850" s="67"/>
      <c r="JGU850" s="67"/>
      <c r="JGV850" s="67"/>
      <c r="JGW850" s="67"/>
      <c r="JGX850" s="67"/>
      <c r="JGY850" s="67"/>
      <c r="JGZ850" s="67"/>
      <c r="JHA850" s="67"/>
      <c r="JHB850" s="67"/>
      <c r="JHC850" s="67"/>
      <c r="JHD850" s="67"/>
      <c r="JHE850" s="67"/>
      <c r="JHF850" s="67"/>
      <c r="JHG850" s="67"/>
      <c r="JHH850" s="67"/>
      <c r="JHI850" s="67"/>
      <c r="JHJ850" s="67"/>
      <c r="JHK850" s="67"/>
      <c r="JHL850" s="67"/>
      <c r="JHM850" s="67"/>
      <c r="JHN850" s="67"/>
      <c r="JHO850" s="67"/>
      <c r="JHP850" s="67"/>
      <c r="JHQ850" s="67"/>
      <c r="JHR850" s="67"/>
      <c r="JHS850" s="67"/>
      <c r="JHT850" s="67"/>
      <c r="JHU850" s="67"/>
      <c r="JHV850" s="67"/>
      <c r="JHW850" s="67"/>
      <c r="JHX850" s="67"/>
      <c r="JHY850" s="67"/>
      <c r="JHZ850" s="67"/>
      <c r="JIA850" s="67"/>
      <c r="JIB850" s="67"/>
      <c r="JIC850" s="67"/>
      <c r="JID850" s="67"/>
      <c r="JIE850" s="67"/>
      <c r="JIF850" s="67"/>
      <c r="JIG850" s="67"/>
      <c r="JIH850" s="67"/>
      <c r="JII850" s="67"/>
      <c r="JIJ850" s="67"/>
      <c r="JIK850" s="67"/>
      <c r="JIL850" s="67"/>
      <c r="JIM850" s="67"/>
      <c r="JIN850" s="67"/>
      <c r="JIO850" s="67"/>
      <c r="JIP850" s="67"/>
      <c r="JIQ850" s="67"/>
      <c r="JIR850" s="67"/>
      <c r="JIS850" s="67"/>
      <c r="JIT850" s="67"/>
      <c r="JIU850" s="67"/>
      <c r="JIV850" s="67"/>
      <c r="JIW850" s="67"/>
      <c r="JIX850" s="67"/>
      <c r="JIY850" s="67"/>
      <c r="JIZ850" s="67"/>
      <c r="JJA850" s="67"/>
      <c r="JJB850" s="67"/>
      <c r="JJC850" s="67"/>
      <c r="JJD850" s="67"/>
      <c r="JJE850" s="67"/>
      <c r="JJF850" s="67"/>
      <c r="JJG850" s="67"/>
      <c r="JJH850" s="67"/>
      <c r="JJI850" s="67"/>
      <c r="JJJ850" s="67"/>
      <c r="JJK850" s="67"/>
      <c r="JJL850" s="67"/>
      <c r="JJM850" s="67"/>
      <c r="JJN850" s="67"/>
      <c r="JJO850" s="67"/>
      <c r="JJP850" s="67"/>
      <c r="JJQ850" s="67"/>
      <c r="JJR850" s="67"/>
      <c r="JJS850" s="67"/>
      <c r="JJT850" s="67"/>
      <c r="JJU850" s="67"/>
      <c r="JJV850" s="67"/>
      <c r="JJW850" s="67"/>
      <c r="JJX850" s="67"/>
      <c r="JJY850" s="67"/>
      <c r="JJZ850" s="67"/>
      <c r="JKA850" s="67"/>
      <c r="JKB850" s="67"/>
      <c r="JKC850" s="67"/>
      <c r="JKD850" s="67"/>
      <c r="JKE850" s="67"/>
      <c r="JKF850" s="67"/>
      <c r="JKG850" s="67"/>
      <c r="JKH850" s="67"/>
      <c r="JKI850" s="67"/>
      <c r="JKJ850" s="67"/>
      <c r="JKK850" s="67"/>
      <c r="JKL850" s="67"/>
      <c r="JKM850" s="67"/>
      <c r="JKN850" s="67"/>
      <c r="JKO850" s="67"/>
      <c r="JKP850" s="67"/>
      <c r="JKQ850" s="67"/>
      <c r="JKR850" s="67"/>
      <c r="JKS850" s="67"/>
      <c r="JKT850" s="67"/>
      <c r="JKU850" s="67"/>
      <c r="JKV850" s="67"/>
      <c r="JKW850" s="67"/>
      <c r="JKX850" s="67"/>
      <c r="JKY850" s="67"/>
      <c r="JKZ850" s="67"/>
      <c r="JLA850" s="67"/>
      <c r="JLB850" s="67"/>
      <c r="JLC850" s="67"/>
      <c r="JLD850" s="67"/>
      <c r="JLE850" s="67"/>
      <c r="JLF850" s="67"/>
      <c r="JLG850" s="67"/>
      <c r="JLH850" s="67"/>
      <c r="JLI850" s="67"/>
      <c r="JLJ850" s="67"/>
      <c r="JLK850" s="67"/>
      <c r="JLL850" s="67"/>
      <c r="JLM850" s="67"/>
      <c r="JLN850" s="67"/>
      <c r="JLO850" s="67"/>
      <c r="JLP850" s="67"/>
      <c r="JLQ850" s="67"/>
      <c r="JLR850" s="67"/>
      <c r="JLS850" s="67"/>
      <c r="JLT850" s="67"/>
      <c r="JLU850" s="67"/>
      <c r="JLV850" s="67"/>
      <c r="JLW850" s="67"/>
      <c r="JLX850" s="67"/>
      <c r="JLY850" s="67"/>
      <c r="JLZ850" s="67"/>
      <c r="JMA850" s="67"/>
      <c r="JMB850" s="67"/>
      <c r="JMC850" s="67"/>
      <c r="JMD850" s="67"/>
      <c r="JME850" s="67"/>
      <c r="JMF850" s="67"/>
      <c r="JMG850" s="67"/>
      <c r="JMH850" s="67"/>
      <c r="JMI850" s="67"/>
      <c r="JMJ850" s="67"/>
      <c r="JMK850" s="67"/>
      <c r="JML850" s="67"/>
      <c r="JMM850" s="67"/>
      <c r="JMN850" s="67"/>
      <c r="JMO850" s="67"/>
      <c r="JMP850" s="67"/>
      <c r="JMQ850" s="67"/>
      <c r="JMR850" s="67"/>
      <c r="JMS850" s="67"/>
      <c r="JMT850" s="67"/>
      <c r="JMU850" s="67"/>
      <c r="JMV850" s="67"/>
      <c r="JMW850" s="67"/>
      <c r="JMX850" s="67"/>
      <c r="JMY850" s="67"/>
      <c r="JMZ850" s="67"/>
      <c r="JNA850" s="67"/>
      <c r="JNB850" s="67"/>
      <c r="JNC850" s="67"/>
      <c r="JND850" s="67"/>
      <c r="JNE850" s="67"/>
      <c r="JNF850" s="67"/>
      <c r="JNG850" s="67"/>
      <c r="JNH850" s="67"/>
      <c r="JNI850" s="67"/>
      <c r="JNJ850" s="67"/>
      <c r="JNK850" s="67"/>
      <c r="JNL850" s="67"/>
      <c r="JNM850" s="67"/>
      <c r="JNN850" s="67"/>
      <c r="JNO850" s="67"/>
      <c r="JNP850" s="67"/>
      <c r="JNQ850" s="67"/>
      <c r="JNR850" s="67"/>
      <c r="JNS850" s="67"/>
      <c r="JNT850" s="67"/>
      <c r="JNU850" s="67"/>
      <c r="JNV850" s="67"/>
      <c r="JNW850" s="67"/>
      <c r="JNX850" s="67"/>
      <c r="JNY850" s="67"/>
      <c r="JNZ850" s="67"/>
      <c r="JOA850" s="67"/>
      <c r="JOB850" s="67"/>
      <c r="JOC850" s="67"/>
      <c r="JOD850" s="67"/>
      <c r="JOE850" s="67"/>
      <c r="JOF850" s="67"/>
      <c r="JOG850" s="67"/>
      <c r="JOH850" s="67"/>
      <c r="JOI850" s="67"/>
      <c r="JOJ850" s="67"/>
      <c r="JOK850" s="67"/>
      <c r="JOL850" s="67"/>
      <c r="JOM850" s="67"/>
      <c r="JON850" s="67"/>
      <c r="JOO850" s="67"/>
      <c r="JOP850" s="67"/>
      <c r="JOQ850" s="67"/>
      <c r="JOR850" s="67"/>
      <c r="JOS850" s="67"/>
      <c r="JOT850" s="67"/>
      <c r="JOU850" s="67"/>
      <c r="JOV850" s="67"/>
      <c r="JOW850" s="67"/>
      <c r="JOX850" s="67"/>
      <c r="JOY850" s="67"/>
      <c r="JOZ850" s="67"/>
      <c r="JPA850" s="67"/>
      <c r="JPB850" s="67"/>
      <c r="JPC850" s="67"/>
      <c r="JPD850" s="67"/>
      <c r="JPE850" s="67"/>
      <c r="JPF850" s="67"/>
      <c r="JPG850" s="67"/>
      <c r="JPH850" s="67"/>
      <c r="JPI850" s="67"/>
      <c r="JPJ850" s="67"/>
      <c r="JPK850" s="67"/>
      <c r="JPL850" s="67"/>
      <c r="JPM850" s="67"/>
      <c r="JPN850" s="67"/>
      <c r="JPO850" s="67"/>
      <c r="JPP850" s="67"/>
      <c r="JPQ850" s="67"/>
      <c r="JPR850" s="67"/>
      <c r="JPS850" s="67"/>
      <c r="JPT850" s="67"/>
      <c r="JPU850" s="67"/>
      <c r="JPV850" s="67"/>
      <c r="JPW850" s="67"/>
      <c r="JPX850" s="67"/>
      <c r="JPY850" s="67"/>
      <c r="JPZ850" s="67"/>
      <c r="JQA850" s="67"/>
      <c r="JQB850" s="67"/>
      <c r="JQC850" s="67"/>
      <c r="JQD850" s="67"/>
      <c r="JQE850" s="67"/>
      <c r="JQF850" s="67"/>
      <c r="JQG850" s="67"/>
      <c r="JQH850" s="67"/>
      <c r="JQI850" s="67"/>
      <c r="JQJ850" s="67"/>
      <c r="JQK850" s="67"/>
      <c r="JQL850" s="67"/>
      <c r="JQM850" s="67"/>
      <c r="JQN850" s="67"/>
      <c r="JQO850" s="67"/>
      <c r="JQP850" s="67"/>
      <c r="JQQ850" s="67"/>
      <c r="JQR850" s="67"/>
      <c r="JQS850" s="67"/>
      <c r="JQT850" s="67"/>
      <c r="JQU850" s="67"/>
      <c r="JQV850" s="67"/>
      <c r="JQW850" s="67"/>
      <c r="JQX850" s="67"/>
      <c r="JQY850" s="67"/>
      <c r="JQZ850" s="67"/>
      <c r="JRA850" s="67"/>
      <c r="JRB850" s="67"/>
      <c r="JRC850" s="67"/>
      <c r="JRD850" s="67"/>
      <c r="JRE850" s="67"/>
      <c r="JRF850" s="67"/>
      <c r="JRG850" s="67"/>
      <c r="JRH850" s="67"/>
      <c r="JRI850" s="67"/>
      <c r="JRJ850" s="67"/>
      <c r="JRK850" s="67"/>
      <c r="JRL850" s="67"/>
      <c r="JRM850" s="67"/>
      <c r="JRN850" s="67"/>
      <c r="JRO850" s="67"/>
      <c r="JRP850" s="67"/>
      <c r="JRQ850" s="67"/>
      <c r="JRR850" s="67"/>
      <c r="JRS850" s="67"/>
      <c r="JRT850" s="67"/>
      <c r="JRU850" s="67"/>
      <c r="JRV850" s="67"/>
      <c r="JRW850" s="67"/>
      <c r="JRX850" s="67"/>
      <c r="JRY850" s="67"/>
      <c r="JRZ850" s="67"/>
      <c r="JSA850" s="67"/>
      <c r="JSB850" s="67"/>
      <c r="JSC850" s="67"/>
      <c r="JSD850" s="67"/>
      <c r="JSE850" s="67"/>
      <c r="JSF850" s="67"/>
      <c r="JSG850" s="67"/>
      <c r="JSH850" s="67"/>
      <c r="JSI850" s="67"/>
      <c r="JSJ850" s="67"/>
      <c r="JSK850" s="67"/>
      <c r="JSL850" s="67"/>
      <c r="JSM850" s="67"/>
      <c r="JSN850" s="67"/>
      <c r="JSO850" s="67"/>
      <c r="JSP850" s="67"/>
      <c r="JSQ850" s="67"/>
      <c r="JSR850" s="67"/>
      <c r="JSS850" s="67"/>
      <c r="JST850" s="67"/>
      <c r="JSU850" s="67"/>
      <c r="JSV850" s="67"/>
      <c r="JSW850" s="67"/>
      <c r="JSX850" s="67"/>
      <c r="JSY850" s="67"/>
      <c r="JSZ850" s="67"/>
      <c r="JTA850" s="67"/>
      <c r="JTB850" s="67"/>
      <c r="JTC850" s="67"/>
      <c r="JTD850" s="67"/>
      <c r="JTE850" s="67"/>
      <c r="JTF850" s="67"/>
      <c r="JTG850" s="67"/>
      <c r="JTH850" s="67"/>
      <c r="JTI850" s="67"/>
      <c r="JTJ850" s="67"/>
      <c r="JTK850" s="67"/>
      <c r="JTL850" s="67"/>
      <c r="JTM850" s="67"/>
      <c r="JTN850" s="67"/>
      <c r="JTO850" s="67"/>
      <c r="JTP850" s="67"/>
      <c r="JTQ850" s="67"/>
      <c r="JTR850" s="67"/>
      <c r="JTS850" s="67"/>
      <c r="JTT850" s="67"/>
      <c r="JTU850" s="67"/>
      <c r="JTV850" s="67"/>
      <c r="JTW850" s="67"/>
      <c r="JTX850" s="67"/>
      <c r="JTY850" s="67"/>
      <c r="JTZ850" s="67"/>
      <c r="JUA850" s="67"/>
      <c r="JUB850" s="67"/>
      <c r="JUC850" s="67"/>
      <c r="JUD850" s="67"/>
      <c r="JUE850" s="67"/>
      <c r="JUF850" s="67"/>
      <c r="JUG850" s="67"/>
      <c r="JUH850" s="67"/>
      <c r="JUI850" s="67"/>
      <c r="JUJ850" s="67"/>
      <c r="JUK850" s="67"/>
      <c r="JUL850" s="67"/>
      <c r="JUM850" s="67"/>
      <c r="JUN850" s="67"/>
      <c r="JUO850" s="67"/>
      <c r="JUP850" s="67"/>
      <c r="JUQ850" s="67"/>
      <c r="JUR850" s="67"/>
      <c r="JUS850" s="67"/>
      <c r="JUT850" s="67"/>
      <c r="JUU850" s="67"/>
      <c r="JUV850" s="67"/>
      <c r="JUW850" s="67"/>
      <c r="JUX850" s="67"/>
      <c r="JUY850" s="67"/>
      <c r="JUZ850" s="67"/>
      <c r="JVA850" s="67"/>
      <c r="JVB850" s="67"/>
      <c r="JVC850" s="67"/>
      <c r="JVD850" s="67"/>
      <c r="JVE850" s="67"/>
      <c r="JVF850" s="67"/>
      <c r="JVG850" s="67"/>
      <c r="JVH850" s="67"/>
      <c r="JVI850" s="67"/>
      <c r="JVJ850" s="67"/>
      <c r="JVK850" s="67"/>
      <c r="JVL850" s="67"/>
      <c r="JVM850" s="67"/>
      <c r="JVN850" s="67"/>
      <c r="JVO850" s="67"/>
      <c r="JVP850" s="67"/>
      <c r="JVQ850" s="67"/>
      <c r="JVR850" s="67"/>
      <c r="JVS850" s="67"/>
      <c r="JVT850" s="67"/>
      <c r="JVU850" s="67"/>
      <c r="JVV850" s="67"/>
      <c r="JVW850" s="67"/>
      <c r="JVX850" s="67"/>
      <c r="JVY850" s="67"/>
      <c r="JVZ850" s="67"/>
      <c r="JWA850" s="67"/>
      <c r="JWB850" s="67"/>
      <c r="JWC850" s="67"/>
      <c r="JWD850" s="67"/>
      <c r="JWE850" s="67"/>
      <c r="JWF850" s="67"/>
      <c r="JWG850" s="67"/>
      <c r="JWH850" s="67"/>
      <c r="JWI850" s="67"/>
      <c r="JWJ850" s="67"/>
      <c r="JWK850" s="67"/>
      <c r="JWL850" s="67"/>
      <c r="JWM850" s="67"/>
      <c r="JWN850" s="67"/>
      <c r="JWO850" s="67"/>
      <c r="JWP850" s="67"/>
      <c r="JWQ850" s="67"/>
      <c r="JWR850" s="67"/>
      <c r="JWS850" s="67"/>
      <c r="JWT850" s="67"/>
      <c r="JWU850" s="67"/>
      <c r="JWV850" s="67"/>
      <c r="JWW850" s="67"/>
      <c r="JWX850" s="67"/>
      <c r="JWY850" s="67"/>
      <c r="JWZ850" s="67"/>
      <c r="JXA850" s="67"/>
      <c r="JXB850" s="67"/>
      <c r="JXC850" s="67"/>
      <c r="JXD850" s="67"/>
      <c r="JXE850" s="67"/>
      <c r="JXF850" s="67"/>
      <c r="JXG850" s="67"/>
      <c r="JXH850" s="67"/>
      <c r="JXI850" s="67"/>
      <c r="JXJ850" s="67"/>
      <c r="JXK850" s="67"/>
      <c r="JXL850" s="67"/>
      <c r="JXM850" s="67"/>
      <c r="JXN850" s="67"/>
      <c r="JXO850" s="67"/>
      <c r="JXP850" s="67"/>
      <c r="JXQ850" s="67"/>
      <c r="JXR850" s="67"/>
      <c r="JXS850" s="67"/>
      <c r="JXT850" s="67"/>
      <c r="JXU850" s="67"/>
      <c r="JXV850" s="67"/>
      <c r="JXW850" s="67"/>
      <c r="JXX850" s="67"/>
      <c r="JXY850" s="67"/>
      <c r="JXZ850" s="67"/>
      <c r="JYA850" s="67"/>
      <c r="JYB850" s="67"/>
      <c r="JYC850" s="67"/>
      <c r="JYD850" s="67"/>
      <c r="JYE850" s="67"/>
      <c r="JYF850" s="67"/>
      <c r="JYG850" s="67"/>
      <c r="JYH850" s="67"/>
      <c r="JYI850" s="67"/>
      <c r="JYJ850" s="67"/>
      <c r="JYK850" s="67"/>
      <c r="JYL850" s="67"/>
      <c r="JYM850" s="67"/>
      <c r="JYN850" s="67"/>
      <c r="JYO850" s="67"/>
      <c r="JYP850" s="67"/>
      <c r="JYQ850" s="67"/>
      <c r="JYR850" s="67"/>
      <c r="JYS850" s="67"/>
      <c r="JYT850" s="67"/>
      <c r="JYU850" s="67"/>
      <c r="JYV850" s="67"/>
      <c r="JYW850" s="67"/>
      <c r="JYX850" s="67"/>
      <c r="JYY850" s="67"/>
      <c r="JYZ850" s="67"/>
      <c r="JZA850" s="67"/>
      <c r="JZB850" s="67"/>
      <c r="JZC850" s="67"/>
      <c r="JZD850" s="67"/>
      <c r="JZE850" s="67"/>
      <c r="JZF850" s="67"/>
      <c r="JZG850" s="67"/>
      <c r="JZH850" s="67"/>
      <c r="JZI850" s="67"/>
      <c r="JZJ850" s="67"/>
      <c r="JZK850" s="67"/>
      <c r="JZL850" s="67"/>
      <c r="JZM850" s="67"/>
      <c r="JZN850" s="67"/>
      <c r="JZO850" s="67"/>
      <c r="JZP850" s="67"/>
      <c r="JZQ850" s="67"/>
      <c r="JZR850" s="67"/>
      <c r="JZS850" s="67"/>
      <c r="JZT850" s="67"/>
      <c r="JZU850" s="67"/>
      <c r="JZV850" s="67"/>
      <c r="JZW850" s="67"/>
      <c r="JZX850" s="67"/>
      <c r="JZY850" s="67"/>
      <c r="JZZ850" s="67"/>
      <c r="KAA850" s="67"/>
      <c r="KAB850" s="67"/>
      <c r="KAC850" s="67"/>
      <c r="KAD850" s="67"/>
      <c r="KAE850" s="67"/>
      <c r="KAF850" s="67"/>
      <c r="KAG850" s="67"/>
      <c r="KAH850" s="67"/>
      <c r="KAI850" s="67"/>
      <c r="KAJ850" s="67"/>
      <c r="KAK850" s="67"/>
      <c r="KAL850" s="67"/>
      <c r="KAM850" s="67"/>
      <c r="KAN850" s="67"/>
      <c r="KAO850" s="67"/>
      <c r="KAP850" s="67"/>
      <c r="KAQ850" s="67"/>
      <c r="KAR850" s="67"/>
      <c r="KAS850" s="67"/>
      <c r="KAT850" s="67"/>
      <c r="KAU850" s="67"/>
      <c r="KAV850" s="67"/>
      <c r="KAW850" s="67"/>
      <c r="KAX850" s="67"/>
      <c r="KAY850" s="67"/>
      <c r="KAZ850" s="67"/>
      <c r="KBA850" s="67"/>
      <c r="KBB850" s="67"/>
      <c r="KBC850" s="67"/>
      <c r="KBD850" s="67"/>
      <c r="KBE850" s="67"/>
      <c r="KBF850" s="67"/>
      <c r="KBG850" s="67"/>
      <c r="KBH850" s="67"/>
      <c r="KBI850" s="67"/>
      <c r="KBJ850" s="67"/>
      <c r="KBK850" s="67"/>
      <c r="KBL850" s="67"/>
      <c r="KBM850" s="67"/>
      <c r="KBN850" s="67"/>
      <c r="KBO850" s="67"/>
      <c r="KBP850" s="67"/>
      <c r="KBQ850" s="67"/>
      <c r="KBR850" s="67"/>
      <c r="KBS850" s="67"/>
      <c r="KBT850" s="67"/>
      <c r="KBU850" s="67"/>
      <c r="KBV850" s="67"/>
      <c r="KBW850" s="67"/>
      <c r="KBX850" s="67"/>
      <c r="KBY850" s="67"/>
      <c r="KBZ850" s="67"/>
      <c r="KCA850" s="67"/>
      <c r="KCB850" s="67"/>
      <c r="KCC850" s="67"/>
      <c r="KCD850" s="67"/>
      <c r="KCE850" s="67"/>
      <c r="KCF850" s="67"/>
      <c r="KCG850" s="67"/>
      <c r="KCH850" s="67"/>
      <c r="KCI850" s="67"/>
      <c r="KCJ850" s="67"/>
      <c r="KCK850" s="67"/>
      <c r="KCL850" s="67"/>
      <c r="KCM850" s="67"/>
      <c r="KCN850" s="67"/>
      <c r="KCO850" s="67"/>
      <c r="KCP850" s="67"/>
      <c r="KCQ850" s="67"/>
      <c r="KCR850" s="67"/>
      <c r="KCS850" s="67"/>
      <c r="KCT850" s="67"/>
      <c r="KCU850" s="67"/>
      <c r="KCV850" s="67"/>
      <c r="KCW850" s="67"/>
      <c r="KCX850" s="67"/>
      <c r="KCY850" s="67"/>
      <c r="KCZ850" s="67"/>
      <c r="KDA850" s="67"/>
      <c r="KDB850" s="67"/>
      <c r="KDC850" s="67"/>
      <c r="KDD850" s="67"/>
      <c r="KDE850" s="67"/>
      <c r="KDF850" s="67"/>
      <c r="KDG850" s="67"/>
      <c r="KDH850" s="67"/>
      <c r="KDI850" s="67"/>
      <c r="KDJ850" s="67"/>
      <c r="KDK850" s="67"/>
      <c r="KDL850" s="67"/>
      <c r="KDM850" s="67"/>
      <c r="KDN850" s="67"/>
      <c r="KDO850" s="67"/>
      <c r="KDP850" s="67"/>
      <c r="KDQ850" s="67"/>
      <c r="KDR850" s="67"/>
      <c r="KDS850" s="67"/>
      <c r="KDT850" s="67"/>
      <c r="KDU850" s="67"/>
      <c r="KDV850" s="67"/>
      <c r="KDW850" s="67"/>
      <c r="KDX850" s="67"/>
      <c r="KDY850" s="67"/>
      <c r="KDZ850" s="67"/>
      <c r="KEA850" s="67"/>
      <c r="KEB850" s="67"/>
      <c r="KEC850" s="67"/>
      <c r="KED850" s="67"/>
      <c r="KEE850" s="67"/>
      <c r="KEF850" s="67"/>
      <c r="KEG850" s="67"/>
      <c r="KEH850" s="67"/>
      <c r="KEI850" s="67"/>
      <c r="KEJ850" s="67"/>
      <c r="KEK850" s="67"/>
      <c r="KEL850" s="67"/>
      <c r="KEM850" s="67"/>
      <c r="KEN850" s="67"/>
      <c r="KEO850" s="67"/>
      <c r="KEP850" s="67"/>
      <c r="KEQ850" s="67"/>
      <c r="KER850" s="67"/>
      <c r="KES850" s="67"/>
      <c r="KET850" s="67"/>
      <c r="KEU850" s="67"/>
      <c r="KEV850" s="67"/>
      <c r="KEW850" s="67"/>
      <c r="KEX850" s="67"/>
      <c r="KEY850" s="67"/>
      <c r="KEZ850" s="67"/>
      <c r="KFA850" s="67"/>
      <c r="KFB850" s="67"/>
      <c r="KFC850" s="67"/>
      <c r="KFD850" s="67"/>
      <c r="KFE850" s="67"/>
      <c r="KFF850" s="67"/>
      <c r="KFG850" s="67"/>
      <c r="KFH850" s="67"/>
      <c r="KFI850" s="67"/>
      <c r="KFJ850" s="67"/>
      <c r="KFK850" s="67"/>
      <c r="KFL850" s="67"/>
      <c r="KFM850" s="67"/>
      <c r="KFN850" s="67"/>
      <c r="KFO850" s="67"/>
      <c r="KFP850" s="67"/>
      <c r="KFQ850" s="67"/>
      <c r="KFR850" s="67"/>
      <c r="KFS850" s="67"/>
      <c r="KFT850" s="67"/>
      <c r="KFU850" s="67"/>
      <c r="KFV850" s="67"/>
      <c r="KFW850" s="67"/>
      <c r="KFX850" s="67"/>
      <c r="KFY850" s="67"/>
      <c r="KFZ850" s="67"/>
      <c r="KGA850" s="67"/>
      <c r="KGB850" s="67"/>
      <c r="KGC850" s="67"/>
      <c r="KGD850" s="67"/>
      <c r="KGE850" s="67"/>
      <c r="KGF850" s="67"/>
      <c r="KGG850" s="67"/>
      <c r="KGH850" s="67"/>
      <c r="KGI850" s="67"/>
      <c r="KGJ850" s="67"/>
      <c r="KGK850" s="67"/>
      <c r="KGL850" s="67"/>
      <c r="KGM850" s="67"/>
      <c r="KGN850" s="67"/>
      <c r="KGO850" s="67"/>
      <c r="KGP850" s="67"/>
      <c r="KGQ850" s="67"/>
      <c r="KGR850" s="67"/>
      <c r="KGS850" s="67"/>
      <c r="KGT850" s="67"/>
      <c r="KGU850" s="67"/>
      <c r="KGV850" s="67"/>
      <c r="KGW850" s="67"/>
      <c r="KGX850" s="67"/>
      <c r="KGY850" s="67"/>
      <c r="KGZ850" s="67"/>
      <c r="KHA850" s="67"/>
      <c r="KHB850" s="67"/>
      <c r="KHC850" s="67"/>
      <c r="KHD850" s="67"/>
      <c r="KHE850" s="67"/>
      <c r="KHF850" s="67"/>
      <c r="KHG850" s="67"/>
      <c r="KHH850" s="67"/>
      <c r="KHI850" s="67"/>
      <c r="KHJ850" s="67"/>
      <c r="KHK850" s="67"/>
      <c r="KHL850" s="67"/>
      <c r="KHM850" s="67"/>
      <c r="KHN850" s="67"/>
      <c r="KHO850" s="67"/>
      <c r="KHP850" s="67"/>
      <c r="KHQ850" s="67"/>
      <c r="KHR850" s="67"/>
      <c r="KHS850" s="67"/>
      <c r="KHT850" s="67"/>
      <c r="KHU850" s="67"/>
      <c r="KHV850" s="67"/>
      <c r="KHW850" s="67"/>
      <c r="KHX850" s="67"/>
      <c r="KHY850" s="67"/>
      <c r="KHZ850" s="67"/>
      <c r="KIA850" s="67"/>
      <c r="KIB850" s="67"/>
      <c r="KIC850" s="67"/>
      <c r="KID850" s="67"/>
      <c r="KIE850" s="67"/>
      <c r="KIF850" s="67"/>
      <c r="KIG850" s="67"/>
      <c r="KIH850" s="67"/>
      <c r="KII850" s="67"/>
      <c r="KIJ850" s="67"/>
      <c r="KIK850" s="67"/>
      <c r="KIL850" s="67"/>
      <c r="KIM850" s="67"/>
      <c r="KIN850" s="67"/>
      <c r="KIO850" s="67"/>
      <c r="KIP850" s="67"/>
      <c r="KIQ850" s="67"/>
      <c r="KIR850" s="67"/>
      <c r="KIS850" s="67"/>
      <c r="KIT850" s="67"/>
      <c r="KIU850" s="67"/>
      <c r="KIV850" s="67"/>
      <c r="KIW850" s="67"/>
      <c r="KIX850" s="67"/>
      <c r="KIY850" s="67"/>
      <c r="KIZ850" s="67"/>
      <c r="KJA850" s="67"/>
      <c r="KJB850" s="67"/>
      <c r="KJC850" s="67"/>
      <c r="KJD850" s="67"/>
      <c r="KJE850" s="67"/>
      <c r="KJF850" s="67"/>
      <c r="KJG850" s="67"/>
      <c r="KJH850" s="67"/>
      <c r="KJI850" s="67"/>
      <c r="KJJ850" s="67"/>
      <c r="KJK850" s="67"/>
      <c r="KJL850" s="67"/>
      <c r="KJM850" s="67"/>
      <c r="KJN850" s="67"/>
      <c r="KJO850" s="67"/>
      <c r="KJP850" s="67"/>
      <c r="KJQ850" s="67"/>
      <c r="KJR850" s="67"/>
      <c r="KJS850" s="67"/>
      <c r="KJT850" s="67"/>
      <c r="KJU850" s="67"/>
      <c r="KJV850" s="67"/>
      <c r="KJW850" s="67"/>
      <c r="KJX850" s="67"/>
      <c r="KJY850" s="67"/>
      <c r="KJZ850" s="67"/>
      <c r="KKA850" s="67"/>
      <c r="KKB850" s="67"/>
      <c r="KKC850" s="67"/>
      <c r="KKD850" s="67"/>
      <c r="KKE850" s="67"/>
      <c r="KKF850" s="67"/>
      <c r="KKG850" s="67"/>
      <c r="KKH850" s="67"/>
      <c r="KKI850" s="67"/>
      <c r="KKJ850" s="67"/>
      <c r="KKK850" s="67"/>
      <c r="KKL850" s="67"/>
      <c r="KKM850" s="67"/>
      <c r="KKN850" s="67"/>
      <c r="KKO850" s="67"/>
      <c r="KKP850" s="67"/>
      <c r="KKQ850" s="67"/>
      <c r="KKR850" s="67"/>
      <c r="KKS850" s="67"/>
      <c r="KKT850" s="67"/>
      <c r="KKU850" s="67"/>
      <c r="KKV850" s="67"/>
      <c r="KKW850" s="67"/>
      <c r="KKX850" s="67"/>
      <c r="KKY850" s="67"/>
      <c r="KKZ850" s="67"/>
      <c r="KLA850" s="67"/>
      <c r="KLB850" s="67"/>
      <c r="KLC850" s="67"/>
      <c r="KLD850" s="67"/>
      <c r="KLE850" s="67"/>
      <c r="KLF850" s="67"/>
      <c r="KLG850" s="67"/>
      <c r="KLH850" s="67"/>
      <c r="KLI850" s="67"/>
      <c r="KLJ850" s="67"/>
      <c r="KLK850" s="67"/>
      <c r="KLL850" s="67"/>
      <c r="KLM850" s="67"/>
      <c r="KLN850" s="67"/>
      <c r="KLO850" s="67"/>
      <c r="KLP850" s="67"/>
      <c r="KLQ850" s="67"/>
      <c r="KLR850" s="67"/>
      <c r="KLS850" s="67"/>
      <c r="KLT850" s="67"/>
      <c r="KLU850" s="67"/>
      <c r="KLV850" s="67"/>
      <c r="KLW850" s="67"/>
      <c r="KLX850" s="67"/>
      <c r="KLY850" s="67"/>
      <c r="KLZ850" s="67"/>
      <c r="KMA850" s="67"/>
      <c r="KMB850" s="67"/>
      <c r="KMC850" s="67"/>
      <c r="KMD850" s="67"/>
      <c r="KME850" s="67"/>
      <c r="KMF850" s="67"/>
      <c r="KMG850" s="67"/>
      <c r="KMH850" s="67"/>
      <c r="KMI850" s="67"/>
      <c r="KMJ850" s="67"/>
      <c r="KMK850" s="67"/>
      <c r="KML850" s="67"/>
      <c r="KMM850" s="67"/>
      <c r="KMN850" s="67"/>
      <c r="KMO850" s="67"/>
      <c r="KMP850" s="67"/>
      <c r="KMQ850" s="67"/>
      <c r="KMR850" s="67"/>
      <c r="KMS850" s="67"/>
      <c r="KMT850" s="67"/>
      <c r="KMU850" s="67"/>
      <c r="KMV850" s="67"/>
      <c r="KMW850" s="67"/>
      <c r="KMX850" s="67"/>
      <c r="KMY850" s="67"/>
      <c r="KMZ850" s="67"/>
      <c r="KNA850" s="67"/>
      <c r="KNB850" s="67"/>
      <c r="KNC850" s="67"/>
      <c r="KND850" s="67"/>
      <c r="KNE850" s="67"/>
      <c r="KNF850" s="67"/>
      <c r="KNG850" s="67"/>
      <c r="KNH850" s="67"/>
      <c r="KNI850" s="67"/>
      <c r="KNJ850" s="67"/>
      <c r="KNK850" s="67"/>
      <c r="KNL850" s="67"/>
      <c r="KNM850" s="67"/>
      <c r="KNN850" s="67"/>
      <c r="KNO850" s="67"/>
      <c r="KNP850" s="67"/>
      <c r="KNQ850" s="67"/>
      <c r="KNR850" s="67"/>
      <c r="KNS850" s="67"/>
      <c r="KNT850" s="67"/>
      <c r="KNU850" s="67"/>
      <c r="KNV850" s="67"/>
      <c r="KNW850" s="67"/>
      <c r="KNX850" s="67"/>
      <c r="KNY850" s="67"/>
      <c r="KNZ850" s="67"/>
      <c r="KOA850" s="67"/>
      <c r="KOB850" s="67"/>
      <c r="KOC850" s="67"/>
      <c r="KOD850" s="67"/>
      <c r="KOE850" s="67"/>
      <c r="KOF850" s="67"/>
      <c r="KOG850" s="67"/>
      <c r="KOH850" s="67"/>
      <c r="KOI850" s="67"/>
      <c r="KOJ850" s="67"/>
      <c r="KOK850" s="67"/>
      <c r="KOL850" s="67"/>
      <c r="KOM850" s="67"/>
      <c r="KON850" s="67"/>
      <c r="KOO850" s="67"/>
      <c r="KOP850" s="67"/>
      <c r="KOQ850" s="67"/>
      <c r="KOR850" s="67"/>
      <c r="KOS850" s="67"/>
      <c r="KOT850" s="67"/>
      <c r="KOU850" s="67"/>
      <c r="KOV850" s="67"/>
      <c r="KOW850" s="67"/>
      <c r="KOX850" s="67"/>
      <c r="KOY850" s="67"/>
      <c r="KOZ850" s="67"/>
      <c r="KPA850" s="67"/>
      <c r="KPB850" s="67"/>
      <c r="KPC850" s="67"/>
      <c r="KPD850" s="67"/>
      <c r="KPE850" s="67"/>
      <c r="KPF850" s="67"/>
      <c r="KPG850" s="67"/>
      <c r="KPH850" s="67"/>
      <c r="KPI850" s="67"/>
      <c r="KPJ850" s="67"/>
      <c r="KPK850" s="67"/>
      <c r="KPL850" s="67"/>
      <c r="KPM850" s="67"/>
      <c r="KPN850" s="67"/>
      <c r="KPO850" s="67"/>
      <c r="KPP850" s="67"/>
      <c r="KPQ850" s="67"/>
      <c r="KPR850" s="67"/>
      <c r="KPS850" s="67"/>
      <c r="KPT850" s="67"/>
      <c r="KPU850" s="67"/>
      <c r="KPV850" s="67"/>
      <c r="KPW850" s="67"/>
      <c r="KPX850" s="67"/>
      <c r="KPY850" s="67"/>
      <c r="KPZ850" s="67"/>
      <c r="KQA850" s="67"/>
      <c r="KQB850" s="67"/>
      <c r="KQC850" s="67"/>
      <c r="KQD850" s="67"/>
      <c r="KQE850" s="67"/>
      <c r="KQF850" s="67"/>
      <c r="KQG850" s="67"/>
      <c r="KQH850" s="67"/>
      <c r="KQI850" s="67"/>
      <c r="KQJ850" s="67"/>
      <c r="KQK850" s="67"/>
      <c r="KQL850" s="67"/>
      <c r="KQM850" s="67"/>
      <c r="KQN850" s="67"/>
      <c r="KQO850" s="67"/>
      <c r="KQP850" s="67"/>
      <c r="KQQ850" s="67"/>
      <c r="KQR850" s="67"/>
      <c r="KQS850" s="67"/>
      <c r="KQT850" s="67"/>
      <c r="KQU850" s="67"/>
      <c r="KQV850" s="67"/>
      <c r="KQW850" s="67"/>
      <c r="KQX850" s="67"/>
      <c r="KQY850" s="67"/>
      <c r="KQZ850" s="67"/>
      <c r="KRA850" s="67"/>
      <c r="KRB850" s="67"/>
      <c r="KRC850" s="67"/>
      <c r="KRD850" s="67"/>
      <c r="KRE850" s="67"/>
      <c r="KRF850" s="67"/>
      <c r="KRG850" s="67"/>
      <c r="KRH850" s="67"/>
      <c r="KRI850" s="67"/>
      <c r="KRJ850" s="67"/>
      <c r="KRK850" s="67"/>
      <c r="KRL850" s="67"/>
      <c r="KRM850" s="67"/>
      <c r="KRN850" s="67"/>
      <c r="KRO850" s="67"/>
      <c r="KRP850" s="67"/>
      <c r="KRQ850" s="67"/>
      <c r="KRR850" s="67"/>
      <c r="KRS850" s="67"/>
      <c r="KRT850" s="67"/>
      <c r="KRU850" s="67"/>
      <c r="KRV850" s="67"/>
      <c r="KRW850" s="67"/>
      <c r="KRX850" s="67"/>
      <c r="KRY850" s="67"/>
      <c r="KRZ850" s="67"/>
      <c r="KSA850" s="67"/>
      <c r="KSB850" s="67"/>
      <c r="KSC850" s="67"/>
      <c r="KSD850" s="67"/>
      <c r="KSE850" s="67"/>
      <c r="KSF850" s="67"/>
      <c r="KSG850" s="67"/>
      <c r="KSH850" s="67"/>
      <c r="KSI850" s="67"/>
      <c r="KSJ850" s="67"/>
      <c r="KSK850" s="67"/>
      <c r="KSL850" s="67"/>
      <c r="KSM850" s="67"/>
      <c r="KSN850" s="67"/>
      <c r="KSO850" s="67"/>
      <c r="KSP850" s="67"/>
      <c r="KSQ850" s="67"/>
      <c r="KSR850" s="67"/>
      <c r="KSS850" s="67"/>
      <c r="KST850" s="67"/>
      <c r="KSU850" s="67"/>
      <c r="KSV850" s="67"/>
      <c r="KSW850" s="67"/>
      <c r="KSX850" s="67"/>
      <c r="KSY850" s="67"/>
      <c r="KSZ850" s="67"/>
      <c r="KTA850" s="67"/>
      <c r="KTB850" s="67"/>
      <c r="KTC850" s="67"/>
      <c r="KTD850" s="67"/>
      <c r="KTE850" s="67"/>
      <c r="KTF850" s="67"/>
      <c r="KTG850" s="67"/>
      <c r="KTH850" s="67"/>
      <c r="KTI850" s="67"/>
      <c r="KTJ850" s="67"/>
      <c r="KTK850" s="67"/>
      <c r="KTL850" s="67"/>
      <c r="KTM850" s="67"/>
      <c r="KTN850" s="67"/>
      <c r="KTO850" s="67"/>
      <c r="KTP850" s="67"/>
      <c r="KTQ850" s="67"/>
      <c r="KTR850" s="67"/>
      <c r="KTS850" s="67"/>
      <c r="KTT850" s="67"/>
      <c r="KTU850" s="67"/>
      <c r="KTV850" s="67"/>
      <c r="KTW850" s="67"/>
      <c r="KTX850" s="67"/>
      <c r="KTY850" s="67"/>
      <c r="KTZ850" s="67"/>
      <c r="KUA850" s="67"/>
      <c r="KUB850" s="67"/>
      <c r="KUC850" s="67"/>
      <c r="KUD850" s="67"/>
      <c r="KUE850" s="67"/>
      <c r="KUF850" s="67"/>
      <c r="KUG850" s="67"/>
      <c r="KUH850" s="67"/>
      <c r="KUI850" s="67"/>
      <c r="KUJ850" s="67"/>
      <c r="KUK850" s="67"/>
      <c r="KUL850" s="67"/>
      <c r="KUM850" s="67"/>
      <c r="KUN850" s="67"/>
      <c r="KUO850" s="67"/>
      <c r="KUP850" s="67"/>
      <c r="KUQ850" s="67"/>
      <c r="KUR850" s="67"/>
      <c r="KUS850" s="67"/>
      <c r="KUT850" s="67"/>
      <c r="KUU850" s="67"/>
      <c r="KUV850" s="67"/>
      <c r="KUW850" s="67"/>
      <c r="KUX850" s="67"/>
      <c r="KUY850" s="67"/>
      <c r="KUZ850" s="67"/>
      <c r="KVA850" s="67"/>
      <c r="KVB850" s="67"/>
      <c r="KVC850" s="67"/>
      <c r="KVD850" s="67"/>
      <c r="KVE850" s="67"/>
      <c r="KVF850" s="67"/>
      <c r="KVG850" s="67"/>
      <c r="KVH850" s="67"/>
      <c r="KVI850" s="67"/>
      <c r="KVJ850" s="67"/>
      <c r="KVK850" s="67"/>
      <c r="KVL850" s="67"/>
      <c r="KVM850" s="67"/>
      <c r="KVN850" s="67"/>
      <c r="KVO850" s="67"/>
      <c r="KVP850" s="67"/>
      <c r="KVQ850" s="67"/>
      <c r="KVR850" s="67"/>
      <c r="KVS850" s="67"/>
      <c r="KVT850" s="67"/>
      <c r="KVU850" s="67"/>
      <c r="KVV850" s="67"/>
      <c r="KVW850" s="67"/>
      <c r="KVX850" s="67"/>
      <c r="KVY850" s="67"/>
      <c r="KVZ850" s="67"/>
      <c r="KWA850" s="67"/>
      <c r="KWB850" s="67"/>
      <c r="KWC850" s="67"/>
      <c r="KWD850" s="67"/>
      <c r="KWE850" s="67"/>
      <c r="KWF850" s="67"/>
      <c r="KWG850" s="67"/>
      <c r="KWH850" s="67"/>
      <c r="KWI850" s="67"/>
      <c r="KWJ850" s="67"/>
      <c r="KWK850" s="67"/>
      <c r="KWL850" s="67"/>
      <c r="KWM850" s="67"/>
      <c r="KWN850" s="67"/>
      <c r="KWO850" s="67"/>
      <c r="KWP850" s="67"/>
      <c r="KWQ850" s="67"/>
      <c r="KWR850" s="67"/>
      <c r="KWS850" s="67"/>
      <c r="KWT850" s="67"/>
      <c r="KWU850" s="67"/>
      <c r="KWV850" s="67"/>
      <c r="KWW850" s="67"/>
      <c r="KWX850" s="67"/>
      <c r="KWY850" s="67"/>
      <c r="KWZ850" s="67"/>
      <c r="KXA850" s="67"/>
      <c r="KXB850" s="67"/>
      <c r="KXC850" s="67"/>
      <c r="KXD850" s="67"/>
      <c r="KXE850" s="67"/>
      <c r="KXF850" s="67"/>
      <c r="KXG850" s="67"/>
      <c r="KXH850" s="67"/>
      <c r="KXI850" s="67"/>
      <c r="KXJ850" s="67"/>
      <c r="KXK850" s="67"/>
      <c r="KXL850" s="67"/>
      <c r="KXM850" s="67"/>
      <c r="KXN850" s="67"/>
      <c r="KXO850" s="67"/>
      <c r="KXP850" s="67"/>
      <c r="KXQ850" s="67"/>
      <c r="KXR850" s="67"/>
      <c r="KXS850" s="67"/>
      <c r="KXT850" s="67"/>
      <c r="KXU850" s="67"/>
      <c r="KXV850" s="67"/>
      <c r="KXW850" s="67"/>
      <c r="KXX850" s="67"/>
      <c r="KXY850" s="67"/>
      <c r="KXZ850" s="67"/>
      <c r="KYA850" s="67"/>
      <c r="KYB850" s="67"/>
      <c r="KYC850" s="67"/>
      <c r="KYD850" s="67"/>
      <c r="KYE850" s="67"/>
      <c r="KYF850" s="67"/>
      <c r="KYG850" s="67"/>
      <c r="KYH850" s="67"/>
      <c r="KYI850" s="67"/>
      <c r="KYJ850" s="67"/>
      <c r="KYK850" s="67"/>
      <c r="KYL850" s="67"/>
      <c r="KYM850" s="67"/>
      <c r="KYN850" s="67"/>
      <c r="KYO850" s="67"/>
      <c r="KYP850" s="67"/>
      <c r="KYQ850" s="67"/>
      <c r="KYR850" s="67"/>
      <c r="KYS850" s="67"/>
      <c r="KYT850" s="67"/>
      <c r="KYU850" s="67"/>
      <c r="KYV850" s="67"/>
      <c r="KYW850" s="67"/>
      <c r="KYX850" s="67"/>
      <c r="KYY850" s="67"/>
      <c r="KYZ850" s="67"/>
      <c r="KZA850" s="67"/>
      <c r="KZB850" s="67"/>
      <c r="KZC850" s="67"/>
      <c r="KZD850" s="67"/>
      <c r="KZE850" s="67"/>
      <c r="KZF850" s="67"/>
      <c r="KZG850" s="67"/>
      <c r="KZH850" s="67"/>
      <c r="KZI850" s="67"/>
      <c r="KZJ850" s="67"/>
      <c r="KZK850" s="67"/>
      <c r="KZL850" s="67"/>
      <c r="KZM850" s="67"/>
      <c r="KZN850" s="67"/>
      <c r="KZO850" s="67"/>
      <c r="KZP850" s="67"/>
      <c r="KZQ850" s="67"/>
      <c r="KZR850" s="67"/>
      <c r="KZS850" s="67"/>
      <c r="KZT850" s="67"/>
      <c r="KZU850" s="67"/>
      <c r="KZV850" s="67"/>
      <c r="KZW850" s="67"/>
      <c r="KZX850" s="67"/>
      <c r="KZY850" s="67"/>
      <c r="KZZ850" s="67"/>
      <c r="LAA850" s="67"/>
      <c r="LAB850" s="67"/>
      <c r="LAC850" s="67"/>
      <c r="LAD850" s="67"/>
      <c r="LAE850" s="67"/>
      <c r="LAF850" s="67"/>
      <c r="LAG850" s="67"/>
      <c r="LAH850" s="67"/>
      <c r="LAI850" s="67"/>
      <c r="LAJ850" s="67"/>
      <c r="LAK850" s="67"/>
      <c r="LAL850" s="67"/>
      <c r="LAM850" s="67"/>
      <c r="LAN850" s="67"/>
      <c r="LAO850" s="67"/>
      <c r="LAP850" s="67"/>
      <c r="LAQ850" s="67"/>
      <c r="LAR850" s="67"/>
      <c r="LAS850" s="67"/>
      <c r="LAT850" s="67"/>
      <c r="LAU850" s="67"/>
      <c r="LAV850" s="67"/>
      <c r="LAW850" s="67"/>
      <c r="LAX850" s="67"/>
      <c r="LAY850" s="67"/>
      <c r="LAZ850" s="67"/>
      <c r="LBA850" s="67"/>
      <c r="LBB850" s="67"/>
      <c r="LBC850" s="67"/>
      <c r="LBD850" s="67"/>
      <c r="LBE850" s="67"/>
      <c r="LBF850" s="67"/>
      <c r="LBG850" s="67"/>
      <c r="LBH850" s="67"/>
      <c r="LBI850" s="67"/>
      <c r="LBJ850" s="67"/>
      <c r="LBK850" s="67"/>
      <c r="LBL850" s="67"/>
      <c r="LBM850" s="67"/>
      <c r="LBN850" s="67"/>
      <c r="LBO850" s="67"/>
      <c r="LBP850" s="67"/>
      <c r="LBQ850" s="67"/>
      <c r="LBR850" s="67"/>
      <c r="LBS850" s="67"/>
      <c r="LBT850" s="67"/>
      <c r="LBU850" s="67"/>
      <c r="LBV850" s="67"/>
      <c r="LBW850" s="67"/>
      <c r="LBX850" s="67"/>
      <c r="LBY850" s="67"/>
      <c r="LBZ850" s="67"/>
      <c r="LCA850" s="67"/>
      <c r="LCB850" s="67"/>
      <c r="LCC850" s="67"/>
      <c r="LCD850" s="67"/>
      <c r="LCE850" s="67"/>
      <c r="LCF850" s="67"/>
      <c r="LCG850" s="67"/>
      <c r="LCH850" s="67"/>
      <c r="LCI850" s="67"/>
      <c r="LCJ850" s="67"/>
      <c r="LCK850" s="67"/>
      <c r="LCL850" s="67"/>
      <c r="LCM850" s="67"/>
      <c r="LCN850" s="67"/>
      <c r="LCO850" s="67"/>
      <c r="LCP850" s="67"/>
      <c r="LCQ850" s="67"/>
      <c r="LCR850" s="67"/>
      <c r="LCS850" s="67"/>
      <c r="LCT850" s="67"/>
      <c r="LCU850" s="67"/>
      <c r="LCV850" s="67"/>
      <c r="LCW850" s="67"/>
      <c r="LCX850" s="67"/>
      <c r="LCY850" s="67"/>
      <c r="LCZ850" s="67"/>
      <c r="LDA850" s="67"/>
      <c r="LDB850" s="67"/>
      <c r="LDC850" s="67"/>
      <c r="LDD850" s="67"/>
      <c r="LDE850" s="67"/>
      <c r="LDF850" s="67"/>
      <c r="LDG850" s="67"/>
      <c r="LDH850" s="67"/>
      <c r="LDI850" s="67"/>
      <c r="LDJ850" s="67"/>
      <c r="LDK850" s="67"/>
      <c r="LDL850" s="67"/>
      <c r="LDM850" s="67"/>
      <c r="LDN850" s="67"/>
      <c r="LDO850" s="67"/>
      <c r="LDP850" s="67"/>
      <c r="LDQ850" s="67"/>
      <c r="LDR850" s="67"/>
      <c r="LDS850" s="67"/>
      <c r="LDT850" s="67"/>
      <c r="LDU850" s="67"/>
      <c r="LDV850" s="67"/>
      <c r="LDW850" s="67"/>
      <c r="LDX850" s="67"/>
      <c r="LDY850" s="67"/>
      <c r="LDZ850" s="67"/>
      <c r="LEA850" s="67"/>
      <c r="LEB850" s="67"/>
      <c r="LEC850" s="67"/>
      <c r="LED850" s="67"/>
      <c r="LEE850" s="67"/>
      <c r="LEF850" s="67"/>
      <c r="LEG850" s="67"/>
      <c r="LEH850" s="67"/>
      <c r="LEI850" s="67"/>
      <c r="LEJ850" s="67"/>
      <c r="LEK850" s="67"/>
      <c r="LEL850" s="67"/>
      <c r="LEM850" s="67"/>
      <c r="LEN850" s="67"/>
      <c r="LEO850" s="67"/>
      <c r="LEP850" s="67"/>
      <c r="LEQ850" s="67"/>
      <c r="LER850" s="67"/>
      <c r="LES850" s="67"/>
      <c r="LET850" s="67"/>
      <c r="LEU850" s="67"/>
      <c r="LEV850" s="67"/>
      <c r="LEW850" s="67"/>
      <c r="LEX850" s="67"/>
      <c r="LEY850" s="67"/>
      <c r="LEZ850" s="67"/>
      <c r="LFA850" s="67"/>
      <c r="LFB850" s="67"/>
      <c r="LFC850" s="67"/>
      <c r="LFD850" s="67"/>
      <c r="LFE850" s="67"/>
      <c r="LFF850" s="67"/>
      <c r="LFG850" s="67"/>
      <c r="LFH850" s="67"/>
      <c r="LFI850" s="67"/>
      <c r="LFJ850" s="67"/>
      <c r="LFK850" s="67"/>
      <c r="LFL850" s="67"/>
      <c r="LFM850" s="67"/>
      <c r="LFN850" s="67"/>
      <c r="LFO850" s="67"/>
      <c r="LFP850" s="67"/>
      <c r="LFQ850" s="67"/>
      <c r="LFR850" s="67"/>
      <c r="LFS850" s="67"/>
      <c r="LFT850" s="67"/>
      <c r="LFU850" s="67"/>
      <c r="LFV850" s="67"/>
      <c r="LFW850" s="67"/>
      <c r="LFX850" s="67"/>
      <c r="LFY850" s="67"/>
      <c r="LFZ850" s="67"/>
      <c r="LGA850" s="67"/>
      <c r="LGB850" s="67"/>
      <c r="LGC850" s="67"/>
      <c r="LGD850" s="67"/>
      <c r="LGE850" s="67"/>
      <c r="LGF850" s="67"/>
      <c r="LGG850" s="67"/>
      <c r="LGH850" s="67"/>
      <c r="LGI850" s="67"/>
      <c r="LGJ850" s="67"/>
      <c r="LGK850" s="67"/>
      <c r="LGL850" s="67"/>
      <c r="LGM850" s="67"/>
      <c r="LGN850" s="67"/>
      <c r="LGO850" s="67"/>
      <c r="LGP850" s="67"/>
      <c r="LGQ850" s="67"/>
      <c r="LGR850" s="67"/>
      <c r="LGS850" s="67"/>
      <c r="LGT850" s="67"/>
      <c r="LGU850" s="67"/>
      <c r="LGV850" s="67"/>
      <c r="LGW850" s="67"/>
      <c r="LGX850" s="67"/>
      <c r="LGY850" s="67"/>
      <c r="LGZ850" s="67"/>
      <c r="LHA850" s="67"/>
      <c r="LHB850" s="67"/>
      <c r="LHC850" s="67"/>
      <c r="LHD850" s="67"/>
      <c r="LHE850" s="67"/>
      <c r="LHF850" s="67"/>
      <c r="LHG850" s="67"/>
      <c r="LHH850" s="67"/>
      <c r="LHI850" s="67"/>
      <c r="LHJ850" s="67"/>
      <c r="LHK850" s="67"/>
      <c r="LHL850" s="67"/>
      <c r="LHM850" s="67"/>
      <c r="LHN850" s="67"/>
      <c r="LHO850" s="67"/>
      <c r="LHP850" s="67"/>
      <c r="LHQ850" s="67"/>
      <c r="LHR850" s="67"/>
      <c r="LHS850" s="67"/>
      <c r="LHT850" s="67"/>
      <c r="LHU850" s="67"/>
      <c r="LHV850" s="67"/>
      <c r="LHW850" s="67"/>
      <c r="LHX850" s="67"/>
      <c r="LHY850" s="67"/>
      <c r="LHZ850" s="67"/>
      <c r="LIA850" s="67"/>
      <c r="LIB850" s="67"/>
      <c r="LIC850" s="67"/>
      <c r="LID850" s="67"/>
      <c r="LIE850" s="67"/>
      <c r="LIF850" s="67"/>
      <c r="LIG850" s="67"/>
      <c r="LIH850" s="67"/>
      <c r="LII850" s="67"/>
      <c r="LIJ850" s="67"/>
      <c r="LIK850" s="67"/>
      <c r="LIL850" s="67"/>
      <c r="LIM850" s="67"/>
      <c r="LIN850" s="67"/>
      <c r="LIO850" s="67"/>
      <c r="LIP850" s="67"/>
      <c r="LIQ850" s="67"/>
      <c r="LIR850" s="67"/>
      <c r="LIS850" s="67"/>
      <c r="LIT850" s="67"/>
      <c r="LIU850" s="67"/>
      <c r="LIV850" s="67"/>
      <c r="LIW850" s="67"/>
      <c r="LIX850" s="67"/>
      <c r="LIY850" s="67"/>
      <c r="LIZ850" s="67"/>
      <c r="LJA850" s="67"/>
      <c r="LJB850" s="67"/>
      <c r="LJC850" s="67"/>
      <c r="LJD850" s="67"/>
      <c r="LJE850" s="67"/>
      <c r="LJF850" s="67"/>
      <c r="LJG850" s="67"/>
      <c r="LJH850" s="67"/>
      <c r="LJI850" s="67"/>
      <c r="LJJ850" s="67"/>
      <c r="LJK850" s="67"/>
      <c r="LJL850" s="67"/>
      <c r="LJM850" s="67"/>
      <c r="LJN850" s="67"/>
      <c r="LJO850" s="67"/>
      <c r="LJP850" s="67"/>
      <c r="LJQ850" s="67"/>
      <c r="LJR850" s="67"/>
      <c r="LJS850" s="67"/>
      <c r="LJT850" s="67"/>
      <c r="LJU850" s="67"/>
      <c r="LJV850" s="67"/>
      <c r="LJW850" s="67"/>
      <c r="LJX850" s="67"/>
      <c r="LJY850" s="67"/>
      <c r="LJZ850" s="67"/>
      <c r="LKA850" s="67"/>
      <c r="LKB850" s="67"/>
      <c r="LKC850" s="67"/>
      <c r="LKD850" s="67"/>
      <c r="LKE850" s="67"/>
      <c r="LKF850" s="67"/>
      <c r="LKG850" s="67"/>
      <c r="LKH850" s="67"/>
      <c r="LKI850" s="67"/>
      <c r="LKJ850" s="67"/>
      <c r="LKK850" s="67"/>
      <c r="LKL850" s="67"/>
      <c r="LKM850" s="67"/>
      <c r="LKN850" s="67"/>
      <c r="LKO850" s="67"/>
      <c r="LKP850" s="67"/>
      <c r="LKQ850" s="67"/>
      <c r="LKR850" s="67"/>
      <c r="LKS850" s="67"/>
      <c r="LKT850" s="67"/>
      <c r="LKU850" s="67"/>
      <c r="LKV850" s="67"/>
      <c r="LKW850" s="67"/>
      <c r="LKX850" s="67"/>
      <c r="LKY850" s="67"/>
      <c r="LKZ850" s="67"/>
      <c r="LLA850" s="67"/>
      <c r="LLB850" s="67"/>
      <c r="LLC850" s="67"/>
      <c r="LLD850" s="67"/>
      <c r="LLE850" s="67"/>
      <c r="LLF850" s="67"/>
      <c r="LLG850" s="67"/>
      <c r="LLH850" s="67"/>
      <c r="LLI850" s="67"/>
      <c r="LLJ850" s="67"/>
      <c r="LLK850" s="67"/>
      <c r="LLL850" s="67"/>
      <c r="LLM850" s="67"/>
      <c r="LLN850" s="67"/>
      <c r="LLO850" s="67"/>
      <c r="LLP850" s="67"/>
      <c r="LLQ850" s="67"/>
      <c r="LLR850" s="67"/>
      <c r="LLS850" s="67"/>
      <c r="LLT850" s="67"/>
      <c r="LLU850" s="67"/>
      <c r="LLV850" s="67"/>
      <c r="LLW850" s="67"/>
      <c r="LLX850" s="67"/>
      <c r="LLY850" s="67"/>
      <c r="LLZ850" s="67"/>
      <c r="LMA850" s="67"/>
      <c r="LMB850" s="67"/>
      <c r="LMC850" s="67"/>
      <c r="LMD850" s="67"/>
      <c r="LME850" s="67"/>
      <c r="LMF850" s="67"/>
      <c r="LMG850" s="67"/>
      <c r="LMH850" s="67"/>
      <c r="LMI850" s="67"/>
      <c r="LMJ850" s="67"/>
      <c r="LMK850" s="67"/>
      <c r="LML850" s="67"/>
      <c r="LMM850" s="67"/>
      <c r="LMN850" s="67"/>
      <c r="LMO850" s="67"/>
      <c r="LMP850" s="67"/>
      <c r="LMQ850" s="67"/>
      <c r="LMR850" s="67"/>
      <c r="LMS850" s="67"/>
      <c r="LMT850" s="67"/>
      <c r="LMU850" s="67"/>
      <c r="LMV850" s="67"/>
      <c r="LMW850" s="67"/>
      <c r="LMX850" s="67"/>
      <c r="LMY850" s="67"/>
      <c r="LMZ850" s="67"/>
      <c r="LNA850" s="67"/>
      <c r="LNB850" s="67"/>
      <c r="LNC850" s="67"/>
      <c r="LND850" s="67"/>
      <c r="LNE850" s="67"/>
      <c r="LNF850" s="67"/>
      <c r="LNG850" s="67"/>
      <c r="LNH850" s="67"/>
      <c r="LNI850" s="67"/>
      <c r="LNJ850" s="67"/>
      <c r="LNK850" s="67"/>
      <c r="LNL850" s="67"/>
      <c r="LNM850" s="67"/>
      <c r="LNN850" s="67"/>
      <c r="LNO850" s="67"/>
      <c r="LNP850" s="67"/>
      <c r="LNQ850" s="67"/>
      <c r="LNR850" s="67"/>
      <c r="LNS850" s="67"/>
      <c r="LNT850" s="67"/>
      <c r="LNU850" s="67"/>
      <c r="LNV850" s="67"/>
      <c r="LNW850" s="67"/>
      <c r="LNX850" s="67"/>
      <c r="LNY850" s="67"/>
      <c r="LNZ850" s="67"/>
      <c r="LOA850" s="67"/>
      <c r="LOB850" s="67"/>
      <c r="LOC850" s="67"/>
      <c r="LOD850" s="67"/>
      <c r="LOE850" s="67"/>
      <c r="LOF850" s="67"/>
      <c r="LOG850" s="67"/>
      <c r="LOH850" s="67"/>
      <c r="LOI850" s="67"/>
      <c r="LOJ850" s="67"/>
      <c r="LOK850" s="67"/>
      <c r="LOL850" s="67"/>
      <c r="LOM850" s="67"/>
      <c r="LON850" s="67"/>
      <c r="LOO850" s="67"/>
      <c r="LOP850" s="67"/>
      <c r="LOQ850" s="67"/>
      <c r="LOR850" s="67"/>
      <c r="LOS850" s="67"/>
      <c r="LOT850" s="67"/>
      <c r="LOU850" s="67"/>
      <c r="LOV850" s="67"/>
      <c r="LOW850" s="67"/>
      <c r="LOX850" s="67"/>
      <c r="LOY850" s="67"/>
      <c r="LOZ850" s="67"/>
      <c r="LPA850" s="67"/>
      <c r="LPB850" s="67"/>
      <c r="LPC850" s="67"/>
      <c r="LPD850" s="67"/>
      <c r="LPE850" s="67"/>
      <c r="LPF850" s="67"/>
      <c r="LPG850" s="67"/>
      <c r="LPH850" s="67"/>
      <c r="LPI850" s="67"/>
      <c r="LPJ850" s="67"/>
      <c r="LPK850" s="67"/>
      <c r="LPL850" s="67"/>
      <c r="LPM850" s="67"/>
      <c r="LPN850" s="67"/>
      <c r="LPO850" s="67"/>
      <c r="LPP850" s="67"/>
      <c r="LPQ850" s="67"/>
      <c r="LPR850" s="67"/>
      <c r="LPS850" s="67"/>
      <c r="LPT850" s="67"/>
      <c r="LPU850" s="67"/>
      <c r="LPV850" s="67"/>
      <c r="LPW850" s="67"/>
      <c r="LPX850" s="67"/>
      <c r="LPY850" s="67"/>
      <c r="LPZ850" s="67"/>
      <c r="LQA850" s="67"/>
      <c r="LQB850" s="67"/>
      <c r="LQC850" s="67"/>
      <c r="LQD850" s="67"/>
      <c r="LQE850" s="67"/>
      <c r="LQF850" s="67"/>
      <c r="LQG850" s="67"/>
      <c r="LQH850" s="67"/>
      <c r="LQI850" s="67"/>
      <c r="LQJ850" s="67"/>
      <c r="LQK850" s="67"/>
      <c r="LQL850" s="67"/>
      <c r="LQM850" s="67"/>
      <c r="LQN850" s="67"/>
      <c r="LQO850" s="67"/>
      <c r="LQP850" s="67"/>
      <c r="LQQ850" s="67"/>
      <c r="LQR850" s="67"/>
      <c r="LQS850" s="67"/>
      <c r="LQT850" s="67"/>
      <c r="LQU850" s="67"/>
      <c r="LQV850" s="67"/>
      <c r="LQW850" s="67"/>
      <c r="LQX850" s="67"/>
      <c r="LQY850" s="67"/>
      <c r="LQZ850" s="67"/>
      <c r="LRA850" s="67"/>
      <c r="LRB850" s="67"/>
      <c r="LRC850" s="67"/>
      <c r="LRD850" s="67"/>
      <c r="LRE850" s="67"/>
      <c r="LRF850" s="67"/>
      <c r="LRG850" s="67"/>
      <c r="LRH850" s="67"/>
      <c r="LRI850" s="67"/>
      <c r="LRJ850" s="67"/>
      <c r="LRK850" s="67"/>
      <c r="LRL850" s="67"/>
      <c r="LRM850" s="67"/>
      <c r="LRN850" s="67"/>
      <c r="LRO850" s="67"/>
      <c r="LRP850" s="67"/>
      <c r="LRQ850" s="67"/>
      <c r="LRR850" s="67"/>
      <c r="LRS850" s="67"/>
      <c r="LRT850" s="67"/>
      <c r="LRU850" s="67"/>
      <c r="LRV850" s="67"/>
      <c r="LRW850" s="67"/>
      <c r="LRX850" s="67"/>
      <c r="LRY850" s="67"/>
      <c r="LRZ850" s="67"/>
      <c r="LSA850" s="67"/>
      <c r="LSB850" s="67"/>
      <c r="LSC850" s="67"/>
      <c r="LSD850" s="67"/>
      <c r="LSE850" s="67"/>
      <c r="LSF850" s="67"/>
      <c r="LSG850" s="67"/>
      <c r="LSH850" s="67"/>
      <c r="LSI850" s="67"/>
      <c r="LSJ850" s="67"/>
      <c r="LSK850" s="67"/>
      <c r="LSL850" s="67"/>
      <c r="LSM850" s="67"/>
      <c r="LSN850" s="67"/>
      <c r="LSO850" s="67"/>
      <c r="LSP850" s="67"/>
      <c r="LSQ850" s="67"/>
      <c r="LSR850" s="67"/>
      <c r="LSS850" s="67"/>
      <c r="LST850" s="67"/>
      <c r="LSU850" s="67"/>
      <c r="LSV850" s="67"/>
      <c r="LSW850" s="67"/>
      <c r="LSX850" s="67"/>
      <c r="LSY850" s="67"/>
      <c r="LSZ850" s="67"/>
      <c r="LTA850" s="67"/>
      <c r="LTB850" s="67"/>
      <c r="LTC850" s="67"/>
      <c r="LTD850" s="67"/>
      <c r="LTE850" s="67"/>
      <c r="LTF850" s="67"/>
      <c r="LTG850" s="67"/>
      <c r="LTH850" s="67"/>
      <c r="LTI850" s="67"/>
      <c r="LTJ850" s="67"/>
      <c r="LTK850" s="67"/>
      <c r="LTL850" s="67"/>
      <c r="LTM850" s="67"/>
      <c r="LTN850" s="67"/>
      <c r="LTO850" s="67"/>
      <c r="LTP850" s="67"/>
      <c r="LTQ850" s="67"/>
      <c r="LTR850" s="67"/>
      <c r="LTS850" s="67"/>
      <c r="LTT850" s="67"/>
      <c r="LTU850" s="67"/>
      <c r="LTV850" s="67"/>
      <c r="LTW850" s="67"/>
      <c r="LTX850" s="67"/>
      <c r="LTY850" s="67"/>
      <c r="LTZ850" s="67"/>
      <c r="LUA850" s="67"/>
      <c r="LUB850" s="67"/>
      <c r="LUC850" s="67"/>
      <c r="LUD850" s="67"/>
      <c r="LUE850" s="67"/>
      <c r="LUF850" s="67"/>
      <c r="LUG850" s="67"/>
      <c r="LUH850" s="67"/>
      <c r="LUI850" s="67"/>
      <c r="LUJ850" s="67"/>
      <c r="LUK850" s="67"/>
      <c r="LUL850" s="67"/>
      <c r="LUM850" s="67"/>
      <c r="LUN850" s="67"/>
      <c r="LUO850" s="67"/>
      <c r="LUP850" s="67"/>
      <c r="LUQ850" s="67"/>
      <c r="LUR850" s="67"/>
      <c r="LUS850" s="67"/>
      <c r="LUT850" s="67"/>
      <c r="LUU850" s="67"/>
      <c r="LUV850" s="67"/>
      <c r="LUW850" s="67"/>
      <c r="LUX850" s="67"/>
      <c r="LUY850" s="67"/>
      <c r="LUZ850" s="67"/>
      <c r="LVA850" s="67"/>
      <c r="LVB850" s="67"/>
      <c r="LVC850" s="67"/>
      <c r="LVD850" s="67"/>
      <c r="LVE850" s="67"/>
      <c r="LVF850" s="67"/>
      <c r="LVG850" s="67"/>
      <c r="LVH850" s="67"/>
      <c r="LVI850" s="67"/>
      <c r="LVJ850" s="67"/>
      <c r="LVK850" s="67"/>
      <c r="LVL850" s="67"/>
      <c r="LVM850" s="67"/>
      <c r="LVN850" s="67"/>
      <c r="LVO850" s="67"/>
      <c r="LVP850" s="67"/>
      <c r="LVQ850" s="67"/>
      <c r="LVR850" s="67"/>
      <c r="LVS850" s="67"/>
      <c r="LVT850" s="67"/>
      <c r="LVU850" s="67"/>
      <c r="LVV850" s="67"/>
      <c r="LVW850" s="67"/>
      <c r="LVX850" s="67"/>
      <c r="LVY850" s="67"/>
      <c r="LVZ850" s="67"/>
      <c r="LWA850" s="67"/>
      <c r="LWB850" s="67"/>
      <c r="LWC850" s="67"/>
      <c r="LWD850" s="67"/>
      <c r="LWE850" s="67"/>
      <c r="LWF850" s="67"/>
      <c r="LWG850" s="67"/>
      <c r="LWH850" s="67"/>
      <c r="LWI850" s="67"/>
      <c r="LWJ850" s="67"/>
      <c r="LWK850" s="67"/>
      <c r="LWL850" s="67"/>
      <c r="LWM850" s="67"/>
      <c r="LWN850" s="67"/>
      <c r="LWO850" s="67"/>
      <c r="LWP850" s="67"/>
      <c r="LWQ850" s="67"/>
      <c r="LWR850" s="67"/>
      <c r="LWS850" s="67"/>
      <c r="LWT850" s="67"/>
      <c r="LWU850" s="67"/>
      <c r="LWV850" s="67"/>
      <c r="LWW850" s="67"/>
      <c r="LWX850" s="67"/>
      <c r="LWY850" s="67"/>
      <c r="LWZ850" s="67"/>
      <c r="LXA850" s="67"/>
      <c r="LXB850" s="67"/>
      <c r="LXC850" s="67"/>
      <c r="LXD850" s="67"/>
      <c r="LXE850" s="67"/>
      <c r="LXF850" s="67"/>
      <c r="LXG850" s="67"/>
      <c r="LXH850" s="67"/>
      <c r="LXI850" s="67"/>
      <c r="LXJ850" s="67"/>
      <c r="LXK850" s="67"/>
      <c r="LXL850" s="67"/>
      <c r="LXM850" s="67"/>
      <c r="LXN850" s="67"/>
      <c r="LXO850" s="67"/>
      <c r="LXP850" s="67"/>
      <c r="LXQ850" s="67"/>
      <c r="LXR850" s="67"/>
      <c r="LXS850" s="67"/>
      <c r="LXT850" s="67"/>
      <c r="LXU850" s="67"/>
      <c r="LXV850" s="67"/>
      <c r="LXW850" s="67"/>
      <c r="LXX850" s="67"/>
      <c r="LXY850" s="67"/>
      <c r="LXZ850" s="67"/>
      <c r="LYA850" s="67"/>
      <c r="LYB850" s="67"/>
      <c r="LYC850" s="67"/>
      <c r="LYD850" s="67"/>
      <c r="LYE850" s="67"/>
      <c r="LYF850" s="67"/>
      <c r="LYG850" s="67"/>
      <c r="LYH850" s="67"/>
      <c r="LYI850" s="67"/>
      <c r="LYJ850" s="67"/>
      <c r="LYK850" s="67"/>
      <c r="LYL850" s="67"/>
      <c r="LYM850" s="67"/>
      <c r="LYN850" s="67"/>
      <c r="LYO850" s="67"/>
      <c r="LYP850" s="67"/>
      <c r="LYQ850" s="67"/>
      <c r="LYR850" s="67"/>
      <c r="LYS850" s="67"/>
      <c r="LYT850" s="67"/>
      <c r="LYU850" s="67"/>
      <c r="LYV850" s="67"/>
      <c r="LYW850" s="67"/>
      <c r="LYX850" s="67"/>
      <c r="LYY850" s="67"/>
      <c r="LYZ850" s="67"/>
      <c r="LZA850" s="67"/>
      <c r="LZB850" s="67"/>
      <c r="LZC850" s="67"/>
      <c r="LZD850" s="67"/>
      <c r="LZE850" s="67"/>
      <c r="LZF850" s="67"/>
      <c r="LZG850" s="67"/>
      <c r="LZH850" s="67"/>
      <c r="LZI850" s="67"/>
      <c r="LZJ850" s="67"/>
      <c r="LZK850" s="67"/>
      <c r="LZL850" s="67"/>
      <c r="LZM850" s="67"/>
      <c r="LZN850" s="67"/>
      <c r="LZO850" s="67"/>
      <c r="LZP850" s="67"/>
      <c r="LZQ850" s="67"/>
      <c r="LZR850" s="67"/>
      <c r="LZS850" s="67"/>
      <c r="LZT850" s="67"/>
      <c r="LZU850" s="67"/>
      <c r="LZV850" s="67"/>
      <c r="LZW850" s="67"/>
      <c r="LZX850" s="67"/>
      <c r="LZY850" s="67"/>
      <c r="LZZ850" s="67"/>
      <c r="MAA850" s="67"/>
      <c r="MAB850" s="67"/>
      <c r="MAC850" s="67"/>
      <c r="MAD850" s="67"/>
      <c r="MAE850" s="67"/>
      <c r="MAF850" s="67"/>
      <c r="MAG850" s="67"/>
      <c r="MAH850" s="67"/>
      <c r="MAI850" s="67"/>
      <c r="MAJ850" s="67"/>
      <c r="MAK850" s="67"/>
      <c r="MAL850" s="67"/>
      <c r="MAM850" s="67"/>
      <c r="MAN850" s="67"/>
      <c r="MAO850" s="67"/>
      <c r="MAP850" s="67"/>
      <c r="MAQ850" s="67"/>
      <c r="MAR850" s="67"/>
      <c r="MAS850" s="67"/>
      <c r="MAT850" s="67"/>
      <c r="MAU850" s="67"/>
      <c r="MAV850" s="67"/>
      <c r="MAW850" s="67"/>
      <c r="MAX850" s="67"/>
      <c r="MAY850" s="67"/>
      <c r="MAZ850" s="67"/>
      <c r="MBA850" s="67"/>
      <c r="MBB850" s="67"/>
      <c r="MBC850" s="67"/>
      <c r="MBD850" s="67"/>
      <c r="MBE850" s="67"/>
      <c r="MBF850" s="67"/>
      <c r="MBG850" s="67"/>
      <c r="MBH850" s="67"/>
      <c r="MBI850" s="67"/>
      <c r="MBJ850" s="67"/>
      <c r="MBK850" s="67"/>
      <c r="MBL850" s="67"/>
      <c r="MBM850" s="67"/>
      <c r="MBN850" s="67"/>
      <c r="MBO850" s="67"/>
      <c r="MBP850" s="67"/>
      <c r="MBQ850" s="67"/>
      <c r="MBR850" s="67"/>
      <c r="MBS850" s="67"/>
      <c r="MBT850" s="67"/>
      <c r="MBU850" s="67"/>
      <c r="MBV850" s="67"/>
      <c r="MBW850" s="67"/>
      <c r="MBX850" s="67"/>
      <c r="MBY850" s="67"/>
      <c r="MBZ850" s="67"/>
      <c r="MCA850" s="67"/>
      <c r="MCB850" s="67"/>
      <c r="MCC850" s="67"/>
      <c r="MCD850" s="67"/>
      <c r="MCE850" s="67"/>
      <c r="MCF850" s="67"/>
      <c r="MCG850" s="67"/>
      <c r="MCH850" s="67"/>
      <c r="MCI850" s="67"/>
      <c r="MCJ850" s="67"/>
      <c r="MCK850" s="67"/>
      <c r="MCL850" s="67"/>
      <c r="MCM850" s="67"/>
      <c r="MCN850" s="67"/>
      <c r="MCO850" s="67"/>
      <c r="MCP850" s="67"/>
      <c r="MCQ850" s="67"/>
      <c r="MCR850" s="67"/>
      <c r="MCS850" s="67"/>
      <c r="MCT850" s="67"/>
      <c r="MCU850" s="67"/>
      <c r="MCV850" s="67"/>
      <c r="MCW850" s="67"/>
      <c r="MCX850" s="67"/>
      <c r="MCY850" s="67"/>
      <c r="MCZ850" s="67"/>
      <c r="MDA850" s="67"/>
      <c r="MDB850" s="67"/>
      <c r="MDC850" s="67"/>
      <c r="MDD850" s="67"/>
      <c r="MDE850" s="67"/>
      <c r="MDF850" s="67"/>
      <c r="MDG850" s="67"/>
      <c r="MDH850" s="67"/>
      <c r="MDI850" s="67"/>
      <c r="MDJ850" s="67"/>
      <c r="MDK850" s="67"/>
      <c r="MDL850" s="67"/>
      <c r="MDM850" s="67"/>
      <c r="MDN850" s="67"/>
      <c r="MDO850" s="67"/>
      <c r="MDP850" s="67"/>
      <c r="MDQ850" s="67"/>
      <c r="MDR850" s="67"/>
      <c r="MDS850" s="67"/>
      <c r="MDT850" s="67"/>
      <c r="MDU850" s="67"/>
      <c r="MDV850" s="67"/>
      <c r="MDW850" s="67"/>
      <c r="MDX850" s="67"/>
      <c r="MDY850" s="67"/>
      <c r="MDZ850" s="67"/>
      <c r="MEA850" s="67"/>
      <c r="MEB850" s="67"/>
      <c r="MEC850" s="67"/>
      <c r="MED850" s="67"/>
      <c r="MEE850" s="67"/>
      <c r="MEF850" s="67"/>
      <c r="MEG850" s="67"/>
      <c r="MEH850" s="67"/>
      <c r="MEI850" s="67"/>
      <c r="MEJ850" s="67"/>
      <c r="MEK850" s="67"/>
      <c r="MEL850" s="67"/>
      <c r="MEM850" s="67"/>
      <c r="MEN850" s="67"/>
      <c r="MEO850" s="67"/>
      <c r="MEP850" s="67"/>
      <c r="MEQ850" s="67"/>
      <c r="MER850" s="67"/>
      <c r="MES850" s="67"/>
      <c r="MET850" s="67"/>
      <c r="MEU850" s="67"/>
      <c r="MEV850" s="67"/>
      <c r="MEW850" s="67"/>
      <c r="MEX850" s="67"/>
      <c r="MEY850" s="67"/>
      <c r="MEZ850" s="67"/>
      <c r="MFA850" s="67"/>
      <c r="MFB850" s="67"/>
      <c r="MFC850" s="67"/>
      <c r="MFD850" s="67"/>
      <c r="MFE850" s="67"/>
      <c r="MFF850" s="67"/>
      <c r="MFG850" s="67"/>
      <c r="MFH850" s="67"/>
      <c r="MFI850" s="67"/>
      <c r="MFJ850" s="67"/>
      <c r="MFK850" s="67"/>
      <c r="MFL850" s="67"/>
      <c r="MFM850" s="67"/>
      <c r="MFN850" s="67"/>
      <c r="MFO850" s="67"/>
      <c r="MFP850" s="67"/>
      <c r="MFQ850" s="67"/>
      <c r="MFR850" s="67"/>
      <c r="MFS850" s="67"/>
      <c r="MFT850" s="67"/>
      <c r="MFU850" s="67"/>
      <c r="MFV850" s="67"/>
      <c r="MFW850" s="67"/>
      <c r="MFX850" s="67"/>
      <c r="MFY850" s="67"/>
      <c r="MFZ850" s="67"/>
      <c r="MGA850" s="67"/>
      <c r="MGB850" s="67"/>
      <c r="MGC850" s="67"/>
      <c r="MGD850" s="67"/>
      <c r="MGE850" s="67"/>
      <c r="MGF850" s="67"/>
      <c r="MGG850" s="67"/>
      <c r="MGH850" s="67"/>
      <c r="MGI850" s="67"/>
      <c r="MGJ850" s="67"/>
      <c r="MGK850" s="67"/>
      <c r="MGL850" s="67"/>
      <c r="MGM850" s="67"/>
      <c r="MGN850" s="67"/>
      <c r="MGO850" s="67"/>
      <c r="MGP850" s="67"/>
      <c r="MGQ850" s="67"/>
      <c r="MGR850" s="67"/>
      <c r="MGS850" s="67"/>
      <c r="MGT850" s="67"/>
      <c r="MGU850" s="67"/>
      <c r="MGV850" s="67"/>
      <c r="MGW850" s="67"/>
      <c r="MGX850" s="67"/>
      <c r="MGY850" s="67"/>
      <c r="MGZ850" s="67"/>
      <c r="MHA850" s="67"/>
      <c r="MHB850" s="67"/>
      <c r="MHC850" s="67"/>
      <c r="MHD850" s="67"/>
      <c r="MHE850" s="67"/>
      <c r="MHF850" s="67"/>
      <c r="MHG850" s="67"/>
      <c r="MHH850" s="67"/>
      <c r="MHI850" s="67"/>
      <c r="MHJ850" s="67"/>
      <c r="MHK850" s="67"/>
      <c r="MHL850" s="67"/>
      <c r="MHM850" s="67"/>
      <c r="MHN850" s="67"/>
      <c r="MHO850" s="67"/>
      <c r="MHP850" s="67"/>
      <c r="MHQ850" s="67"/>
      <c r="MHR850" s="67"/>
      <c r="MHS850" s="67"/>
      <c r="MHT850" s="67"/>
      <c r="MHU850" s="67"/>
      <c r="MHV850" s="67"/>
      <c r="MHW850" s="67"/>
      <c r="MHX850" s="67"/>
      <c r="MHY850" s="67"/>
      <c r="MHZ850" s="67"/>
      <c r="MIA850" s="67"/>
      <c r="MIB850" s="67"/>
      <c r="MIC850" s="67"/>
      <c r="MID850" s="67"/>
      <c r="MIE850" s="67"/>
      <c r="MIF850" s="67"/>
      <c r="MIG850" s="67"/>
      <c r="MIH850" s="67"/>
      <c r="MII850" s="67"/>
      <c r="MIJ850" s="67"/>
      <c r="MIK850" s="67"/>
      <c r="MIL850" s="67"/>
      <c r="MIM850" s="67"/>
      <c r="MIN850" s="67"/>
      <c r="MIO850" s="67"/>
      <c r="MIP850" s="67"/>
      <c r="MIQ850" s="67"/>
      <c r="MIR850" s="67"/>
      <c r="MIS850" s="67"/>
      <c r="MIT850" s="67"/>
      <c r="MIU850" s="67"/>
      <c r="MIV850" s="67"/>
      <c r="MIW850" s="67"/>
      <c r="MIX850" s="67"/>
      <c r="MIY850" s="67"/>
      <c r="MIZ850" s="67"/>
      <c r="MJA850" s="67"/>
      <c r="MJB850" s="67"/>
      <c r="MJC850" s="67"/>
      <c r="MJD850" s="67"/>
      <c r="MJE850" s="67"/>
      <c r="MJF850" s="67"/>
      <c r="MJG850" s="67"/>
      <c r="MJH850" s="67"/>
      <c r="MJI850" s="67"/>
      <c r="MJJ850" s="67"/>
      <c r="MJK850" s="67"/>
      <c r="MJL850" s="67"/>
      <c r="MJM850" s="67"/>
      <c r="MJN850" s="67"/>
      <c r="MJO850" s="67"/>
      <c r="MJP850" s="67"/>
      <c r="MJQ850" s="67"/>
      <c r="MJR850" s="67"/>
      <c r="MJS850" s="67"/>
      <c r="MJT850" s="67"/>
      <c r="MJU850" s="67"/>
      <c r="MJV850" s="67"/>
      <c r="MJW850" s="67"/>
      <c r="MJX850" s="67"/>
      <c r="MJY850" s="67"/>
      <c r="MJZ850" s="67"/>
      <c r="MKA850" s="67"/>
      <c r="MKB850" s="67"/>
      <c r="MKC850" s="67"/>
      <c r="MKD850" s="67"/>
      <c r="MKE850" s="67"/>
      <c r="MKF850" s="67"/>
      <c r="MKG850" s="67"/>
      <c r="MKH850" s="67"/>
      <c r="MKI850" s="67"/>
      <c r="MKJ850" s="67"/>
      <c r="MKK850" s="67"/>
      <c r="MKL850" s="67"/>
      <c r="MKM850" s="67"/>
      <c r="MKN850" s="67"/>
      <c r="MKO850" s="67"/>
      <c r="MKP850" s="67"/>
      <c r="MKQ850" s="67"/>
      <c r="MKR850" s="67"/>
      <c r="MKS850" s="67"/>
      <c r="MKT850" s="67"/>
      <c r="MKU850" s="67"/>
      <c r="MKV850" s="67"/>
      <c r="MKW850" s="67"/>
      <c r="MKX850" s="67"/>
      <c r="MKY850" s="67"/>
      <c r="MKZ850" s="67"/>
      <c r="MLA850" s="67"/>
      <c r="MLB850" s="67"/>
      <c r="MLC850" s="67"/>
      <c r="MLD850" s="67"/>
      <c r="MLE850" s="67"/>
      <c r="MLF850" s="67"/>
      <c r="MLG850" s="67"/>
      <c r="MLH850" s="67"/>
      <c r="MLI850" s="67"/>
      <c r="MLJ850" s="67"/>
      <c r="MLK850" s="67"/>
      <c r="MLL850" s="67"/>
      <c r="MLM850" s="67"/>
      <c r="MLN850" s="67"/>
      <c r="MLO850" s="67"/>
      <c r="MLP850" s="67"/>
      <c r="MLQ850" s="67"/>
      <c r="MLR850" s="67"/>
      <c r="MLS850" s="67"/>
      <c r="MLT850" s="67"/>
      <c r="MLU850" s="67"/>
      <c r="MLV850" s="67"/>
      <c r="MLW850" s="67"/>
      <c r="MLX850" s="67"/>
      <c r="MLY850" s="67"/>
      <c r="MLZ850" s="67"/>
      <c r="MMA850" s="67"/>
      <c r="MMB850" s="67"/>
      <c r="MMC850" s="67"/>
      <c r="MMD850" s="67"/>
      <c r="MME850" s="67"/>
      <c r="MMF850" s="67"/>
      <c r="MMG850" s="67"/>
      <c r="MMH850" s="67"/>
      <c r="MMI850" s="67"/>
      <c r="MMJ850" s="67"/>
      <c r="MMK850" s="67"/>
      <c r="MML850" s="67"/>
      <c r="MMM850" s="67"/>
      <c r="MMN850" s="67"/>
      <c r="MMO850" s="67"/>
      <c r="MMP850" s="67"/>
      <c r="MMQ850" s="67"/>
      <c r="MMR850" s="67"/>
      <c r="MMS850" s="67"/>
      <c r="MMT850" s="67"/>
      <c r="MMU850" s="67"/>
      <c r="MMV850" s="67"/>
      <c r="MMW850" s="67"/>
      <c r="MMX850" s="67"/>
      <c r="MMY850" s="67"/>
      <c r="MMZ850" s="67"/>
      <c r="MNA850" s="67"/>
      <c r="MNB850" s="67"/>
      <c r="MNC850" s="67"/>
      <c r="MND850" s="67"/>
      <c r="MNE850" s="67"/>
      <c r="MNF850" s="67"/>
      <c r="MNG850" s="67"/>
      <c r="MNH850" s="67"/>
      <c r="MNI850" s="67"/>
      <c r="MNJ850" s="67"/>
      <c r="MNK850" s="67"/>
      <c r="MNL850" s="67"/>
      <c r="MNM850" s="67"/>
      <c r="MNN850" s="67"/>
      <c r="MNO850" s="67"/>
      <c r="MNP850" s="67"/>
      <c r="MNQ850" s="67"/>
      <c r="MNR850" s="67"/>
      <c r="MNS850" s="67"/>
      <c r="MNT850" s="67"/>
      <c r="MNU850" s="67"/>
      <c r="MNV850" s="67"/>
      <c r="MNW850" s="67"/>
      <c r="MNX850" s="67"/>
      <c r="MNY850" s="67"/>
      <c r="MNZ850" s="67"/>
      <c r="MOA850" s="67"/>
      <c r="MOB850" s="67"/>
      <c r="MOC850" s="67"/>
      <c r="MOD850" s="67"/>
      <c r="MOE850" s="67"/>
      <c r="MOF850" s="67"/>
      <c r="MOG850" s="67"/>
      <c r="MOH850" s="67"/>
      <c r="MOI850" s="67"/>
      <c r="MOJ850" s="67"/>
      <c r="MOK850" s="67"/>
      <c r="MOL850" s="67"/>
      <c r="MOM850" s="67"/>
      <c r="MON850" s="67"/>
      <c r="MOO850" s="67"/>
      <c r="MOP850" s="67"/>
      <c r="MOQ850" s="67"/>
      <c r="MOR850" s="67"/>
      <c r="MOS850" s="67"/>
      <c r="MOT850" s="67"/>
      <c r="MOU850" s="67"/>
      <c r="MOV850" s="67"/>
      <c r="MOW850" s="67"/>
      <c r="MOX850" s="67"/>
      <c r="MOY850" s="67"/>
      <c r="MOZ850" s="67"/>
      <c r="MPA850" s="67"/>
      <c r="MPB850" s="67"/>
      <c r="MPC850" s="67"/>
      <c r="MPD850" s="67"/>
      <c r="MPE850" s="67"/>
      <c r="MPF850" s="67"/>
      <c r="MPG850" s="67"/>
      <c r="MPH850" s="67"/>
      <c r="MPI850" s="67"/>
      <c r="MPJ850" s="67"/>
      <c r="MPK850" s="67"/>
      <c r="MPL850" s="67"/>
      <c r="MPM850" s="67"/>
      <c r="MPN850" s="67"/>
      <c r="MPO850" s="67"/>
      <c r="MPP850" s="67"/>
      <c r="MPQ850" s="67"/>
      <c r="MPR850" s="67"/>
      <c r="MPS850" s="67"/>
      <c r="MPT850" s="67"/>
      <c r="MPU850" s="67"/>
      <c r="MPV850" s="67"/>
      <c r="MPW850" s="67"/>
      <c r="MPX850" s="67"/>
      <c r="MPY850" s="67"/>
      <c r="MPZ850" s="67"/>
      <c r="MQA850" s="67"/>
      <c r="MQB850" s="67"/>
      <c r="MQC850" s="67"/>
      <c r="MQD850" s="67"/>
      <c r="MQE850" s="67"/>
      <c r="MQF850" s="67"/>
      <c r="MQG850" s="67"/>
      <c r="MQH850" s="67"/>
      <c r="MQI850" s="67"/>
      <c r="MQJ850" s="67"/>
      <c r="MQK850" s="67"/>
      <c r="MQL850" s="67"/>
      <c r="MQM850" s="67"/>
      <c r="MQN850" s="67"/>
      <c r="MQO850" s="67"/>
      <c r="MQP850" s="67"/>
      <c r="MQQ850" s="67"/>
      <c r="MQR850" s="67"/>
      <c r="MQS850" s="67"/>
      <c r="MQT850" s="67"/>
      <c r="MQU850" s="67"/>
      <c r="MQV850" s="67"/>
      <c r="MQW850" s="67"/>
      <c r="MQX850" s="67"/>
      <c r="MQY850" s="67"/>
      <c r="MQZ850" s="67"/>
      <c r="MRA850" s="67"/>
      <c r="MRB850" s="67"/>
      <c r="MRC850" s="67"/>
      <c r="MRD850" s="67"/>
      <c r="MRE850" s="67"/>
      <c r="MRF850" s="67"/>
      <c r="MRG850" s="67"/>
      <c r="MRH850" s="67"/>
      <c r="MRI850" s="67"/>
      <c r="MRJ850" s="67"/>
      <c r="MRK850" s="67"/>
      <c r="MRL850" s="67"/>
      <c r="MRM850" s="67"/>
      <c r="MRN850" s="67"/>
      <c r="MRO850" s="67"/>
      <c r="MRP850" s="67"/>
      <c r="MRQ850" s="67"/>
      <c r="MRR850" s="67"/>
      <c r="MRS850" s="67"/>
      <c r="MRT850" s="67"/>
      <c r="MRU850" s="67"/>
      <c r="MRV850" s="67"/>
      <c r="MRW850" s="67"/>
      <c r="MRX850" s="67"/>
      <c r="MRY850" s="67"/>
      <c r="MRZ850" s="67"/>
      <c r="MSA850" s="67"/>
      <c r="MSB850" s="67"/>
      <c r="MSC850" s="67"/>
      <c r="MSD850" s="67"/>
      <c r="MSE850" s="67"/>
      <c r="MSF850" s="67"/>
      <c r="MSG850" s="67"/>
      <c r="MSH850" s="67"/>
      <c r="MSI850" s="67"/>
      <c r="MSJ850" s="67"/>
      <c r="MSK850" s="67"/>
      <c r="MSL850" s="67"/>
      <c r="MSM850" s="67"/>
      <c r="MSN850" s="67"/>
      <c r="MSO850" s="67"/>
      <c r="MSP850" s="67"/>
      <c r="MSQ850" s="67"/>
      <c r="MSR850" s="67"/>
      <c r="MSS850" s="67"/>
      <c r="MST850" s="67"/>
      <c r="MSU850" s="67"/>
      <c r="MSV850" s="67"/>
      <c r="MSW850" s="67"/>
      <c r="MSX850" s="67"/>
      <c r="MSY850" s="67"/>
      <c r="MSZ850" s="67"/>
      <c r="MTA850" s="67"/>
      <c r="MTB850" s="67"/>
      <c r="MTC850" s="67"/>
      <c r="MTD850" s="67"/>
      <c r="MTE850" s="67"/>
      <c r="MTF850" s="67"/>
      <c r="MTG850" s="67"/>
      <c r="MTH850" s="67"/>
      <c r="MTI850" s="67"/>
      <c r="MTJ850" s="67"/>
      <c r="MTK850" s="67"/>
      <c r="MTL850" s="67"/>
      <c r="MTM850" s="67"/>
      <c r="MTN850" s="67"/>
      <c r="MTO850" s="67"/>
      <c r="MTP850" s="67"/>
      <c r="MTQ850" s="67"/>
      <c r="MTR850" s="67"/>
      <c r="MTS850" s="67"/>
      <c r="MTT850" s="67"/>
      <c r="MTU850" s="67"/>
      <c r="MTV850" s="67"/>
      <c r="MTW850" s="67"/>
      <c r="MTX850" s="67"/>
      <c r="MTY850" s="67"/>
      <c r="MTZ850" s="67"/>
      <c r="MUA850" s="67"/>
      <c r="MUB850" s="67"/>
      <c r="MUC850" s="67"/>
      <c r="MUD850" s="67"/>
      <c r="MUE850" s="67"/>
      <c r="MUF850" s="67"/>
      <c r="MUG850" s="67"/>
      <c r="MUH850" s="67"/>
      <c r="MUI850" s="67"/>
      <c r="MUJ850" s="67"/>
      <c r="MUK850" s="67"/>
      <c r="MUL850" s="67"/>
      <c r="MUM850" s="67"/>
      <c r="MUN850" s="67"/>
      <c r="MUO850" s="67"/>
      <c r="MUP850" s="67"/>
      <c r="MUQ850" s="67"/>
      <c r="MUR850" s="67"/>
      <c r="MUS850" s="67"/>
      <c r="MUT850" s="67"/>
      <c r="MUU850" s="67"/>
      <c r="MUV850" s="67"/>
      <c r="MUW850" s="67"/>
      <c r="MUX850" s="67"/>
      <c r="MUY850" s="67"/>
      <c r="MUZ850" s="67"/>
      <c r="MVA850" s="67"/>
      <c r="MVB850" s="67"/>
      <c r="MVC850" s="67"/>
      <c r="MVD850" s="67"/>
      <c r="MVE850" s="67"/>
      <c r="MVF850" s="67"/>
      <c r="MVG850" s="67"/>
      <c r="MVH850" s="67"/>
      <c r="MVI850" s="67"/>
      <c r="MVJ850" s="67"/>
      <c r="MVK850" s="67"/>
      <c r="MVL850" s="67"/>
      <c r="MVM850" s="67"/>
      <c r="MVN850" s="67"/>
      <c r="MVO850" s="67"/>
      <c r="MVP850" s="67"/>
      <c r="MVQ850" s="67"/>
      <c r="MVR850" s="67"/>
      <c r="MVS850" s="67"/>
      <c r="MVT850" s="67"/>
      <c r="MVU850" s="67"/>
      <c r="MVV850" s="67"/>
      <c r="MVW850" s="67"/>
      <c r="MVX850" s="67"/>
      <c r="MVY850" s="67"/>
      <c r="MVZ850" s="67"/>
      <c r="MWA850" s="67"/>
      <c r="MWB850" s="67"/>
      <c r="MWC850" s="67"/>
      <c r="MWD850" s="67"/>
      <c r="MWE850" s="67"/>
      <c r="MWF850" s="67"/>
      <c r="MWG850" s="67"/>
      <c r="MWH850" s="67"/>
      <c r="MWI850" s="67"/>
      <c r="MWJ850" s="67"/>
      <c r="MWK850" s="67"/>
      <c r="MWL850" s="67"/>
      <c r="MWM850" s="67"/>
      <c r="MWN850" s="67"/>
      <c r="MWO850" s="67"/>
      <c r="MWP850" s="67"/>
      <c r="MWQ850" s="67"/>
      <c r="MWR850" s="67"/>
      <c r="MWS850" s="67"/>
      <c r="MWT850" s="67"/>
      <c r="MWU850" s="67"/>
      <c r="MWV850" s="67"/>
      <c r="MWW850" s="67"/>
      <c r="MWX850" s="67"/>
      <c r="MWY850" s="67"/>
      <c r="MWZ850" s="67"/>
      <c r="MXA850" s="67"/>
      <c r="MXB850" s="67"/>
      <c r="MXC850" s="67"/>
      <c r="MXD850" s="67"/>
      <c r="MXE850" s="67"/>
      <c r="MXF850" s="67"/>
      <c r="MXG850" s="67"/>
      <c r="MXH850" s="67"/>
      <c r="MXI850" s="67"/>
      <c r="MXJ850" s="67"/>
      <c r="MXK850" s="67"/>
      <c r="MXL850" s="67"/>
      <c r="MXM850" s="67"/>
      <c r="MXN850" s="67"/>
      <c r="MXO850" s="67"/>
      <c r="MXP850" s="67"/>
      <c r="MXQ850" s="67"/>
      <c r="MXR850" s="67"/>
      <c r="MXS850" s="67"/>
      <c r="MXT850" s="67"/>
      <c r="MXU850" s="67"/>
      <c r="MXV850" s="67"/>
      <c r="MXW850" s="67"/>
      <c r="MXX850" s="67"/>
      <c r="MXY850" s="67"/>
      <c r="MXZ850" s="67"/>
      <c r="MYA850" s="67"/>
      <c r="MYB850" s="67"/>
      <c r="MYC850" s="67"/>
      <c r="MYD850" s="67"/>
      <c r="MYE850" s="67"/>
      <c r="MYF850" s="67"/>
      <c r="MYG850" s="67"/>
      <c r="MYH850" s="67"/>
      <c r="MYI850" s="67"/>
      <c r="MYJ850" s="67"/>
      <c r="MYK850" s="67"/>
      <c r="MYL850" s="67"/>
      <c r="MYM850" s="67"/>
      <c r="MYN850" s="67"/>
      <c r="MYO850" s="67"/>
      <c r="MYP850" s="67"/>
      <c r="MYQ850" s="67"/>
      <c r="MYR850" s="67"/>
      <c r="MYS850" s="67"/>
      <c r="MYT850" s="67"/>
      <c r="MYU850" s="67"/>
      <c r="MYV850" s="67"/>
      <c r="MYW850" s="67"/>
      <c r="MYX850" s="67"/>
      <c r="MYY850" s="67"/>
      <c r="MYZ850" s="67"/>
      <c r="MZA850" s="67"/>
      <c r="MZB850" s="67"/>
      <c r="MZC850" s="67"/>
      <c r="MZD850" s="67"/>
      <c r="MZE850" s="67"/>
      <c r="MZF850" s="67"/>
      <c r="MZG850" s="67"/>
      <c r="MZH850" s="67"/>
      <c r="MZI850" s="67"/>
      <c r="MZJ850" s="67"/>
      <c r="MZK850" s="67"/>
      <c r="MZL850" s="67"/>
      <c r="MZM850" s="67"/>
      <c r="MZN850" s="67"/>
      <c r="MZO850" s="67"/>
      <c r="MZP850" s="67"/>
      <c r="MZQ850" s="67"/>
      <c r="MZR850" s="67"/>
      <c r="MZS850" s="67"/>
      <c r="MZT850" s="67"/>
      <c r="MZU850" s="67"/>
      <c r="MZV850" s="67"/>
      <c r="MZW850" s="67"/>
      <c r="MZX850" s="67"/>
      <c r="MZY850" s="67"/>
      <c r="MZZ850" s="67"/>
      <c r="NAA850" s="67"/>
      <c r="NAB850" s="67"/>
      <c r="NAC850" s="67"/>
      <c r="NAD850" s="67"/>
      <c r="NAE850" s="67"/>
      <c r="NAF850" s="67"/>
      <c r="NAG850" s="67"/>
      <c r="NAH850" s="67"/>
      <c r="NAI850" s="67"/>
      <c r="NAJ850" s="67"/>
      <c r="NAK850" s="67"/>
      <c r="NAL850" s="67"/>
      <c r="NAM850" s="67"/>
      <c r="NAN850" s="67"/>
      <c r="NAO850" s="67"/>
      <c r="NAP850" s="67"/>
      <c r="NAQ850" s="67"/>
      <c r="NAR850" s="67"/>
      <c r="NAS850" s="67"/>
      <c r="NAT850" s="67"/>
      <c r="NAU850" s="67"/>
      <c r="NAV850" s="67"/>
      <c r="NAW850" s="67"/>
      <c r="NAX850" s="67"/>
      <c r="NAY850" s="67"/>
      <c r="NAZ850" s="67"/>
      <c r="NBA850" s="67"/>
      <c r="NBB850" s="67"/>
      <c r="NBC850" s="67"/>
      <c r="NBD850" s="67"/>
      <c r="NBE850" s="67"/>
      <c r="NBF850" s="67"/>
      <c r="NBG850" s="67"/>
      <c r="NBH850" s="67"/>
      <c r="NBI850" s="67"/>
      <c r="NBJ850" s="67"/>
      <c r="NBK850" s="67"/>
      <c r="NBL850" s="67"/>
      <c r="NBM850" s="67"/>
      <c r="NBN850" s="67"/>
      <c r="NBO850" s="67"/>
      <c r="NBP850" s="67"/>
      <c r="NBQ850" s="67"/>
      <c r="NBR850" s="67"/>
      <c r="NBS850" s="67"/>
      <c r="NBT850" s="67"/>
      <c r="NBU850" s="67"/>
      <c r="NBV850" s="67"/>
      <c r="NBW850" s="67"/>
      <c r="NBX850" s="67"/>
      <c r="NBY850" s="67"/>
      <c r="NBZ850" s="67"/>
      <c r="NCA850" s="67"/>
      <c r="NCB850" s="67"/>
      <c r="NCC850" s="67"/>
      <c r="NCD850" s="67"/>
      <c r="NCE850" s="67"/>
      <c r="NCF850" s="67"/>
      <c r="NCG850" s="67"/>
      <c r="NCH850" s="67"/>
      <c r="NCI850" s="67"/>
      <c r="NCJ850" s="67"/>
      <c r="NCK850" s="67"/>
      <c r="NCL850" s="67"/>
      <c r="NCM850" s="67"/>
      <c r="NCN850" s="67"/>
      <c r="NCO850" s="67"/>
      <c r="NCP850" s="67"/>
      <c r="NCQ850" s="67"/>
      <c r="NCR850" s="67"/>
      <c r="NCS850" s="67"/>
      <c r="NCT850" s="67"/>
      <c r="NCU850" s="67"/>
      <c r="NCV850" s="67"/>
      <c r="NCW850" s="67"/>
      <c r="NCX850" s="67"/>
      <c r="NCY850" s="67"/>
      <c r="NCZ850" s="67"/>
      <c r="NDA850" s="67"/>
      <c r="NDB850" s="67"/>
      <c r="NDC850" s="67"/>
      <c r="NDD850" s="67"/>
      <c r="NDE850" s="67"/>
      <c r="NDF850" s="67"/>
      <c r="NDG850" s="67"/>
      <c r="NDH850" s="67"/>
      <c r="NDI850" s="67"/>
      <c r="NDJ850" s="67"/>
      <c r="NDK850" s="67"/>
      <c r="NDL850" s="67"/>
      <c r="NDM850" s="67"/>
      <c r="NDN850" s="67"/>
      <c r="NDO850" s="67"/>
      <c r="NDP850" s="67"/>
      <c r="NDQ850" s="67"/>
      <c r="NDR850" s="67"/>
      <c r="NDS850" s="67"/>
      <c r="NDT850" s="67"/>
      <c r="NDU850" s="67"/>
      <c r="NDV850" s="67"/>
      <c r="NDW850" s="67"/>
      <c r="NDX850" s="67"/>
      <c r="NDY850" s="67"/>
      <c r="NDZ850" s="67"/>
      <c r="NEA850" s="67"/>
      <c r="NEB850" s="67"/>
      <c r="NEC850" s="67"/>
      <c r="NED850" s="67"/>
      <c r="NEE850" s="67"/>
      <c r="NEF850" s="67"/>
      <c r="NEG850" s="67"/>
      <c r="NEH850" s="67"/>
      <c r="NEI850" s="67"/>
      <c r="NEJ850" s="67"/>
      <c r="NEK850" s="67"/>
      <c r="NEL850" s="67"/>
      <c r="NEM850" s="67"/>
      <c r="NEN850" s="67"/>
      <c r="NEO850" s="67"/>
      <c r="NEP850" s="67"/>
      <c r="NEQ850" s="67"/>
      <c r="NER850" s="67"/>
      <c r="NES850" s="67"/>
      <c r="NET850" s="67"/>
      <c r="NEU850" s="67"/>
      <c r="NEV850" s="67"/>
      <c r="NEW850" s="67"/>
      <c r="NEX850" s="67"/>
      <c r="NEY850" s="67"/>
      <c r="NEZ850" s="67"/>
      <c r="NFA850" s="67"/>
      <c r="NFB850" s="67"/>
      <c r="NFC850" s="67"/>
      <c r="NFD850" s="67"/>
      <c r="NFE850" s="67"/>
      <c r="NFF850" s="67"/>
      <c r="NFG850" s="67"/>
      <c r="NFH850" s="67"/>
      <c r="NFI850" s="67"/>
      <c r="NFJ850" s="67"/>
      <c r="NFK850" s="67"/>
      <c r="NFL850" s="67"/>
      <c r="NFM850" s="67"/>
      <c r="NFN850" s="67"/>
      <c r="NFO850" s="67"/>
      <c r="NFP850" s="67"/>
      <c r="NFQ850" s="67"/>
      <c r="NFR850" s="67"/>
      <c r="NFS850" s="67"/>
      <c r="NFT850" s="67"/>
      <c r="NFU850" s="67"/>
      <c r="NFV850" s="67"/>
      <c r="NFW850" s="67"/>
      <c r="NFX850" s="67"/>
      <c r="NFY850" s="67"/>
      <c r="NFZ850" s="67"/>
      <c r="NGA850" s="67"/>
      <c r="NGB850" s="67"/>
      <c r="NGC850" s="67"/>
      <c r="NGD850" s="67"/>
      <c r="NGE850" s="67"/>
      <c r="NGF850" s="67"/>
      <c r="NGG850" s="67"/>
      <c r="NGH850" s="67"/>
      <c r="NGI850" s="67"/>
      <c r="NGJ850" s="67"/>
      <c r="NGK850" s="67"/>
      <c r="NGL850" s="67"/>
      <c r="NGM850" s="67"/>
      <c r="NGN850" s="67"/>
      <c r="NGO850" s="67"/>
      <c r="NGP850" s="67"/>
      <c r="NGQ850" s="67"/>
      <c r="NGR850" s="67"/>
      <c r="NGS850" s="67"/>
      <c r="NGT850" s="67"/>
      <c r="NGU850" s="67"/>
      <c r="NGV850" s="67"/>
      <c r="NGW850" s="67"/>
      <c r="NGX850" s="67"/>
      <c r="NGY850" s="67"/>
      <c r="NGZ850" s="67"/>
      <c r="NHA850" s="67"/>
      <c r="NHB850" s="67"/>
      <c r="NHC850" s="67"/>
      <c r="NHD850" s="67"/>
      <c r="NHE850" s="67"/>
      <c r="NHF850" s="67"/>
      <c r="NHG850" s="67"/>
      <c r="NHH850" s="67"/>
      <c r="NHI850" s="67"/>
      <c r="NHJ850" s="67"/>
      <c r="NHK850" s="67"/>
      <c r="NHL850" s="67"/>
      <c r="NHM850" s="67"/>
      <c r="NHN850" s="67"/>
      <c r="NHO850" s="67"/>
      <c r="NHP850" s="67"/>
      <c r="NHQ850" s="67"/>
      <c r="NHR850" s="67"/>
      <c r="NHS850" s="67"/>
      <c r="NHT850" s="67"/>
      <c r="NHU850" s="67"/>
      <c r="NHV850" s="67"/>
      <c r="NHW850" s="67"/>
      <c r="NHX850" s="67"/>
      <c r="NHY850" s="67"/>
      <c r="NHZ850" s="67"/>
      <c r="NIA850" s="67"/>
      <c r="NIB850" s="67"/>
      <c r="NIC850" s="67"/>
      <c r="NID850" s="67"/>
      <c r="NIE850" s="67"/>
      <c r="NIF850" s="67"/>
      <c r="NIG850" s="67"/>
      <c r="NIH850" s="67"/>
      <c r="NII850" s="67"/>
      <c r="NIJ850" s="67"/>
      <c r="NIK850" s="67"/>
      <c r="NIL850" s="67"/>
      <c r="NIM850" s="67"/>
      <c r="NIN850" s="67"/>
      <c r="NIO850" s="67"/>
      <c r="NIP850" s="67"/>
      <c r="NIQ850" s="67"/>
      <c r="NIR850" s="67"/>
      <c r="NIS850" s="67"/>
      <c r="NIT850" s="67"/>
      <c r="NIU850" s="67"/>
      <c r="NIV850" s="67"/>
      <c r="NIW850" s="67"/>
      <c r="NIX850" s="67"/>
      <c r="NIY850" s="67"/>
      <c r="NIZ850" s="67"/>
      <c r="NJA850" s="67"/>
      <c r="NJB850" s="67"/>
      <c r="NJC850" s="67"/>
      <c r="NJD850" s="67"/>
      <c r="NJE850" s="67"/>
      <c r="NJF850" s="67"/>
      <c r="NJG850" s="67"/>
      <c r="NJH850" s="67"/>
      <c r="NJI850" s="67"/>
      <c r="NJJ850" s="67"/>
      <c r="NJK850" s="67"/>
      <c r="NJL850" s="67"/>
      <c r="NJM850" s="67"/>
      <c r="NJN850" s="67"/>
      <c r="NJO850" s="67"/>
      <c r="NJP850" s="67"/>
      <c r="NJQ850" s="67"/>
      <c r="NJR850" s="67"/>
      <c r="NJS850" s="67"/>
      <c r="NJT850" s="67"/>
      <c r="NJU850" s="67"/>
      <c r="NJV850" s="67"/>
      <c r="NJW850" s="67"/>
      <c r="NJX850" s="67"/>
      <c r="NJY850" s="67"/>
      <c r="NJZ850" s="67"/>
      <c r="NKA850" s="67"/>
      <c r="NKB850" s="67"/>
      <c r="NKC850" s="67"/>
      <c r="NKD850" s="67"/>
      <c r="NKE850" s="67"/>
      <c r="NKF850" s="67"/>
      <c r="NKG850" s="67"/>
      <c r="NKH850" s="67"/>
      <c r="NKI850" s="67"/>
      <c r="NKJ850" s="67"/>
      <c r="NKK850" s="67"/>
      <c r="NKL850" s="67"/>
      <c r="NKM850" s="67"/>
      <c r="NKN850" s="67"/>
      <c r="NKO850" s="67"/>
      <c r="NKP850" s="67"/>
      <c r="NKQ850" s="67"/>
      <c r="NKR850" s="67"/>
      <c r="NKS850" s="67"/>
      <c r="NKT850" s="67"/>
      <c r="NKU850" s="67"/>
      <c r="NKV850" s="67"/>
      <c r="NKW850" s="67"/>
      <c r="NKX850" s="67"/>
      <c r="NKY850" s="67"/>
      <c r="NKZ850" s="67"/>
      <c r="NLA850" s="67"/>
      <c r="NLB850" s="67"/>
      <c r="NLC850" s="67"/>
      <c r="NLD850" s="67"/>
      <c r="NLE850" s="67"/>
      <c r="NLF850" s="67"/>
      <c r="NLG850" s="67"/>
      <c r="NLH850" s="67"/>
      <c r="NLI850" s="67"/>
      <c r="NLJ850" s="67"/>
      <c r="NLK850" s="67"/>
      <c r="NLL850" s="67"/>
      <c r="NLM850" s="67"/>
      <c r="NLN850" s="67"/>
      <c r="NLO850" s="67"/>
      <c r="NLP850" s="67"/>
      <c r="NLQ850" s="67"/>
      <c r="NLR850" s="67"/>
      <c r="NLS850" s="67"/>
      <c r="NLT850" s="67"/>
      <c r="NLU850" s="67"/>
      <c r="NLV850" s="67"/>
      <c r="NLW850" s="67"/>
      <c r="NLX850" s="67"/>
      <c r="NLY850" s="67"/>
      <c r="NLZ850" s="67"/>
      <c r="NMA850" s="67"/>
      <c r="NMB850" s="67"/>
      <c r="NMC850" s="67"/>
      <c r="NMD850" s="67"/>
      <c r="NME850" s="67"/>
      <c r="NMF850" s="67"/>
      <c r="NMG850" s="67"/>
      <c r="NMH850" s="67"/>
      <c r="NMI850" s="67"/>
      <c r="NMJ850" s="67"/>
      <c r="NMK850" s="67"/>
      <c r="NML850" s="67"/>
      <c r="NMM850" s="67"/>
      <c r="NMN850" s="67"/>
      <c r="NMO850" s="67"/>
      <c r="NMP850" s="67"/>
      <c r="NMQ850" s="67"/>
      <c r="NMR850" s="67"/>
      <c r="NMS850" s="67"/>
      <c r="NMT850" s="67"/>
      <c r="NMU850" s="67"/>
      <c r="NMV850" s="67"/>
      <c r="NMW850" s="67"/>
      <c r="NMX850" s="67"/>
      <c r="NMY850" s="67"/>
      <c r="NMZ850" s="67"/>
      <c r="NNA850" s="67"/>
      <c r="NNB850" s="67"/>
      <c r="NNC850" s="67"/>
      <c r="NND850" s="67"/>
      <c r="NNE850" s="67"/>
      <c r="NNF850" s="67"/>
      <c r="NNG850" s="67"/>
      <c r="NNH850" s="67"/>
      <c r="NNI850" s="67"/>
      <c r="NNJ850" s="67"/>
      <c r="NNK850" s="67"/>
      <c r="NNL850" s="67"/>
      <c r="NNM850" s="67"/>
      <c r="NNN850" s="67"/>
      <c r="NNO850" s="67"/>
      <c r="NNP850" s="67"/>
      <c r="NNQ850" s="67"/>
      <c r="NNR850" s="67"/>
      <c r="NNS850" s="67"/>
      <c r="NNT850" s="67"/>
      <c r="NNU850" s="67"/>
      <c r="NNV850" s="67"/>
      <c r="NNW850" s="67"/>
      <c r="NNX850" s="67"/>
      <c r="NNY850" s="67"/>
      <c r="NNZ850" s="67"/>
      <c r="NOA850" s="67"/>
      <c r="NOB850" s="67"/>
      <c r="NOC850" s="67"/>
      <c r="NOD850" s="67"/>
      <c r="NOE850" s="67"/>
      <c r="NOF850" s="67"/>
      <c r="NOG850" s="67"/>
      <c r="NOH850" s="67"/>
      <c r="NOI850" s="67"/>
      <c r="NOJ850" s="67"/>
      <c r="NOK850" s="67"/>
      <c r="NOL850" s="67"/>
      <c r="NOM850" s="67"/>
      <c r="NON850" s="67"/>
      <c r="NOO850" s="67"/>
      <c r="NOP850" s="67"/>
      <c r="NOQ850" s="67"/>
      <c r="NOR850" s="67"/>
      <c r="NOS850" s="67"/>
      <c r="NOT850" s="67"/>
      <c r="NOU850" s="67"/>
      <c r="NOV850" s="67"/>
      <c r="NOW850" s="67"/>
      <c r="NOX850" s="67"/>
      <c r="NOY850" s="67"/>
      <c r="NOZ850" s="67"/>
      <c r="NPA850" s="67"/>
      <c r="NPB850" s="67"/>
      <c r="NPC850" s="67"/>
      <c r="NPD850" s="67"/>
      <c r="NPE850" s="67"/>
      <c r="NPF850" s="67"/>
      <c r="NPG850" s="67"/>
      <c r="NPH850" s="67"/>
      <c r="NPI850" s="67"/>
      <c r="NPJ850" s="67"/>
      <c r="NPK850" s="67"/>
      <c r="NPL850" s="67"/>
      <c r="NPM850" s="67"/>
      <c r="NPN850" s="67"/>
      <c r="NPO850" s="67"/>
      <c r="NPP850" s="67"/>
      <c r="NPQ850" s="67"/>
      <c r="NPR850" s="67"/>
      <c r="NPS850" s="67"/>
      <c r="NPT850" s="67"/>
      <c r="NPU850" s="67"/>
      <c r="NPV850" s="67"/>
      <c r="NPW850" s="67"/>
      <c r="NPX850" s="67"/>
      <c r="NPY850" s="67"/>
      <c r="NPZ850" s="67"/>
      <c r="NQA850" s="67"/>
      <c r="NQB850" s="67"/>
      <c r="NQC850" s="67"/>
      <c r="NQD850" s="67"/>
      <c r="NQE850" s="67"/>
      <c r="NQF850" s="67"/>
      <c r="NQG850" s="67"/>
      <c r="NQH850" s="67"/>
      <c r="NQI850" s="67"/>
      <c r="NQJ850" s="67"/>
      <c r="NQK850" s="67"/>
      <c r="NQL850" s="67"/>
      <c r="NQM850" s="67"/>
      <c r="NQN850" s="67"/>
      <c r="NQO850" s="67"/>
      <c r="NQP850" s="67"/>
      <c r="NQQ850" s="67"/>
      <c r="NQR850" s="67"/>
      <c r="NQS850" s="67"/>
      <c r="NQT850" s="67"/>
      <c r="NQU850" s="67"/>
      <c r="NQV850" s="67"/>
      <c r="NQW850" s="67"/>
      <c r="NQX850" s="67"/>
      <c r="NQY850" s="67"/>
      <c r="NQZ850" s="67"/>
      <c r="NRA850" s="67"/>
      <c r="NRB850" s="67"/>
      <c r="NRC850" s="67"/>
      <c r="NRD850" s="67"/>
      <c r="NRE850" s="67"/>
      <c r="NRF850" s="67"/>
      <c r="NRG850" s="67"/>
      <c r="NRH850" s="67"/>
      <c r="NRI850" s="67"/>
      <c r="NRJ850" s="67"/>
      <c r="NRK850" s="67"/>
      <c r="NRL850" s="67"/>
      <c r="NRM850" s="67"/>
      <c r="NRN850" s="67"/>
      <c r="NRO850" s="67"/>
      <c r="NRP850" s="67"/>
      <c r="NRQ850" s="67"/>
      <c r="NRR850" s="67"/>
      <c r="NRS850" s="67"/>
      <c r="NRT850" s="67"/>
      <c r="NRU850" s="67"/>
      <c r="NRV850" s="67"/>
      <c r="NRW850" s="67"/>
      <c r="NRX850" s="67"/>
      <c r="NRY850" s="67"/>
      <c r="NRZ850" s="67"/>
      <c r="NSA850" s="67"/>
      <c r="NSB850" s="67"/>
      <c r="NSC850" s="67"/>
      <c r="NSD850" s="67"/>
      <c r="NSE850" s="67"/>
      <c r="NSF850" s="67"/>
      <c r="NSG850" s="67"/>
      <c r="NSH850" s="67"/>
      <c r="NSI850" s="67"/>
      <c r="NSJ850" s="67"/>
      <c r="NSK850" s="67"/>
      <c r="NSL850" s="67"/>
      <c r="NSM850" s="67"/>
      <c r="NSN850" s="67"/>
      <c r="NSO850" s="67"/>
      <c r="NSP850" s="67"/>
      <c r="NSQ850" s="67"/>
      <c r="NSR850" s="67"/>
      <c r="NSS850" s="67"/>
      <c r="NST850" s="67"/>
      <c r="NSU850" s="67"/>
      <c r="NSV850" s="67"/>
      <c r="NSW850" s="67"/>
      <c r="NSX850" s="67"/>
      <c r="NSY850" s="67"/>
      <c r="NSZ850" s="67"/>
      <c r="NTA850" s="67"/>
      <c r="NTB850" s="67"/>
      <c r="NTC850" s="67"/>
      <c r="NTD850" s="67"/>
      <c r="NTE850" s="67"/>
      <c r="NTF850" s="67"/>
      <c r="NTG850" s="67"/>
      <c r="NTH850" s="67"/>
      <c r="NTI850" s="67"/>
      <c r="NTJ850" s="67"/>
      <c r="NTK850" s="67"/>
      <c r="NTL850" s="67"/>
      <c r="NTM850" s="67"/>
      <c r="NTN850" s="67"/>
      <c r="NTO850" s="67"/>
      <c r="NTP850" s="67"/>
      <c r="NTQ850" s="67"/>
      <c r="NTR850" s="67"/>
      <c r="NTS850" s="67"/>
      <c r="NTT850" s="67"/>
      <c r="NTU850" s="67"/>
      <c r="NTV850" s="67"/>
      <c r="NTW850" s="67"/>
      <c r="NTX850" s="67"/>
      <c r="NTY850" s="67"/>
      <c r="NTZ850" s="67"/>
      <c r="NUA850" s="67"/>
      <c r="NUB850" s="67"/>
      <c r="NUC850" s="67"/>
      <c r="NUD850" s="67"/>
      <c r="NUE850" s="67"/>
      <c r="NUF850" s="67"/>
      <c r="NUG850" s="67"/>
      <c r="NUH850" s="67"/>
      <c r="NUI850" s="67"/>
      <c r="NUJ850" s="67"/>
      <c r="NUK850" s="67"/>
      <c r="NUL850" s="67"/>
      <c r="NUM850" s="67"/>
      <c r="NUN850" s="67"/>
      <c r="NUO850" s="67"/>
      <c r="NUP850" s="67"/>
      <c r="NUQ850" s="67"/>
      <c r="NUR850" s="67"/>
      <c r="NUS850" s="67"/>
      <c r="NUT850" s="67"/>
      <c r="NUU850" s="67"/>
      <c r="NUV850" s="67"/>
      <c r="NUW850" s="67"/>
      <c r="NUX850" s="67"/>
      <c r="NUY850" s="67"/>
      <c r="NUZ850" s="67"/>
      <c r="NVA850" s="67"/>
      <c r="NVB850" s="67"/>
      <c r="NVC850" s="67"/>
      <c r="NVD850" s="67"/>
      <c r="NVE850" s="67"/>
      <c r="NVF850" s="67"/>
      <c r="NVG850" s="67"/>
      <c r="NVH850" s="67"/>
      <c r="NVI850" s="67"/>
      <c r="NVJ850" s="67"/>
      <c r="NVK850" s="67"/>
      <c r="NVL850" s="67"/>
      <c r="NVM850" s="67"/>
      <c r="NVN850" s="67"/>
      <c r="NVO850" s="67"/>
      <c r="NVP850" s="67"/>
      <c r="NVQ850" s="67"/>
      <c r="NVR850" s="67"/>
      <c r="NVS850" s="67"/>
      <c r="NVT850" s="67"/>
      <c r="NVU850" s="67"/>
      <c r="NVV850" s="67"/>
      <c r="NVW850" s="67"/>
      <c r="NVX850" s="67"/>
      <c r="NVY850" s="67"/>
      <c r="NVZ850" s="67"/>
      <c r="NWA850" s="67"/>
      <c r="NWB850" s="67"/>
      <c r="NWC850" s="67"/>
      <c r="NWD850" s="67"/>
      <c r="NWE850" s="67"/>
      <c r="NWF850" s="67"/>
      <c r="NWG850" s="67"/>
      <c r="NWH850" s="67"/>
      <c r="NWI850" s="67"/>
      <c r="NWJ850" s="67"/>
      <c r="NWK850" s="67"/>
      <c r="NWL850" s="67"/>
      <c r="NWM850" s="67"/>
      <c r="NWN850" s="67"/>
      <c r="NWO850" s="67"/>
      <c r="NWP850" s="67"/>
      <c r="NWQ850" s="67"/>
      <c r="NWR850" s="67"/>
      <c r="NWS850" s="67"/>
      <c r="NWT850" s="67"/>
      <c r="NWU850" s="67"/>
      <c r="NWV850" s="67"/>
      <c r="NWW850" s="67"/>
      <c r="NWX850" s="67"/>
      <c r="NWY850" s="67"/>
      <c r="NWZ850" s="67"/>
      <c r="NXA850" s="67"/>
      <c r="NXB850" s="67"/>
      <c r="NXC850" s="67"/>
      <c r="NXD850" s="67"/>
      <c r="NXE850" s="67"/>
      <c r="NXF850" s="67"/>
      <c r="NXG850" s="67"/>
      <c r="NXH850" s="67"/>
      <c r="NXI850" s="67"/>
      <c r="NXJ850" s="67"/>
      <c r="NXK850" s="67"/>
      <c r="NXL850" s="67"/>
      <c r="NXM850" s="67"/>
      <c r="NXN850" s="67"/>
      <c r="NXO850" s="67"/>
      <c r="NXP850" s="67"/>
      <c r="NXQ850" s="67"/>
      <c r="NXR850" s="67"/>
      <c r="NXS850" s="67"/>
      <c r="NXT850" s="67"/>
      <c r="NXU850" s="67"/>
      <c r="NXV850" s="67"/>
      <c r="NXW850" s="67"/>
      <c r="NXX850" s="67"/>
      <c r="NXY850" s="67"/>
      <c r="NXZ850" s="67"/>
      <c r="NYA850" s="67"/>
      <c r="NYB850" s="67"/>
      <c r="NYC850" s="67"/>
      <c r="NYD850" s="67"/>
      <c r="NYE850" s="67"/>
      <c r="NYF850" s="67"/>
      <c r="NYG850" s="67"/>
      <c r="NYH850" s="67"/>
      <c r="NYI850" s="67"/>
      <c r="NYJ850" s="67"/>
      <c r="NYK850" s="67"/>
      <c r="NYL850" s="67"/>
      <c r="NYM850" s="67"/>
      <c r="NYN850" s="67"/>
      <c r="NYO850" s="67"/>
      <c r="NYP850" s="67"/>
      <c r="NYQ850" s="67"/>
      <c r="NYR850" s="67"/>
      <c r="NYS850" s="67"/>
      <c r="NYT850" s="67"/>
      <c r="NYU850" s="67"/>
      <c r="NYV850" s="67"/>
      <c r="NYW850" s="67"/>
      <c r="NYX850" s="67"/>
      <c r="NYY850" s="67"/>
      <c r="NYZ850" s="67"/>
      <c r="NZA850" s="67"/>
      <c r="NZB850" s="67"/>
      <c r="NZC850" s="67"/>
      <c r="NZD850" s="67"/>
      <c r="NZE850" s="67"/>
      <c r="NZF850" s="67"/>
      <c r="NZG850" s="67"/>
      <c r="NZH850" s="67"/>
      <c r="NZI850" s="67"/>
      <c r="NZJ850" s="67"/>
      <c r="NZK850" s="67"/>
      <c r="NZL850" s="67"/>
      <c r="NZM850" s="67"/>
      <c r="NZN850" s="67"/>
      <c r="NZO850" s="67"/>
      <c r="NZP850" s="67"/>
      <c r="NZQ850" s="67"/>
      <c r="NZR850" s="67"/>
      <c r="NZS850" s="67"/>
      <c r="NZT850" s="67"/>
      <c r="NZU850" s="67"/>
      <c r="NZV850" s="67"/>
      <c r="NZW850" s="67"/>
      <c r="NZX850" s="67"/>
      <c r="NZY850" s="67"/>
      <c r="NZZ850" s="67"/>
      <c r="OAA850" s="67"/>
      <c r="OAB850" s="67"/>
      <c r="OAC850" s="67"/>
      <c r="OAD850" s="67"/>
      <c r="OAE850" s="67"/>
      <c r="OAF850" s="67"/>
      <c r="OAG850" s="67"/>
      <c r="OAH850" s="67"/>
      <c r="OAI850" s="67"/>
      <c r="OAJ850" s="67"/>
      <c r="OAK850" s="67"/>
      <c r="OAL850" s="67"/>
      <c r="OAM850" s="67"/>
      <c r="OAN850" s="67"/>
      <c r="OAO850" s="67"/>
      <c r="OAP850" s="67"/>
      <c r="OAQ850" s="67"/>
      <c r="OAR850" s="67"/>
      <c r="OAS850" s="67"/>
      <c r="OAT850" s="67"/>
      <c r="OAU850" s="67"/>
      <c r="OAV850" s="67"/>
      <c r="OAW850" s="67"/>
      <c r="OAX850" s="67"/>
      <c r="OAY850" s="67"/>
      <c r="OAZ850" s="67"/>
      <c r="OBA850" s="67"/>
      <c r="OBB850" s="67"/>
      <c r="OBC850" s="67"/>
      <c r="OBD850" s="67"/>
      <c r="OBE850" s="67"/>
      <c r="OBF850" s="67"/>
      <c r="OBG850" s="67"/>
      <c r="OBH850" s="67"/>
      <c r="OBI850" s="67"/>
      <c r="OBJ850" s="67"/>
      <c r="OBK850" s="67"/>
      <c r="OBL850" s="67"/>
      <c r="OBM850" s="67"/>
      <c r="OBN850" s="67"/>
      <c r="OBO850" s="67"/>
      <c r="OBP850" s="67"/>
      <c r="OBQ850" s="67"/>
      <c r="OBR850" s="67"/>
      <c r="OBS850" s="67"/>
      <c r="OBT850" s="67"/>
      <c r="OBU850" s="67"/>
      <c r="OBV850" s="67"/>
      <c r="OBW850" s="67"/>
      <c r="OBX850" s="67"/>
      <c r="OBY850" s="67"/>
      <c r="OBZ850" s="67"/>
      <c r="OCA850" s="67"/>
      <c r="OCB850" s="67"/>
      <c r="OCC850" s="67"/>
      <c r="OCD850" s="67"/>
      <c r="OCE850" s="67"/>
      <c r="OCF850" s="67"/>
      <c r="OCG850" s="67"/>
      <c r="OCH850" s="67"/>
      <c r="OCI850" s="67"/>
      <c r="OCJ850" s="67"/>
      <c r="OCK850" s="67"/>
      <c r="OCL850" s="67"/>
      <c r="OCM850" s="67"/>
      <c r="OCN850" s="67"/>
      <c r="OCO850" s="67"/>
      <c r="OCP850" s="67"/>
      <c r="OCQ850" s="67"/>
      <c r="OCR850" s="67"/>
      <c r="OCS850" s="67"/>
      <c r="OCT850" s="67"/>
      <c r="OCU850" s="67"/>
      <c r="OCV850" s="67"/>
      <c r="OCW850" s="67"/>
      <c r="OCX850" s="67"/>
      <c r="OCY850" s="67"/>
      <c r="OCZ850" s="67"/>
      <c r="ODA850" s="67"/>
      <c r="ODB850" s="67"/>
      <c r="ODC850" s="67"/>
      <c r="ODD850" s="67"/>
      <c r="ODE850" s="67"/>
      <c r="ODF850" s="67"/>
      <c r="ODG850" s="67"/>
      <c r="ODH850" s="67"/>
      <c r="ODI850" s="67"/>
      <c r="ODJ850" s="67"/>
      <c r="ODK850" s="67"/>
      <c r="ODL850" s="67"/>
      <c r="ODM850" s="67"/>
      <c r="ODN850" s="67"/>
      <c r="ODO850" s="67"/>
      <c r="ODP850" s="67"/>
      <c r="ODQ850" s="67"/>
      <c r="ODR850" s="67"/>
      <c r="ODS850" s="67"/>
      <c r="ODT850" s="67"/>
      <c r="ODU850" s="67"/>
      <c r="ODV850" s="67"/>
      <c r="ODW850" s="67"/>
      <c r="ODX850" s="67"/>
      <c r="ODY850" s="67"/>
      <c r="ODZ850" s="67"/>
      <c r="OEA850" s="67"/>
      <c r="OEB850" s="67"/>
      <c r="OEC850" s="67"/>
      <c r="OED850" s="67"/>
      <c r="OEE850" s="67"/>
      <c r="OEF850" s="67"/>
      <c r="OEG850" s="67"/>
      <c r="OEH850" s="67"/>
      <c r="OEI850" s="67"/>
      <c r="OEJ850" s="67"/>
      <c r="OEK850" s="67"/>
      <c r="OEL850" s="67"/>
      <c r="OEM850" s="67"/>
      <c r="OEN850" s="67"/>
      <c r="OEO850" s="67"/>
      <c r="OEP850" s="67"/>
      <c r="OEQ850" s="67"/>
      <c r="OER850" s="67"/>
      <c r="OES850" s="67"/>
      <c r="OET850" s="67"/>
      <c r="OEU850" s="67"/>
      <c r="OEV850" s="67"/>
      <c r="OEW850" s="67"/>
      <c r="OEX850" s="67"/>
      <c r="OEY850" s="67"/>
      <c r="OEZ850" s="67"/>
      <c r="OFA850" s="67"/>
      <c r="OFB850" s="67"/>
      <c r="OFC850" s="67"/>
      <c r="OFD850" s="67"/>
      <c r="OFE850" s="67"/>
      <c r="OFF850" s="67"/>
      <c r="OFG850" s="67"/>
      <c r="OFH850" s="67"/>
      <c r="OFI850" s="67"/>
      <c r="OFJ850" s="67"/>
      <c r="OFK850" s="67"/>
      <c r="OFL850" s="67"/>
      <c r="OFM850" s="67"/>
      <c r="OFN850" s="67"/>
      <c r="OFO850" s="67"/>
      <c r="OFP850" s="67"/>
      <c r="OFQ850" s="67"/>
      <c r="OFR850" s="67"/>
      <c r="OFS850" s="67"/>
      <c r="OFT850" s="67"/>
      <c r="OFU850" s="67"/>
      <c r="OFV850" s="67"/>
      <c r="OFW850" s="67"/>
      <c r="OFX850" s="67"/>
      <c r="OFY850" s="67"/>
      <c r="OFZ850" s="67"/>
      <c r="OGA850" s="67"/>
      <c r="OGB850" s="67"/>
      <c r="OGC850" s="67"/>
      <c r="OGD850" s="67"/>
      <c r="OGE850" s="67"/>
      <c r="OGF850" s="67"/>
      <c r="OGG850" s="67"/>
      <c r="OGH850" s="67"/>
      <c r="OGI850" s="67"/>
      <c r="OGJ850" s="67"/>
      <c r="OGK850" s="67"/>
      <c r="OGL850" s="67"/>
      <c r="OGM850" s="67"/>
      <c r="OGN850" s="67"/>
      <c r="OGO850" s="67"/>
      <c r="OGP850" s="67"/>
      <c r="OGQ850" s="67"/>
      <c r="OGR850" s="67"/>
      <c r="OGS850" s="67"/>
      <c r="OGT850" s="67"/>
      <c r="OGU850" s="67"/>
      <c r="OGV850" s="67"/>
      <c r="OGW850" s="67"/>
      <c r="OGX850" s="67"/>
      <c r="OGY850" s="67"/>
      <c r="OGZ850" s="67"/>
      <c r="OHA850" s="67"/>
      <c r="OHB850" s="67"/>
      <c r="OHC850" s="67"/>
      <c r="OHD850" s="67"/>
      <c r="OHE850" s="67"/>
      <c r="OHF850" s="67"/>
      <c r="OHG850" s="67"/>
      <c r="OHH850" s="67"/>
      <c r="OHI850" s="67"/>
      <c r="OHJ850" s="67"/>
      <c r="OHK850" s="67"/>
      <c r="OHL850" s="67"/>
      <c r="OHM850" s="67"/>
      <c r="OHN850" s="67"/>
      <c r="OHO850" s="67"/>
      <c r="OHP850" s="67"/>
      <c r="OHQ850" s="67"/>
      <c r="OHR850" s="67"/>
      <c r="OHS850" s="67"/>
      <c r="OHT850" s="67"/>
      <c r="OHU850" s="67"/>
      <c r="OHV850" s="67"/>
      <c r="OHW850" s="67"/>
      <c r="OHX850" s="67"/>
      <c r="OHY850" s="67"/>
      <c r="OHZ850" s="67"/>
      <c r="OIA850" s="67"/>
      <c r="OIB850" s="67"/>
      <c r="OIC850" s="67"/>
      <c r="OID850" s="67"/>
      <c r="OIE850" s="67"/>
      <c r="OIF850" s="67"/>
      <c r="OIG850" s="67"/>
      <c r="OIH850" s="67"/>
      <c r="OII850" s="67"/>
      <c r="OIJ850" s="67"/>
      <c r="OIK850" s="67"/>
      <c r="OIL850" s="67"/>
      <c r="OIM850" s="67"/>
      <c r="OIN850" s="67"/>
      <c r="OIO850" s="67"/>
      <c r="OIP850" s="67"/>
      <c r="OIQ850" s="67"/>
      <c r="OIR850" s="67"/>
      <c r="OIS850" s="67"/>
      <c r="OIT850" s="67"/>
      <c r="OIU850" s="67"/>
      <c r="OIV850" s="67"/>
      <c r="OIW850" s="67"/>
      <c r="OIX850" s="67"/>
      <c r="OIY850" s="67"/>
      <c r="OIZ850" s="67"/>
      <c r="OJA850" s="67"/>
      <c r="OJB850" s="67"/>
      <c r="OJC850" s="67"/>
      <c r="OJD850" s="67"/>
      <c r="OJE850" s="67"/>
      <c r="OJF850" s="67"/>
      <c r="OJG850" s="67"/>
      <c r="OJH850" s="67"/>
      <c r="OJI850" s="67"/>
      <c r="OJJ850" s="67"/>
      <c r="OJK850" s="67"/>
      <c r="OJL850" s="67"/>
      <c r="OJM850" s="67"/>
      <c r="OJN850" s="67"/>
      <c r="OJO850" s="67"/>
      <c r="OJP850" s="67"/>
      <c r="OJQ850" s="67"/>
      <c r="OJR850" s="67"/>
      <c r="OJS850" s="67"/>
      <c r="OJT850" s="67"/>
      <c r="OJU850" s="67"/>
      <c r="OJV850" s="67"/>
      <c r="OJW850" s="67"/>
      <c r="OJX850" s="67"/>
      <c r="OJY850" s="67"/>
      <c r="OJZ850" s="67"/>
      <c r="OKA850" s="67"/>
      <c r="OKB850" s="67"/>
      <c r="OKC850" s="67"/>
      <c r="OKD850" s="67"/>
      <c r="OKE850" s="67"/>
      <c r="OKF850" s="67"/>
      <c r="OKG850" s="67"/>
      <c r="OKH850" s="67"/>
      <c r="OKI850" s="67"/>
      <c r="OKJ850" s="67"/>
      <c r="OKK850" s="67"/>
      <c r="OKL850" s="67"/>
      <c r="OKM850" s="67"/>
      <c r="OKN850" s="67"/>
      <c r="OKO850" s="67"/>
      <c r="OKP850" s="67"/>
      <c r="OKQ850" s="67"/>
      <c r="OKR850" s="67"/>
      <c r="OKS850" s="67"/>
      <c r="OKT850" s="67"/>
      <c r="OKU850" s="67"/>
      <c r="OKV850" s="67"/>
      <c r="OKW850" s="67"/>
      <c r="OKX850" s="67"/>
      <c r="OKY850" s="67"/>
      <c r="OKZ850" s="67"/>
      <c r="OLA850" s="67"/>
      <c r="OLB850" s="67"/>
      <c r="OLC850" s="67"/>
      <c r="OLD850" s="67"/>
      <c r="OLE850" s="67"/>
      <c r="OLF850" s="67"/>
      <c r="OLG850" s="67"/>
      <c r="OLH850" s="67"/>
      <c r="OLI850" s="67"/>
      <c r="OLJ850" s="67"/>
      <c r="OLK850" s="67"/>
      <c r="OLL850" s="67"/>
      <c r="OLM850" s="67"/>
      <c r="OLN850" s="67"/>
      <c r="OLO850" s="67"/>
      <c r="OLP850" s="67"/>
      <c r="OLQ850" s="67"/>
      <c r="OLR850" s="67"/>
      <c r="OLS850" s="67"/>
      <c r="OLT850" s="67"/>
      <c r="OLU850" s="67"/>
      <c r="OLV850" s="67"/>
      <c r="OLW850" s="67"/>
      <c r="OLX850" s="67"/>
      <c r="OLY850" s="67"/>
      <c r="OLZ850" s="67"/>
      <c r="OMA850" s="67"/>
      <c r="OMB850" s="67"/>
      <c r="OMC850" s="67"/>
      <c r="OMD850" s="67"/>
      <c r="OME850" s="67"/>
      <c r="OMF850" s="67"/>
      <c r="OMG850" s="67"/>
      <c r="OMH850" s="67"/>
      <c r="OMI850" s="67"/>
      <c r="OMJ850" s="67"/>
      <c r="OMK850" s="67"/>
      <c r="OML850" s="67"/>
      <c r="OMM850" s="67"/>
      <c r="OMN850" s="67"/>
      <c r="OMO850" s="67"/>
      <c r="OMP850" s="67"/>
      <c r="OMQ850" s="67"/>
      <c r="OMR850" s="67"/>
      <c r="OMS850" s="67"/>
      <c r="OMT850" s="67"/>
      <c r="OMU850" s="67"/>
      <c r="OMV850" s="67"/>
      <c r="OMW850" s="67"/>
      <c r="OMX850" s="67"/>
      <c r="OMY850" s="67"/>
      <c r="OMZ850" s="67"/>
      <c r="ONA850" s="67"/>
      <c r="ONB850" s="67"/>
      <c r="ONC850" s="67"/>
      <c r="OND850" s="67"/>
      <c r="ONE850" s="67"/>
      <c r="ONF850" s="67"/>
      <c r="ONG850" s="67"/>
      <c r="ONH850" s="67"/>
      <c r="ONI850" s="67"/>
      <c r="ONJ850" s="67"/>
      <c r="ONK850" s="67"/>
      <c r="ONL850" s="67"/>
      <c r="ONM850" s="67"/>
      <c r="ONN850" s="67"/>
      <c r="ONO850" s="67"/>
      <c r="ONP850" s="67"/>
      <c r="ONQ850" s="67"/>
      <c r="ONR850" s="67"/>
      <c r="ONS850" s="67"/>
      <c r="ONT850" s="67"/>
      <c r="ONU850" s="67"/>
      <c r="ONV850" s="67"/>
      <c r="ONW850" s="67"/>
      <c r="ONX850" s="67"/>
      <c r="ONY850" s="67"/>
      <c r="ONZ850" s="67"/>
      <c r="OOA850" s="67"/>
      <c r="OOB850" s="67"/>
      <c r="OOC850" s="67"/>
      <c r="OOD850" s="67"/>
      <c r="OOE850" s="67"/>
      <c r="OOF850" s="67"/>
      <c r="OOG850" s="67"/>
      <c r="OOH850" s="67"/>
      <c r="OOI850" s="67"/>
      <c r="OOJ850" s="67"/>
      <c r="OOK850" s="67"/>
      <c r="OOL850" s="67"/>
      <c r="OOM850" s="67"/>
      <c r="OON850" s="67"/>
      <c r="OOO850" s="67"/>
      <c r="OOP850" s="67"/>
      <c r="OOQ850" s="67"/>
      <c r="OOR850" s="67"/>
      <c r="OOS850" s="67"/>
      <c r="OOT850" s="67"/>
      <c r="OOU850" s="67"/>
      <c r="OOV850" s="67"/>
      <c r="OOW850" s="67"/>
      <c r="OOX850" s="67"/>
      <c r="OOY850" s="67"/>
      <c r="OOZ850" s="67"/>
      <c r="OPA850" s="67"/>
      <c r="OPB850" s="67"/>
      <c r="OPC850" s="67"/>
      <c r="OPD850" s="67"/>
      <c r="OPE850" s="67"/>
      <c r="OPF850" s="67"/>
      <c r="OPG850" s="67"/>
      <c r="OPH850" s="67"/>
      <c r="OPI850" s="67"/>
      <c r="OPJ850" s="67"/>
      <c r="OPK850" s="67"/>
      <c r="OPL850" s="67"/>
      <c r="OPM850" s="67"/>
      <c r="OPN850" s="67"/>
      <c r="OPO850" s="67"/>
      <c r="OPP850" s="67"/>
      <c r="OPQ850" s="67"/>
      <c r="OPR850" s="67"/>
      <c r="OPS850" s="67"/>
      <c r="OPT850" s="67"/>
      <c r="OPU850" s="67"/>
      <c r="OPV850" s="67"/>
      <c r="OPW850" s="67"/>
      <c r="OPX850" s="67"/>
      <c r="OPY850" s="67"/>
      <c r="OPZ850" s="67"/>
      <c r="OQA850" s="67"/>
      <c r="OQB850" s="67"/>
      <c r="OQC850" s="67"/>
      <c r="OQD850" s="67"/>
      <c r="OQE850" s="67"/>
      <c r="OQF850" s="67"/>
      <c r="OQG850" s="67"/>
      <c r="OQH850" s="67"/>
      <c r="OQI850" s="67"/>
      <c r="OQJ850" s="67"/>
      <c r="OQK850" s="67"/>
      <c r="OQL850" s="67"/>
      <c r="OQM850" s="67"/>
      <c r="OQN850" s="67"/>
      <c r="OQO850" s="67"/>
      <c r="OQP850" s="67"/>
      <c r="OQQ850" s="67"/>
      <c r="OQR850" s="67"/>
      <c r="OQS850" s="67"/>
      <c r="OQT850" s="67"/>
      <c r="OQU850" s="67"/>
      <c r="OQV850" s="67"/>
      <c r="OQW850" s="67"/>
      <c r="OQX850" s="67"/>
      <c r="OQY850" s="67"/>
      <c r="OQZ850" s="67"/>
      <c r="ORA850" s="67"/>
      <c r="ORB850" s="67"/>
      <c r="ORC850" s="67"/>
      <c r="ORD850" s="67"/>
      <c r="ORE850" s="67"/>
      <c r="ORF850" s="67"/>
      <c r="ORG850" s="67"/>
      <c r="ORH850" s="67"/>
      <c r="ORI850" s="67"/>
      <c r="ORJ850" s="67"/>
      <c r="ORK850" s="67"/>
      <c r="ORL850" s="67"/>
      <c r="ORM850" s="67"/>
      <c r="ORN850" s="67"/>
      <c r="ORO850" s="67"/>
      <c r="ORP850" s="67"/>
      <c r="ORQ850" s="67"/>
      <c r="ORR850" s="67"/>
      <c r="ORS850" s="67"/>
      <c r="ORT850" s="67"/>
      <c r="ORU850" s="67"/>
      <c r="ORV850" s="67"/>
      <c r="ORW850" s="67"/>
      <c r="ORX850" s="67"/>
      <c r="ORY850" s="67"/>
      <c r="ORZ850" s="67"/>
      <c r="OSA850" s="67"/>
      <c r="OSB850" s="67"/>
      <c r="OSC850" s="67"/>
      <c r="OSD850" s="67"/>
      <c r="OSE850" s="67"/>
      <c r="OSF850" s="67"/>
      <c r="OSG850" s="67"/>
      <c r="OSH850" s="67"/>
      <c r="OSI850" s="67"/>
      <c r="OSJ850" s="67"/>
      <c r="OSK850" s="67"/>
      <c r="OSL850" s="67"/>
      <c r="OSM850" s="67"/>
      <c r="OSN850" s="67"/>
      <c r="OSO850" s="67"/>
      <c r="OSP850" s="67"/>
      <c r="OSQ850" s="67"/>
      <c r="OSR850" s="67"/>
      <c r="OSS850" s="67"/>
      <c r="OST850" s="67"/>
      <c r="OSU850" s="67"/>
      <c r="OSV850" s="67"/>
      <c r="OSW850" s="67"/>
      <c r="OSX850" s="67"/>
      <c r="OSY850" s="67"/>
      <c r="OSZ850" s="67"/>
      <c r="OTA850" s="67"/>
      <c r="OTB850" s="67"/>
      <c r="OTC850" s="67"/>
      <c r="OTD850" s="67"/>
      <c r="OTE850" s="67"/>
      <c r="OTF850" s="67"/>
      <c r="OTG850" s="67"/>
      <c r="OTH850" s="67"/>
      <c r="OTI850" s="67"/>
      <c r="OTJ850" s="67"/>
      <c r="OTK850" s="67"/>
      <c r="OTL850" s="67"/>
      <c r="OTM850" s="67"/>
      <c r="OTN850" s="67"/>
      <c r="OTO850" s="67"/>
      <c r="OTP850" s="67"/>
      <c r="OTQ850" s="67"/>
      <c r="OTR850" s="67"/>
      <c r="OTS850" s="67"/>
      <c r="OTT850" s="67"/>
      <c r="OTU850" s="67"/>
      <c r="OTV850" s="67"/>
      <c r="OTW850" s="67"/>
      <c r="OTX850" s="67"/>
      <c r="OTY850" s="67"/>
      <c r="OTZ850" s="67"/>
      <c r="OUA850" s="67"/>
      <c r="OUB850" s="67"/>
      <c r="OUC850" s="67"/>
      <c r="OUD850" s="67"/>
      <c r="OUE850" s="67"/>
      <c r="OUF850" s="67"/>
      <c r="OUG850" s="67"/>
      <c r="OUH850" s="67"/>
      <c r="OUI850" s="67"/>
      <c r="OUJ850" s="67"/>
      <c r="OUK850" s="67"/>
      <c r="OUL850" s="67"/>
      <c r="OUM850" s="67"/>
      <c r="OUN850" s="67"/>
      <c r="OUO850" s="67"/>
      <c r="OUP850" s="67"/>
      <c r="OUQ850" s="67"/>
      <c r="OUR850" s="67"/>
      <c r="OUS850" s="67"/>
      <c r="OUT850" s="67"/>
      <c r="OUU850" s="67"/>
      <c r="OUV850" s="67"/>
      <c r="OUW850" s="67"/>
      <c r="OUX850" s="67"/>
      <c r="OUY850" s="67"/>
      <c r="OUZ850" s="67"/>
      <c r="OVA850" s="67"/>
      <c r="OVB850" s="67"/>
      <c r="OVC850" s="67"/>
      <c r="OVD850" s="67"/>
      <c r="OVE850" s="67"/>
      <c r="OVF850" s="67"/>
      <c r="OVG850" s="67"/>
      <c r="OVH850" s="67"/>
      <c r="OVI850" s="67"/>
      <c r="OVJ850" s="67"/>
      <c r="OVK850" s="67"/>
      <c r="OVL850" s="67"/>
      <c r="OVM850" s="67"/>
      <c r="OVN850" s="67"/>
      <c r="OVO850" s="67"/>
      <c r="OVP850" s="67"/>
      <c r="OVQ850" s="67"/>
      <c r="OVR850" s="67"/>
      <c r="OVS850" s="67"/>
      <c r="OVT850" s="67"/>
      <c r="OVU850" s="67"/>
      <c r="OVV850" s="67"/>
      <c r="OVW850" s="67"/>
      <c r="OVX850" s="67"/>
      <c r="OVY850" s="67"/>
      <c r="OVZ850" s="67"/>
      <c r="OWA850" s="67"/>
      <c r="OWB850" s="67"/>
      <c r="OWC850" s="67"/>
      <c r="OWD850" s="67"/>
      <c r="OWE850" s="67"/>
      <c r="OWF850" s="67"/>
      <c r="OWG850" s="67"/>
      <c r="OWH850" s="67"/>
      <c r="OWI850" s="67"/>
      <c r="OWJ850" s="67"/>
      <c r="OWK850" s="67"/>
      <c r="OWL850" s="67"/>
      <c r="OWM850" s="67"/>
      <c r="OWN850" s="67"/>
      <c r="OWO850" s="67"/>
      <c r="OWP850" s="67"/>
      <c r="OWQ850" s="67"/>
      <c r="OWR850" s="67"/>
      <c r="OWS850" s="67"/>
      <c r="OWT850" s="67"/>
      <c r="OWU850" s="67"/>
      <c r="OWV850" s="67"/>
      <c r="OWW850" s="67"/>
      <c r="OWX850" s="67"/>
      <c r="OWY850" s="67"/>
      <c r="OWZ850" s="67"/>
      <c r="OXA850" s="67"/>
      <c r="OXB850" s="67"/>
      <c r="OXC850" s="67"/>
      <c r="OXD850" s="67"/>
      <c r="OXE850" s="67"/>
      <c r="OXF850" s="67"/>
      <c r="OXG850" s="67"/>
      <c r="OXH850" s="67"/>
      <c r="OXI850" s="67"/>
      <c r="OXJ850" s="67"/>
      <c r="OXK850" s="67"/>
      <c r="OXL850" s="67"/>
      <c r="OXM850" s="67"/>
      <c r="OXN850" s="67"/>
      <c r="OXO850" s="67"/>
      <c r="OXP850" s="67"/>
      <c r="OXQ850" s="67"/>
      <c r="OXR850" s="67"/>
      <c r="OXS850" s="67"/>
      <c r="OXT850" s="67"/>
      <c r="OXU850" s="67"/>
      <c r="OXV850" s="67"/>
      <c r="OXW850" s="67"/>
      <c r="OXX850" s="67"/>
      <c r="OXY850" s="67"/>
      <c r="OXZ850" s="67"/>
      <c r="OYA850" s="67"/>
      <c r="OYB850" s="67"/>
      <c r="OYC850" s="67"/>
      <c r="OYD850" s="67"/>
      <c r="OYE850" s="67"/>
      <c r="OYF850" s="67"/>
      <c r="OYG850" s="67"/>
      <c r="OYH850" s="67"/>
      <c r="OYI850" s="67"/>
      <c r="OYJ850" s="67"/>
      <c r="OYK850" s="67"/>
      <c r="OYL850" s="67"/>
      <c r="OYM850" s="67"/>
      <c r="OYN850" s="67"/>
      <c r="OYO850" s="67"/>
      <c r="OYP850" s="67"/>
      <c r="OYQ850" s="67"/>
      <c r="OYR850" s="67"/>
      <c r="OYS850" s="67"/>
      <c r="OYT850" s="67"/>
      <c r="OYU850" s="67"/>
      <c r="OYV850" s="67"/>
      <c r="OYW850" s="67"/>
      <c r="OYX850" s="67"/>
      <c r="OYY850" s="67"/>
      <c r="OYZ850" s="67"/>
      <c r="OZA850" s="67"/>
      <c r="OZB850" s="67"/>
      <c r="OZC850" s="67"/>
      <c r="OZD850" s="67"/>
      <c r="OZE850" s="67"/>
      <c r="OZF850" s="67"/>
      <c r="OZG850" s="67"/>
      <c r="OZH850" s="67"/>
      <c r="OZI850" s="67"/>
      <c r="OZJ850" s="67"/>
      <c r="OZK850" s="67"/>
      <c r="OZL850" s="67"/>
      <c r="OZM850" s="67"/>
      <c r="OZN850" s="67"/>
      <c r="OZO850" s="67"/>
      <c r="OZP850" s="67"/>
      <c r="OZQ850" s="67"/>
      <c r="OZR850" s="67"/>
      <c r="OZS850" s="67"/>
      <c r="OZT850" s="67"/>
      <c r="OZU850" s="67"/>
      <c r="OZV850" s="67"/>
      <c r="OZW850" s="67"/>
      <c r="OZX850" s="67"/>
      <c r="OZY850" s="67"/>
      <c r="OZZ850" s="67"/>
      <c r="PAA850" s="67"/>
      <c r="PAB850" s="67"/>
      <c r="PAC850" s="67"/>
      <c r="PAD850" s="67"/>
      <c r="PAE850" s="67"/>
      <c r="PAF850" s="67"/>
      <c r="PAG850" s="67"/>
      <c r="PAH850" s="67"/>
      <c r="PAI850" s="67"/>
      <c r="PAJ850" s="67"/>
      <c r="PAK850" s="67"/>
      <c r="PAL850" s="67"/>
      <c r="PAM850" s="67"/>
      <c r="PAN850" s="67"/>
      <c r="PAO850" s="67"/>
      <c r="PAP850" s="67"/>
      <c r="PAQ850" s="67"/>
      <c r="PAR850" s="67"/>
      <c r="PAS850" s="67"/>
      <c r="PAT850" s="67"/>
      <c r="PAU850" s="67"/>
      <c r="PAV850" s="67"/>
      <c r="PAW850" s="67"/>
      <c r="PAX850" s="67"/>
      <c r="PAY850" s="67"/>
      <c r="PAZ850" s="67"/>
      <c r="PBA850" s="67"/>
      <c r="PBB850" s="67"/>
      <c r="PBC850" s="67"/>
      <c r="PBD850" s="67"/>
      <c r="PBE850" s="67"/>
      <c r="PBF850" s="67"/>
      <c r="PBG850" s="67"/>
      <c r="PBH850" s="67"/>
      <c r="PBI850" s="67"/>
      <c r="PBJ850" s="67"/>
      <c r="PBK850" s="67"/>
      <c r="PBL850" s="67"/>
      <c r="PBM850" s="67"/>
      <c r="PBN850" s="67"/>
      <c r="PBO850" s="67"/>
      <c r="PBP850" s="67"/>
      <c r="PBQ850" s="67"/>
      <c r="PBR850" s="67"/>
      <c r="PBS850" s="67"/>
      <c r="PBT850" s="67"/>
      <c r="PBU850" s="67"/>
      <c r="PBV850" s="67"/>
      <c r="PBW850" s="67"/>
      <c r="PBX850" s="67"/>
      <c r="PBY850" s="67"/>
      <c r="PBZ850" s="67"/>
      <c r="PCA850" s="67"/>
      <c r="PCB850" s="67"/>
      <c r="PCC850" s="67"/>
      <c r="PCD850" s="67"/>
      <c r="PCE850" s="67"/>
      <c r="PCF850" s="67"/>
      <c r="PCG850" s="67"/>
      <c r="PCH850" s="67"/>
      <c r="PCI850" s="67"/>
      <c r="PCJ850" s="67"/>
      <c r="PCK850" s="67"/>
      <c r="PCL850" s="67"/>
      <c r="PCM850" s="67"/>
      <c r="PCN850" s="67"/>
      <c r="PCO850" s="67"/>
      <c r="PCP850" s="67"/>
      <c r="PCQ850" s="67"/>
      <c r="PCR850" s="67"/>
      <c r="PCS850" s="67"/>
      <c r="PCT850" s="67"/>
      <c r="PCU850" s="67"/>
      <c r="PCV850" s="67"/>
      <c r="PCW850" s="67"/>
      <c r="PCX850" s="67"/>
      <c r="PCY850" s="67"/>
      <c r="PCZ850" s="67"/>
      <c r="PDA850" s="67"/>
      <c r="PDB850" s="67"/>
      <c r="PDC850" s="67"/>
      <c r="PDD850" s="67"/>
      <c r="PDE850" s="67"/>
      <c r="PDF850" s="67"/>
      <c r="PDG850" s="67"/>
      <c r="PDH850" s="67"/>
      <c r="PDI850" s="67"/>
      <c r="PDJ850" s="67"/>
      <c r="PDK850" s="67"/>
      <c r="PDL850" s="67"/>
      <c r="PDM850" s="67"/>
      <c r="PDN850" s="67"/>
      <c r="PDO850" s="67"/>
      <c r="PDP850" s="67"/>
      <c r="PDQ850" s="67"/>
      <c r="PDR850" s="67"/>
      <c r="PDS850" s="67"/>
      <c r="PDT850" s="67"/>
      <c r="PDU850" s="67"/>
      <c r="PDV850" s="67"/>
      <c r="PDW850" s="67"/>
      <c r="PDX850" s="67"/>
      <c r="PDY850" s="67"/>
      <c r="PDZ850" s="67"/>
      <c r="PEA850" s="67"/>
      <c r="PEB850" s="67"/>
      <c r="PEC850" s="67"/>
      <c r="PED850" s="67"/>
      <c r="PEE850" s="67"/>
      <c r="PEF850" s="67"/>
      <c r="PEG850" s="67"/>
      <c r="PEH850" s="67"/>
      <c r="PEI850" s="67"/>
      <c r="PEJ850" s="67"/>
      <c r="PEK850" s="67"/>
      <c r="PEL850" s="67"/>
      <c r="PEM850" s="67"/>
      <c r="PEN850" s="67"/>
      <c r="PEO850" s="67"/>
      <c r="PEP850" s="67"/>
      <c r="PEQ850" s="67"/>
      <c r="PER850" s="67"/>
      <c r="PES850" s="67"/>
      <c r="PET850" s="67"/>
      <c r="PEU850" s="67"/>
      <c r="PEV850" s="67"/>
      <c r="PEW850" s="67"/>
      <c r="PEX850" s="67"/>
      <c r="PEY850" s="67"/>
      <c r="PEZ850" s="67"/>
      <c r="PFA850" s="67"/>
      <c r="PFB850" s="67"/>
      <c r="PFC850" s="67"/>
      <c r="PFD850" s="67"/>
      <c r="PFE850" s="67"/>
      <c r="PFF850" s="67"/>
      <c r="PFG850" s="67"/>
      <c r="PFH850" s="67"/>
      <c r="PFI850" s="67"/>
      <c r="PFJ850" s="67"/>
      <c r="PFK850" s="67"/>
      <c r="PFL850" s="67"/>
      <c r="PFM850" s="67"/>
      <c r="PFN850" s="67"/>
      <c r="PFO850" s="67"/>
      <c r="PFP850" s="67"/>
      <c r="PFQ850" s="67"/>
      <c r="PFR850" s="67"/>
      <c r="PFS850" s="67"/>
      <c r="PFT850" s="67"/>
      <c r="PFU850" s="67"/>
      <c r="PFV850" s="67"/>
      <c r="PFW850" s="67"/>
      <c r="PFX850" s="67"/>
      <c r="PFY850" s="67"/>
      <c r="PFZ850" s="67"/>
      <c r="PGA850" s="67"/>
      <c r="PGB850" s="67"/>
      <c r="PGC850" s="67"/>
      <c r="PGD850" s="67"/>
      <c r="PGE850" s="67"/>
      <c r="PGF850" s="67"/>
      <c r="PGG850" s="67"/>
      <c r="PGH850" s="67"/>
      <c r="PGI850" s="67"/>
      <c r="PGJ850" s="67"/>
      <c r="PGK850" s="67"/>
      <c r="PGL850" s="67"/>
      <c r="PGM850" s="67"/>
      <c r="PGN850" s="67"/>
      <c r="PGO850" s="67"/>
      <c r="PGP850" s="67"/>
      <c r="PGQ850" s="67"/>
      <c r="PGR850" s="67"/>
      <c r="PGS850" s="67"/>
      <c r="PGT850" s="67"/>
      <c r="PGU850" s="67"/>
      <c r="PGV850" s="67"/>
      <c r="PGW850" s="67"/>
      <c r="PGX850" s="67"/>
      <c r="PGY850" s="67"/>
      <c r="PGZ850" s="67"/>
      <c r="PHA850" s="67"/>
      <c r="PHB850" s="67"/>
      <c r="PHC850" s="67"/>
      <c r="PHD850" s="67"/>
      <c r="PHE850" s="67"/>
      <c r="PHF850" s="67"/>
      <c r="PHG850" s="67"/>
      <c r="PHH850" s="67"/>
      <c r="PHI850" s="67"/>
      <c r="PHJ850" s="67"/>
      <c r="PHK850" s="67"/>
      <c r="PHL850" s="67"/>
      <c r="PHM850" s="67"/>
      <c r="PHN850" s="67"/>
      <c r="PHO850" s="67"/>
      <c r="PHP850" s="67"/>
      <c r="PHQ850" s="67"/>
      <c r="PHR850" s="67"/>
      <c r="PHS850" s="67"/>
      <c r="PHT850" s="67"/>
      <c r="PHU850" s="67"/>
      <c r="PHV850" s="67"/>
      <c r="PHW850" s="67"/>
      <c r="PHX850" s="67"/>
      <c r="PHY850" s="67"/>
      <c r="PHZ850" s="67"/>
      <c r="PIA850" s="67"/>
      <c r="PIB850" s="67"/>
      <c r="PIC850" s="67"/>
      <c r="PID850" s="67"/>
      <c r="PIE850" s="67"/>
      <c r="PIF850" s="67"/>
      <c r="PIG850" s="67"/>
      <c r="PIH850" s="67"/>
      <c r="PII850" s="67"/>
      <c r="PIJ850" s="67"/>
      <c r="PIK850" s="67"/>
      <c r="PIL850" s="67"/>
      <c r="PIM850" s="67"/>
      <c r="PIN850" s="67"/>
      <c r="PIO850" s="67"/>
      <c r="PIP850" s="67"/>
      <c r="PIQ850" s="67"/>
      <c r="PIR850" s="67"/>
      <c r="PIS850" s="67"/>
      <c r="PIT850" s="67"/>
      <c r="PIU850" s="67"/>
      <c r="PIV850" s="67"/>
      <c r="PIW850" s="67"/>
      <c r="PIX850" s="67"/>
      <c r="PIY850" s="67"/>
      <c r="PIZ850" s="67"/>
      <c r="PJA850" s="67"/>
      <c r="PJB850" s="67"/>
      <c r="PJC850" s="67"/>
      <c r="PJD850" s="67"/>
      <c r="PJE850" s="67"/>
      <c r="PJF850" s="67"/>
      <c r="PJG850" s="67"/>
      <c r="PJH850" s="67"/>
      <c r="PJI850" s="67"/>
      <c r="PJJ850" s="67"/>
      <c r="PJK850" s="67"/>
      <c r="PJL850" s="67"/>
      <c r="PJM850" s="67"/>
      <c r="PJN850" s="67"/>
      <c r="PJO850" s="67"/>
      <c r="PJP850" s="67"/>
      <c r="PJQ850" s="67"/>
      <c r="PJR850" s="67"/>
      <c r="PJS850" s="67"/>
      <c r="PJT850" s="67"/>
      <c r="PJU850" s="67"/>
      <c r="PJV850" s="67"/>
      <c r="PJW850" s="67"/>
      <c r="PJX850" s="67"/>
      <c r="PJY850" s="67"/>
      <c r="PJZ850" s="67"/>
      <c r="PKA850" s="67"/>
      <c r="PKB850" s="67"/>
      <c r="PKC850" s="67"/>
      <c r="PKD850" s="67"/>
      <c r="PKE850" s="67"/>
      <c r="PKF850" s="67"/>
      <c r="PKG850" s="67"/>
      <c r="PKH850" s="67"/>
      <c r="PKI850" s="67"/>
      <c r="PKJ850" s="67"/>
      <c r="PKK850" s="67"/>
      <c r="PKL850" s="67"/>
      <c r="PKM850" s="67"/>
      <c r="PKN850" s="67"/>
      <c r="PKO850" s="67"/>
      <c r="PKP850" s="67"/>
      <c r="PKQ850" s="67"/>
      <c r="PKR850" s="67"/>
      <c r="PKS850" s="67"/>
      <c r="PKT850" s="67"/>
      <c r="PKU850" s="67"/>
      <c r="PKV850" s="67"/>
      <c r="PKW850" s="67"/>
      <c r="PKX850" s="67"/>
      <c r="PKY850" s="67"/>
      <c r="PKZ850" s="67"/>
      <c r="PLA850" s="67"/>
      <c r="PLB850" s="67"/>
      <c r="PLC850" s="67"/>
      <c r="PLD850" s="67"/>
      <c r="PLE850" s="67"/>
      <c r="PLF850" s="67"/>
      <c r="PLG850" s="67"/>
      <c r="PLH850" s="67"/>
      <c r="PLI850" s="67"/>
      <c r="PLJ850" s="67"/>
      <c r="PLK850" s="67"/>
      <c r="PLL850" s="67"/>
      <c r="PLM850" s="67"/>
      <c r="PLN850" s="67"/>
      <c r="PLO850" s="67"/>
      <c r="PLP850" s="67"/>
      <c r="PLQ850" s="67"/>
      <c r="PLR850" s="67"/>
      <c r="PLS850" s="67"/>
      <c r="PLT850" s="67"/>
      <c r="PLU850" s="67"/>
      <c r="PLV850" s="67"/>
      <c r="PLW850" s="67"/>
      <c r="PLX850" s="67"/>
      <c r="PLY850" s="67"/>
      <c r="PLZ850" s="67"/>
      <c r="PMA850" s="67"/>
      <c r="PMB850" s="67"/>
      <c r="PMC850" s="67"/>
      <c r="PMD850" s="67"/>
      <c r="PME850" s="67"/>
      <c r="PMF850" s="67"/>
      <c r="PMG850" s="67"/>
      <c r="PMH850" s="67"/>
      <c r="PMI850" s="67"/>
      <c r="PMJ850" s="67"/>
      <c r="PMK850" s="67"/>
      <c r="PML850" s="67"/>
      <c r="PMM850" s="67"/>
      <c r="PMN850" s="67"/>
      <c r="PMO850" s="67"/>
      <c r="PMP850" s="67"/>
      <c r="PMQ850" s="67"/>
      <c r="PMR850" s="67"/>
      <c r="PMS850" s="67"/>
      <c r="PMT850" s="67"/>
      <c r="PMU850" s="67"/>
      <c r="PMV850" s="67"/>
      <c r="PMW850" s="67"/>
      <c r="PMX850" s="67"/>
      <c r="PMY850" s="67"/>
      <c r="PMZ850" s="67"/>
      <c r="PNA850" s="67"/>
      <c r="PNB850" s="67"/>
      <c r="PNC850" s="67"/>
      <c r="PND850" s="67"/>
      <c r="PNE850" s="67"/>
      <c r="PNF850" s="67"/>
      <c r="PNG850" s="67"/>
      <c r="PNH850" s="67"/>
      <c r="PNI850" s="67"/>
      <c r="PNJ850" s="67"/>
      <c r="PNK850" s="67"/>
      <c r="PNL850" s="67"/>
      <c r="PNM850" s="67"/>
      <c r="PNN850" s="67"/>
      <c r="PNO850" s="67"/>
      <c r="PNP850" s="67"/>
      <c r="PNQ850" s="67"/>
      <c r="PNR850" s="67"/>
      <c r="PNS850" s="67"/>
      <c r="PNT850" s="67"/>
      <c r="PNU850" s="67"/>
      <c r="PNV850" s="67"/>
      <c r="PNW850" s="67"/>
      <c r="PNX850" s="67"/>
      <c r="PNY850" s="67"/>
      <c r="PNZ850" s="67"/>
      <c r="POA850" s="67"/>
      <c r="POB850" s="67"/>
      <c r="POC850" s="67"/>
      <c r="POD850" s="67"/>
      <c r="POE850" s="67"/>
      <c r="POF850" s="67"/>
      <c r="POG850" s="67"/>
      <c r="POH850" s="67"/>
      <c r="POI850" s="67"/>
      <c r="POJ850" s="67"/>
      <c r="POK850" s="67"/>
      <c r="POL850" s="67"/>
      <c r="POM850" s="67"/>
      <c r="PON850" s="67"/>
      <c r="POO850" s="67"/>
      <c r="POP850" s="67"/>
      <c r="POQ850" s="67"/>
      <c r="POR850" s="67"/>
      <c r="POS850" s="67"/>
      <c r="POT850" s="67"/>
      <c r="POU850" s="67"/>
      <c r="POV850" s="67"/>
      <c r="POW850" s="67"/>
      <c r="POX850" s="67"/>
      <c r="POY850" s="67"/>
      <c r="POZ850" s="67"/>
      <c r="PPA850" s="67"/>
      <c r="PPB850" s="67"/>
      <c r="PPC850" s="67"/>
      <c r="PPD850" s="67"/>
      <c r="PPE850" s="67"/>
      <c r="PPF850" s="67"/>
      <c r="PPG850" s="67"/>
      <c r="PPH850" s="67"/>
      <c r="PPI850" s="67"/>
      <c r="PPJ850" s="67"/>
      <c r="PPK850" s="67"/>
      <c r="PPL850" s="67"/>
      <c r="PPM850" s="67"/>
      <c r="PPN850" s="67"/>
      <c r="PPO850" s="67"/>
      <c r="PPP850" s="67"/>
      <c r="PPQ850" s="67"/>
      <c r="PPR850" s="67"/>
      <c r="PPS850" s="67"/>
      <c r="PPT850" s="67"/>
      <c r="PPU850" s="67"/>
      <c r="PPV850" s="67"/>
      <c r="PPW850" s="67"/>
      <c r="PPX850" s="67"/>
      <c r="PPY850" s="67"/>
      <c r="PPZ850" s="67"/>
      <c r="PQA850" s="67"/>
      <c r="PQB850" s="67"/>
      <c r="PQC850" s="67"/>
      <c r="PQD850" s="67"/>
      <c r="PQE850" s="67"/>
      <c r="PQF850" s="67"/>
      <c r="PQG850" s="67"/>
      <c r="PQH850" s="67"/>
      <c r="PQI850" s="67"/>
      <c r="PQJ850" s="67"/>
      <c r="PQK850" s="67"/>
      <c r="PQL850" s="67"/>
      <c r="PQM850" s="67"/>
      <c r="PQN850" s="67"/>
      <c r="PQO850" s="67"/>
      <c r="PQP850" s="67"/>
      <c r="PQQ850" s="67"/>
      <c r="PQR850" s="67"/>
      <c r="PQS850" s="67"/>
      <c r="PQT850" s="67"/>
      <c r="PQU850" s="67"/>
      <c r="PQV850" s="67"/>
      <c r="PQW850" s="67"/>
      <c r="PQX850" s="67"/>
      <c r="PQY850" s="67"/>
      <c r="PQZ850" s="67"/>
      <c r="PRA850" s="67"/>
      <c r="PRB850" s="67"/>
      <c r="PRC850" s="67"/>
      <c r="PRD850" s="67"/>
      <c r="PRE850" s="67"/>
      <c r="PRF850" s="67"/>
      <c r="PRG850" s="67"/>
      <c r="PRH850" s="67"/>
      <c r="PRI850" s="67"/>
      <c r="PRJ850" s="67"/>
      <c r="PRK850" s="67"/>
      <c r="PRL850" s="67"/>
      <c r="PRM850" s="67"/>
      <c r="PRN850" s="67"/>
      <c r="PRO850" s="67"/>
      <c r="PRP850" s="67"/>
      <c r="PRQ850" s="67"/>
      <c r="PRR850" s="67"/>
      <c r="PRS850" s="67"/>
      <c r="PRT850" s="67"/>
      <c r="PRU850" s="67"/>
      <c r="PRV850" s="67"/>
      <c r="PRW850" s="67"/>
      <c r="PRX850" s="67"/>
      <c r="PRY850" s="67"/>
      <c r="PRZ850" s="67"/>
      <c r="PSA850" s="67"/>
      <c r="PSB850" s="67"/>
      <c r="PSC850" s="67"/>
      <c r="PSD850" s="67"/>
      <c r="PSE850" s="67"/>
      <c r="PSF850" s="67"/>
      <c r="PSG850" s="67"/>
      <c r="PSH850" s="67"/>
      <c r="PSI850" s="67"/>
      <c r="PSJ850" s="67"/>
      <c r="PSK850" s="67"/>
      <c r="PSL850" s="67"/>
      <c r="PSM850" s="67"/>
      <c r="PSN850" s="67"/>
      <c r="PSO850" s="67"/>
      <c r="PSP850" s="67"/>
      <c r="PSQ850" s="67"/>
      <c r="PSR850" s="67"/>
      <c r="PSS850" s="67"/>
      <c r="PST850" s="67"/>
      <c r="PSU850" s="67"/>
      <c r="PSV850" s="67"/>
      <c r="PSW850" s="67"/>
      <c r="PSX850" s="67"/>
      <c r="PSY850" s="67"/>
      <c r="PSZ850" s="67"/>
      <c r="PTA850" s="67"/>
      <c r="PTB850" s="67"/>
      <c r="PTC850" s="67"/>
      <c r="PTD850" s="67"/>
      <c r="PTE850" s="67"/>
      <c r="PTF850" s="67"/>
      <c r="PTG850" s="67"/>
      <c r="PTH850" s="67"/>
      <c r="PTI850" s="67"/>
      <c r="PTJ850" s="67"/>
      <c r="PTK850" s="67"/>
      <c r="PTL850" s="67"/>
      <c r="PTM850" s="67"/>
      <c r="PTN850" s="67"/>
      <c r="PTO850" s="67"/>
      <c r="PTP850" s="67"/>
      <c r="PTQ850" s="67"/>
      <c r="PTR850" s="67"/>
      <c r="PTS850" s="67"/>
      <c r="PTT850" s="67"/>
      <c r="PTU850" s="67"/>
      <c r="PTV850" s="67"/>
      <c r="PTW850" s="67"/>
      <c r="PTX850" s="67"/>
      <c r="PTY850" s="67"/>
      <c r="PTZ850" s="67"/>
      <c r="PUA850" s="67"/>
      <c r="PUB850" s="67"/>
      <c r="PUC850" s="67"/>
      <c r="PUD850" s="67"/>
      <c r="PUE850" s="67"/>
      <c r="PUF850" s="67"/>
      <c r="PUG850" s="67"/>
      <c r="PUH850" s="67"/>
      <c r="PUI850" s="67"/>
      <c r="PUJ850" s="67"/>
      <c r="PUK850" s="67"/>
      <c r="PUL850" s="67"/>
      <c r="PUM850" s="67"/>
      <c r="PUN850" s="67"/>
      <c r="PUO850" s="67"/>
      <c r="PUP850" s="67"/>
      <c r="PUQ850" s="67"/>
      <c r="PUR850" s="67"/>
      <c r="PUS850" s="67"/>
      <c r="PUT850" s="67"/>
      <c r="PUU850" s="67"/>
      <c r="PUV850" s="67"/>
      <c r="PUW850" s="67"/>
      <c r="PUX850" s="67"/>
      <c r="PUY850" s="67"/>
      <c r="PUZ850" s="67"/>
      <c r="PVA850" s="67"/>
      <c r="PVB850" s="67"/>
      <c r="PVC850" s="67"/>
      <c r="PVD850" s="67"/>
      <c r="PVE850" s="67"/>
      <c r="PVF850" s="67"/>
      <c r="PVG850" s="67"/>
      <c r="PVH850" s="67"/>
      <c r="PVI850" s="67"/>
      <c r="PVJ850" s="67"/>
      <c r="PVK850" s="67"/>
      <c r="PVL850" s="67"/>
      <c r="PVM850" s="67"/>
      <c r="PVN850" s="67"/>
      <c r="PVO850" s="67"/>
      <c r="PVP850" s="67"/>
      <c r="PVQ850" s="67"/>
      <c r="PVR850" s="67"/>
      <c r="PVS850" s="67"/>
      <c r="PVT850" s="67"/>
      <c r="PVU850" s="67"/>
      <c r="PVV850" s="67"/>
      <c r="PVW850" s="67"/>
      <c r="PVX850" s="67"/>
      <c r="PVY850" s="67"/>
      <c r="PVZ850" s="67"/>
      <c r="PWA850" s="67"/>
      <c r="PWB850" s="67"/>
      <c r="PWC850" s="67"/>
      <c r="PWD850" s="67"/>
      <c r="PWE850" s="67"/>
      <c r="PWF850" s="67"/>
      <c r="PWG850" s="67"/>
      <c r="PWH850" s="67"/>
      <c r="PWI850" s="67"/>
      <c r="PWJ850" s="67"/>
      <c r="PWK850" s="67"/>
      <c r="PWL850" s="67"/>
      <c r="PWM850" s="67"/>
      <c r="PWN850" s="67"/>
      <c r="PWO850" s="67"/>
      <c r="PWP850" s="67"/>
      <c r="PWQ850" s="67"/>
      <c r="PWR850" s="67"/>
      <c r="PWS850" s="67"/>
      <c r="PWT850" s="67"/>
      <c r="PWU850" s="67"/>
      <c r="PWV850" s="67"/>
      <c r="PWW850" s="67"/>
      <c r="PWX850" s="67"/>
      <c r="PWY850" s="67"/>
      <c r="PWZ850" s="67"/>
      <c r="PXA850" s="67"/>
      <c r="PXB850" s="67"/>
      <c r="PXC850" s="67"/>
      <c r="PXD850" s="67"/>
      <c r="PXE850" s="67"/>
      <c r="PXF850" s="67"/>
      <c r="PXG850" s="67"/>
      <c r="PXH850" s="67"/>
      <c r="PXI850" s="67"/>
      <c r="PXJ850" s="67"/>
      <c r="PXK850" s="67"/>
      <c r="PXL850" s="67"/>
      <c r="PXM850" s="67"/>
      <c r="PXN850" s="67"/>
      <c r="PXO850" s="67"/>
      <c r="PXP850" s="67"/>
      <c r="PXQ850" s="67"/>
      <c r="PXR850" s="67"/>
      <c r="PXS850" s="67"/>
      <c r="PXT850" s="67"/>
      <c r="PXU850" s="67"/>
      <c r="PXV850" s="67"/>
      <c r="PXW850" s="67"/>
      <c r="PXX850" s="67"/>
      <c r="PXY850" s="67"/>
      <c r="PXZ850" s="67"/>
      <c r="PYA850" s="67"/>
      <c r="PYB850" s="67"/>
      <c r="PYC850" s="67"/>
      <c r="PYD850" s="67"/>
      <c r="PYE850" s="67"/>
      <c r="PYF850" s="67"/>
      <c r="PYG850" s="67"/>
      <c r="PYH850" s="67"/>
      <c r="PYI850" s="67"/>
      <c r="PYJ850" s="67"/>
      <c r="PYK850" s="67"/>
      <c r="PYL850" s="67"/>
      <c r="PYM850" s="67"/>
      <c r="PYN850" s="67"/>
      <c r="PYO850" s="67"/>
      <c r="PYP850" s="67"/>
      <c r="PYQ850" s="67"/>
      <c r="PYR850" s="67"/>
      <c r="PYS850" s="67"/>
      <c r="PYT850" s="67"/>
      <c r="PYU850" s="67"/>
      <c r="PYV850" s="67"/>
      <c r="PYW850" s="67"/>
      <c r="PYX850" s="67"/>
      <c r="PYY850" s="67"/>
      <c r="PYZ850" s="67"/>
      <c r="PZA850" s="67"/>
      <c r="PZB850" s="67"/>
      <c r="PZC850" s="67"/>
      <c r="PZD850" s="67"/>
      <c r="PZE850" s="67"/>
      <c r="PZF850" s="67"/>
      <c r="PZG850" s="67"/>
      <c r="PZH850" s="67"/>
      <c r="PZI850" s="67"/>
      <c r="PZJ850" s="67"/>
      <c r="PZK850" s="67"/>
      <c r="PZL850" s="67"/>
      <c r="PZM850" s="67"/>
      <c r="PZN850" s="67"/>
      <c r="PZO850" s="67"/>
      <c r="PZP850" s="67"/>
      <c r="PZQ850" s="67"/>
      <c r="PZR850" s="67"/>
      <c r="PZS850" s="67"/>
      <c r="PZT850" s="67"/>
      <c r="PZU850" s="67"/>
      <c r="PZV850" s="67"/>
      <c r="PZW850" s="67"/>
      <c r="PZX850" s="67"/>
      <c r="PZY850" s="67"/>
      <c r="PZZ850" s="67"/>
      <c r="QAA850" s="67"/>
      <c r="QAB850" s="67"/>
      <c r="QAC850" s="67"/>
      <c r="QAD850" s="67"/>
      <c r="QAE850" s="67"/>
      <c r="QAF850" s="67"/>
      <c r="QAG850" s="67"/>
      <c r="QAH850" s="67"/>
      <c r="QAI850" s="67"/>
      <c r="QAJ850" s="67"/>
      <c r="QAK850" s="67"/>
      <c r="QAL850" s="67"/>
      <c r="QAM850" s="67"/>
      <c r="QAN850" s="67"/>
      <c r="QAO850" s="67"/>
      <c r="QAP850" s="67"/>
      <c r="QAQ850" s="67"/>
      <c r="QAR850" s="67"/>
      <c r="QAS850" s="67"/>
      <c r="QAT850" s="67"/>
      <c r="QAU850" s="67"/>
      <c r="QAV850" s="67"/>
      <c r="QAW850" s="67"/>
      <c r="QAX850" s="67"/>
      <c r="QAY850" s="67"/>
      <c r="QAZ850" s="67"/>
      <c r="QBA850" s="67"/>
      <c r="QBB850" s="67"/>
      <c r="QBC850" s="67"/>
      <c r="QBD850" s="67"/>
      <c r="QBE850" s="67"/>
      <c r="QBF850" s="67"/>
      <c r="QBG850" s="67"/>
      <c r="QBH850" s="67"/>
      <c r="QBI850" s="67"/>
      <c r="QBJ850" s="67"/>
      <c r="QBK850" s="67"/>
      <c r="QBL850" s="67"/>
      <c r="QBM850" s="67"/>
      <c r="QBN850" s="67"/>
      <c r="QBO850" s="67"/>
      <c r="QBP850" s="67"/>
      <c r="QBQ850" s="67"/>
      <c r="QBR850" s="67"/>
      <c r="QBS850" s="67"/>
      <c r="QBT850" s="67"/>
      <c r="QBU850" s="67"/>
      <c r="QBV850" s="67"/>
      <c r="QBW850" s="67"/>
      <c r="QBX850" s="67"/>
      <c r="QBY850" s="67"/>
      <c r="QBZ850" s="67"/>
      <c r="QCA850" s="67"/>
      <c r="QCB850" s="67"/>
      <c r="QCC850" s="67"/>
      <c r="QCD850" s="67"/>
      <c r="QCE850" s="67"/>
      <c r="QCF850" s="67"/>
      <c r="QCG850" s="67"/>
      <c r="QCH850" s="67"/>
      <c r="QCI850" s="67"/>
      <c r="QCJ850" s="67"/>
      <c r="QCK850" s="67"/>
      <c r="QCL850" s="67"/>
      <c r="QCM850" s="67"/>
      <c r="QCN850" s="67"/>
      <c r="QCO850" s="67"/>
      <c r="QCP850" s="67"/>
      <c r="QCQ850" s="67"/>
      <c r="QCR850" s="67"/>
      <c r="QCS850" s="67"/>
      <c r="QCT850" s="67"/>
      <c r="QCU850" s="67"/>
      <c r="QCV850" s="67"/>
      <c r="QCW850" s="67"/>
      <c r="QCX850" s="67"/>
      <c r="QCY850" s="67"/>
      <c r="QCZ850" s="67"/>
      <c r="QDA850" s="67"/>
      <c r="QDB850" s="67"/>
      <c r="QDC850" s="67"/>
      <c r="QDD850" s="67"/>
      <c r="QDE850" s="67"/>
      <c r="QDF850" s="67"/>
      <c r="QDG850" s="67"/>
      <c r="QDH850" s="67"/>
      <c r="QDI850" s="67"/>
      <c r="QDJ850" s="67"/>
      <c r="QDK850" s="67"/>
      <c r="QDL850" s="67"/>
      <c r="QDM850" s="67"/>
      <c r="QDN850" s="67"/>
      <c r="QDO850" s="67"/>
      <c r="QDP850" s="67"/>
      <c r="QDQ850" s="67"/>
      <c r="QDR850" s="67"/>
      <c r="QDS850" s="67"/>
      <c r="QDT850" s="67"/>
      <c r="QDU850" s="67"/>
      <c r="QDV850" s="67"/>
      <c r="QDW850" s="67"/>
      <c r="QDX850" s="67"/>
      <c r="QDY850" s="67"/>
      <c r="QDZ850" s="67"/>
      <c r="QEA850" s="67"/>
      <c r="QEB850" s="67"/>
      <c r="QEC850" s="67"/>
      <c r="QED850" s="67"/>
      <c r="QEE850" s="67"/>
      <c r="QEF850" s="67"/>
      <c r="QEG850" s="67"/>
      <c r="QEH850" s="67"/>
      <c r="QEI850" s="67"/>
      <c r="QEJ850" s="67"/>
      <c r="QEK850" s="67"/>
      <c r="QEL850" s="67"/>
      <c r="QEM850" s="67"/>
      <c r="QEN850" s="67"/>
      <c r="QEO850" s="67"/>
      <c r="QEP850" s="67"/>
      <c r="QEQ850" s="67"/>
      <c r="QER850" s="67"/>
      <c r="QES850" s="67"/>
      <c r="QET850" s="67"/>
      <c r="QEU850" s="67"/>
      <c r="QEV850" s="67"/>
      <c r="QEW850" s="67"/>
      <c r="QEX850" s="67"/>
      <c r="QEY850" s="67"/>
      <c r="QEZ850" s="67"/>
      <c r="QFA850" s="67"/>
      <c r="QFB850" s="67"/>
      <c r="QFC850" s="67"/>
      <c r="QFD850" s="67"/>
      <c r="QFE850" s="67"/>
      <c r="QFF850" s="67"/>
      <c r="QFG850" s="67"/>
      <c r="QFH850" s="67"/>
      <c r="QFI850" s="67"/>
      <c r="QFJ850" s="67"/>
      <c r="QFK850" s="67"/>
      <c r="QFL850" s="67"/>
      <c r="QFM850" s="67"/>
      <c r="QFN850" s="67"/>
      <c r="QFO850" s="67"/>
      <c r="QFP850" s="67"/>
      <c r="QFQ850" s="67"/>
      <c r="QFR850" s="67"/>
      <c r="QFS850" s="67"/>
      <c r="QFT850" s="67"/>
      <c r="QFU850" s="67"/>
      <c r="QFV850" s="67"/>
      <c r="QFW850" s="67"/>
      <c r="QFX850" s="67"/>
      <c r="QFY850" s="67"/>
      <c r="QFZ850" s="67"/>
      <c r="QGA850" s="67"/>
      <c r="QGB850" s="67"/>
      <c r="QGC850" s="67"/>
      <c r="QGD850" s="67"/>
      <c r="QGE850" s="67"/>
      <c r="QGF850" s="67"/>
      <c r="QGG850" s="67"/>
      <c r="QGH850" s="67"/>
      <c r="QGI850" s="67"/>
      <c r="QGJ850" s="67"/>
      <c r="QGK850" s="67"/>
      <c r="QGL850" s="67"/>
      <c r="QGM850" s="67"/>
      <c r="QGN850" s="67"/>
      <c r="QGO850" s="67"/>
      <c r="QGP850" s="67"/>
      <c r="QGQ850" s="67"/>
      <c r="QGR850" s="67"/>
      <c r="QGS850" s="67"/>
      <c r="QGT850" s="67"/>
      <c r="QGU850" s="67"/>
      <c r="QGV850" s="67"/>
      <c r="QGW850" s="67"/>
      <c r="QGX850" s="67"/>
      <c r="QGY850" s="67"/>
      <c r="QGZ850" s="67"/>
      <c r="QHA850" s="67"/>
      <c r="QHB850" s="67"/>
      <c r="QHC850" s="67"/>
      <c r="QHD850" s="67"/>
      <c r="QHE850" s="67"/>
      <c r="QHF850" s="67"/>
      <c r="QHG850" s="67"/>
      <c r="QHH850" s="67"/>
      <c r="QHI850" s="67"/>
      <c r="QHJ850" s="67"/>
      <c r="QHK850" s="67"/>
      <c r="QHL850" s="67"/>
      <c r="QHM850" s="67"/>
      <c r="QHN850" s="67"/>
      <c r="QHO850" s="67"/>
      <c r="QHP850" s="67"/>
      <c r="QHQ850" s="67"/>
      <c r="QHR850" s="67"/>
      <c r="QHS850" s="67"/>
      <c r="QHT850" s="67"/>
      <c r="QHU850" s="67"/>
      <c r="QHV850" s="67"/>
      <c r="QHW850" s="67"/>
      <c r="QHX850" s="67"/>
      <c r="QHY850" s="67"/>
      <c r="QHZ850" s="67"/>
      <c r="QIA850" s="67"/>
      <c r="QIB850" s="67"/>
      <c r="QIC850" s="67"/>
      <c r="QID850" s="67"/>
      <c r="QIE850" s="67"/>
      <c r="QIF850" s="67"/>
      <c r="QIG850" s="67"/>
      <c r="QIH850" s="67"/>
      <c r="QII850" s="67"/>
      <c r="QIJ850" s="67"/>
      <c r="QIK850" s="67"/>
      <c r="QIL850" s="67"/>
      <c r="QIM850" s="67"/>
      <c r="QIN850" s="67"/>
      <c r="QIO850" s="67"/>
      <c r="QIP850" s="67"/>
      <c r="QIQ850" s="67"/>
      <c r="QIR850" s="67"/>
      <c r="QIS850" s="67"/>
      <c r="QIT850" s="67"/>
      <c r="QIU850" s="67"/>
      <c r="QIV850" s="67"/>
      <c r="QIW850" s="67"/>
      <c r="QIX850" s="67"/>
      <c r="QIY850" s="67"/>
      <c r="QIZ850" s="67"/>
      <c r="QJA850" s="67"/>
      <c r="QJB850" s="67"/>
      <c r="QJC850" s="67"/>
      <c r="QJD850" s="67"/>
      <c r="QJE850" s="67"/>
      <c r="QJF850" s="67"/>
      <c r="QJG850" s="67"/>
      <c r="QJH850" s="67"/>
      <c r="QJI850" s="67"/>
      <c r="QJJ850" s="67"/>
      <c r="QJK850" s="67"/>
      <c r="QJL850" s="67"/>
      <c r="QJM850" s="67"/>
      <c r="QJN850" s="67"/>
      <c r="QJO850" s="67"/>
      <c r="QJP850" s="67"/>
      <c r="QJQ850" s="67"/>
      <c r="QJR850" s="67"/>
      <c r="QJS850" s="67"/>
      <c r="QJT850" s="67"/>
      <c r="QJU850" s="67"/>
      <c r="QJV850" s="67"/>
      <c r="QJW850" s="67"/>
      <c r="QJX850" s="67"/>
      <c r="QJY850" s="67"/>
      <c r="QJZ850" s="67"/>
      <c r="QKA850" s="67"/>
      <c r="QKB850" s="67"/>
      <c r="QKC850" s="67"/>
      <c r="QKD850" s="67"/>
      <c r="QKE850" s="67"/>
      <c r="QKF850" s="67"/>
      <c r="QKG850" s="67"/>
      <c r="QKH850" s="67"/>
      <c r="QKI850" s="67"/>
      <c r="QKJ850" s="67"/>
      <c r="QKK850" s="67"/>
      <c r="QKL850" s="67"/>
      <c r="QKM850" s="67"/>
      <c r="QKN850" s="67"/>
      <c r="QKO850" s="67"/>
      <c r="QKP850" s="67"/>
      <c r="QKQ850" s="67"/>
      <c r="QKR850" s="67"/>
      <c r="QKS850" s="67"/>
      <c r="QKT850" s="67"/>
      <c r="QKU850" s="67"/>
      <c r="QKV850" s="67"/>
      <c r="QKW850" s="67"/>
      <c r="QKX850" s="67"/>
      <c r="QKY850" s="67"/>
      <c r="QKZ850" s="67"/>
      <c r="QLA850" s="67"/>
      <c r="QLB850" s="67"/>
      <c r="QLC850" s="67"/>
      <c r="QLD850" s="67"/>
      <c r="QLE850" s="67"/>
      <c r="QLF850" s="67"/>
      <c r="QLG850" s="67"/>
      <c r="QLH850" s="67"/>
      <c r="QLI850" s="67"/>
      <c r="QLJ850" s="67"/>
      <c r="QLK850" s="67"/>
      <c r="QLL850" s="67"/>
      <c r="QLM850" s="67"/>
      <c r="QLN850" s="67"/>
      <c r="QLO850" s="67"/>
      <c r="QLP850" s="67"/>
      <c r="QLQ850" s="67"/>
      <c r="QLR850" s="67"/>
      <c r="QLS850" s="67"/>
      <c r="QLT850" s="67"/>
      <c r="QLU850" s="67"/>
      <c r="QLV850" s="67"/>
      <c r="QLW850" s="67"/>
      <c r="QLX850" s="67"/>
      <c r="QLY850" s="67"/>
      <c r="QLZ850" s="67"/>
      <c r="QMA850" s="67"/>
      <c r="QMB850" s="67"/>
      <c r="QMC850" s="67"/>
      <c r="QMD850" s="67"/>
      <c r="QME850" s="67"/>
      <c r="QMF850" s="67"/>
      <c r="QMG850" s="67"/>
      <c r="QMH850" s="67"/>
      <c r="QMI850" s="67"/>
      <c r="QMJ850" s="67"/>
      <c r="QMK850" s="67"/>
      <c r="QML850" s="67"/>
      <c r="QMM850" s="67"/>
      <c r="QMN850" s="67"/>
      <c r="QMO850" s="67"/>
      <c r="QMP850" s="67"/>
      <c r="QMQ850" s="67"/>
      <c r="QMR850" s="67"/>
      <c r="QMS850" s="67"/>
      <c r="QMT850" s="67"/>
      <c r="QMU850" s="67"/>
      <c r="QMV850" s="67"/>
      <c r="QMW850" s="67"/>
      <c r="QMX850" s="67"/>
      <c r="QMY850" s="67"/>
      <c r="QMZ850" s="67"/>
      <c r="QNA850" s="67"/>
      <c r="QNB850" s="67"/>
      <c r="QNC850" s="67"/>
      <c r="QND850" s="67"/>
      <c r="QNE850" s="67"/>
      <c r="QNF850" s="67"/>
      <c r="QNG850" s="67"/>
      <c r="QNH850" s="67"/>
      <c r="QNI850" s="67"/>
      <c r="QNJ850" s="67"/>
      <c r="QNK850" s="67"/>
      <c r="QNL850" s="67"/>
      <c r="QNM850" s="67"/>
      <c r="QNN850" s="67"/>
      <c r="QNO850" s="67"/>
      <c r="QNP850" s="67"/>
      <c r="QNQ850" s="67"/>
      <c r="QNR850" s="67"/>
      <c r="QNS850" s="67"/>
      <c r="QNT850" s="67"/>
      <c r="QNU850" s="67"/>
      <c r="QNV850" s="67"/>
      <c r="QNW850" s="67"/>
      <c r="QNX850" s="67"/>
      <c r="QNY850" s="67"/>
      <c r="QNZ850" s="67"/>
      <c r="QOA850" s="67"/>
      <c r="QOB850" s="67"/>
      <c r="QOC850" s="67"/>
      <c r="QOD850" s="67"/>
      <c r="QOE850" s="67"/>
      <c r="QOF850" s="67"/>
      <c r="QOG850" s="67"/>
      <c r="QOH850" s="67"/>
      <c r="QOI850" s="67"/>
      <c r="QOJ850" s="67"/>
      <c r="QOK850" s="67"/>
      <c r="QOL850" s="67"/>
      <c r="QOM850" s="67"/>
      <c r="QON850" s="67"/>
      <c r="QOO850" s="67"/>
      <c r="QOP850" s="67"/>
      <c r="QOQ850" s="67"/>
      <c r="QOR850" s="67"/>
      <c r="QOS850" s="67"/>
      <c r="QOT850" s="67"/>
      <c r="QOU850" s="67"/>
      <c r="QOV850" s="67"/>
      <c r="QOW850" s="67"/>
      <c r="QOX850" s="67"/>
      <c r="QOY850" s="67"/>
      <c r="QOZ850" s="67"/>
      <c r="QPA850" s="67"/>
      <c r="QPB850" s="67"/>
      <c r="QPC850" s="67"/>
      <c r="QPD850" s="67"/>
      <c r="QPE850" s="67"/>
      <c r="QPF850" s="67"/>
      <c r="QPG850" s="67"/>
      <c r="QPH850" s="67"/>
      <c r="QPI850" s="67"/>
      <c r="QPJ850" s="67"/>
      <c r="QPK850" s="67"/>
      <c r="QPL850" s="67"/>
      <c r="QPM850" s="67"/>
      <c r="QPN850" s="67"/>
      <c r="QPO850" s="67"/>
      <c r="QPP850" s="67"/>
      <c r="QPQ850" s="67"/>
      <c r="QPR850" s="67"/>
      <c r="QPS850" s="67"/>
      <c r="QPT850" s="67"/>
      <c r="QPU850" s="67"/>
      <c r="QPV850" s="67"/>
      <c r="QPW850" s="67"/>
      <c r="QPX850" s="67"/>
      <c r="QPY850" s="67"/>
      <c r="QPZ850" s="67"/>
      <c r="QQA850" s="67"/>
      <c r="QQB850" s="67"/>
      <c r="QQC850" s="67"/>
      <c r="QQD850" s="67"/>
      <c r="QQE850" s="67"/>
      <c r="QQF850" s="67"/>
      <c r="QQG850" s="67"/>
      <c r="QQH850" s="67"/>
      <c r="QQI850" s="67"/>
      <c r="QQJ850" s="67"/>
      <c r="QQK850" s="67"/>
      <c r="QQL850" s="67"/>
      <c r="QQM850" s="67"/>
      <c r="QQN850" s="67"/>
      <c r="QQO850" s="67"/>
      <c r="QQP850" s="67"/>
      <c r="QQQ850" s="67"/>
      <c r="QQR850" s="67"/>
      <c r="QQS850" s="67"/>
      <c r="QQT850" s="67"/>
      <c r="QQU850" s="67"/>
      <c r="QQV850" s="67"/>
      <c r="QQW850" s="67"/>
      <c r="QQX850" s="67"/>
      <c r="QQY850" s="67"/>
      <c r="QQZ850" s="67"/>
      <c r="QRA850" s="67"/>
      <c r="QRB850" s="67"/>
      <c r="QRC850" s="67"/>
      <c r="QRD850" s="67"/>
      <c r="QRE850" s="67"/>
      <c r="QRF850" s="67"/>
      <c r="QRG850" s="67"/>
      <c r="QRH850" s="67"/>
      <c r="QRI850" s="67"/>
      <c r="QRJ850" s="67"/>
      <c r="QRK850" s="67"/>
      <c r="QRL850" s="67"/>
      <c r="QRM850" s="67"/>
      <c r="QRN850" s="67"/>
      <c r="QRO850" s="67"/>
      <c r="QRP850" s="67"/>
      <c r="QRQ850" s="67"/>
      <c r="QRR850" s="67"/>
      <c r="QRS850" s="67"/>
      <c r="QRT850" s="67"/>
      <c r="QRU850" s="67"/>
      <c r="QRV850" s="67"/>
      <c r="QRW850" s="67"/>
      <c r="QRX850" s="67"/>
      <c r="QRY850" s="67"/>
      <c r="QRZ850" s="67"/>
      <c r="QSA850" s="67"/>
      <c r="QSB850" s="67"/>
      <c r="QSC850" s="67"/>
      <c r="QSD850" s="67"/>
      <c r="QSE850" s="67"/>
      <c r="QSF850" s="67"/>
      <c r="QSG850" s="67"/>
      <c r="QSH850" s="67"/>
      <c r="QSI850" s="67"/>
      <c r="QSJ850" s="67"/>
      <c r="QSK850" s="67"/>
      <c r="QSL850" s="67"/>
      <c r="QSM850" s="67"/>
      <c r="QSN850" s="67"/>
      <c r="QSO850" s="67"/>
      <c r="QSP850" s="67"/>
      <c r="QSQ850" s="67"/>
      <c r="QSR850" s="67"/>
      <c r="QSS850" s="67"/>
      <c r="QST850" s="67"/>
      <c r="QSU850" s="67"/>
      <c r="QSV850" s="67"/>
      <c r="QSW850" s="67"/>
      <c r="QSX850" s="67"/>
      <c r="QSY850" s="67"/>
      <c r="QSZ850" s="67"/>
      <c r="QTA850" s="67"/>
      <c r="QTB850" s="67"/>
      <c r="QTC850" s="67"/>
      <c r="QTD850" s="67"/>
      <c r="QTE850" s="67"/>
      <c r="QTF850" s="67"/>
      <c r="QTG850" s="67"/>
      <c r="QTH850" s="67"/>
      <c r="QTI850" s="67"/>
      <c r="QTJ850" s="67"/>
      <c r="QTK850" s="67"/>
      <c r="QTL850" s="67"/>
      <c r="QTM850" s="67"/>
      <c r="QTN850" s="67"/>
      <c r="QTO850" s="67"/>
      <c r="QTP850" s="67"/>
      <c r="QTQ850" s="67"/>
      <c r="QTR850" s="67"/>
      <c r="QTS850" s="67"/>
      <c r="QTT850" s="67"/>
      <c r="QTU850" s="67"/>
      <c r="QTV850" s="67"/>
      <c r="QTW850" s="67"/>
      <c r="QTX850" s="67"/>
      <c r="QTY850" s="67"/>
      <c r="QTZ850" s="67"/>
      <c r="QUA850" s="67"/>
      <c r="QUB850" s="67"/>
      <c r="QUC850" s="67"/>
      <c r="QUD850" s="67"/>
      <c r="QUE850" s="67"/>
      <c r="QUF850" s="67"/>
      <c r="QUG850" s="67"/>
      <c r="QUH850" s="67"/>
      <c r="QUI850" s="67"/>
      <c r="QUJ850" s="67"/>
      <c r="QUK850" s="67"/>
      <c r="QUL850" s="67"/>
      <c r="QUM850" s="67"/>
      <c r="QUN850" s="67"/>
      <c r="QUO850" s="67"/>
      <c r="QUP850" s="67"/>
      <c r="QUQ850" s="67"/>
      <c r="QUR850" s="67"/>
      <c r="QUS850" s="67"/>
      <c r="QUT850" s="67"/>
      <c r="QUU850" s="67"/>
      <c r="QUV850" s="67"/>
      <c r="QUW850" s="67"/>
      <c r="QUX850" s="67"/>
      <c r="QUY850" s="67"/>
      <c r="QUZ850" s="67"/>
      <c r="QVA850" s="67"/>
      <c r="QVB850" s="67"/>
      <c r="QVC850" s="67"/>
      <c r="QVD850" s="67"/>
      <c r="QVE850" s="67"/>
      <c r="QVF850" s="67"/>
      <c r="QVG850" s="67"/>
      <c r="QVH850" s="67"/>
      <c r="QVI850" s="67"/>
      <c r="QVJ850" s="67"/>
      <c r="QVK850" s="67"/>
      <c r="QVL850" s="67"/>
      <c r="QVM850" s="67"/>
      <c r="QVN850" s="67"/>
      <c r="QVO850" s="67"/>
      <c r="QVP850" s="67"/>
      <c r="QVQ850" s="67"/>
      <c r="QVR850" s="67"/>
      <c r="QVS850" s="67"/>
      <c r="QVT850" s="67"/>
      <c r="QVU850" s="67"/>
      <c r="QVV850" s="67"/>
      <c r="QVW850" s="67"/>
      <c r="QVX850" s="67"/>
      <c r="QVY850" s="67"/>
      <c r="QVZ850" s="67"/>
      <c r="QWA850" s="67"/>
      <c r="QWB850" s="67"/>
      <c r="QWC850" s="67"/>
      <c r="QWD850" s="67"/>
      <c r="QWE850" s="67"/>
      <c r="QWF850" s="67"/>
      <c r="QWG850" s="67"/>
      <c r="QWH850" s="67"/>
      <c r="QWI850" s="67"/>
      <c r="QWJ850" s="67"/>
      <c r="QWK850" s="67"/>
      <c r="QWL850" s="67"/>
      <c r="QWM850" s="67"/>
      <c r="QWN850" s="67"/>
      <c r="QWO850" s="67"/>
      <c r="QWP850" s="67"/>
      <c r="QWQ850" s="67"/>
      <c r="QWR850" s="67"/>
      <c r="QWS850" s="67"/>
      <c r="QWT850" s="67"/>
      <c r="QWU850" s="67"/>
      <c r="QWV850" s="67"/>
      <c r="QWW850" s="67"/>
      <c r="QWX850" s="67"/>
      <c r="QWY850" s="67"/>
      <c r="QWZ850" s="67"/>
      <c r="QXA850" s="67"/>
      <c r="QXB850" s="67"/>
      <c r="QXC850" s="67"/>
      <c r="QXD850" s="67"/>
      <c r="QXE850" s="67"/>
      <c r="QXF850" s="67"/>
      <c r="QXG850" s="67"/>
      <c r="QXH850" s="67"/>
      <c r="QXI850" s="67"/>
      <c r="QXJ850" s="67"/>
      <c r="QXK850" s="67"/>
      <c r="QXL850" s="67"/>
      <c r="QXM850" s="67"/>
      <c r="QXN850" s="67"/>
      <c r="QXO850" s="67"/>
      <c r="QXP850" s="67"/>
      <c r="QXQ850" s="67"/>
      <c r="QXR850" s="67"/>
      <c r="QXS850" s="67"/>
      <c r="QXT850" s="67"/>
      <c r="QXU850" s="67"/>
      <c r="QXV850" s="67"/>
      <c r="QXW850" s="67"/>
      <c r="QXX850" s="67"/>
      <c r="QXY850" s="67"/>
      <c r="QXZ850" s="67"/>
      <c r="QYA850" s="67"/>
      <c r="QYB850" s="67"/>
      <c r="QYC850" s="67"/>
      <c r="QYD850" s="67"/>
      <c r="QYE850" s="67"/>
      <c r="QYF850" s="67"/>
      <c r="QYG850" s="67"/>
      <c r="QYH850" s="67"/>
      <c r="QYI850" s="67"/>
      <c r="QYJ850" s="67"/>
      <c r="QYK850" s="67"/>
      <c r="QYL850" s="67"/>
      <c r="QYM850" s="67"/>
      <c r="QYN850" s="67"/>
      <c r="QYO850" s="67"/>
      <c r="QYP850" s="67"/>
      <c r="QYQ850" s="67"/>
      <c r="QYR850" s="67"/>
      <c r="QYS850" s="67"/>
      <c r="QYT850" s="67"/>
      <c r="QYU850" s="67"/>
      <c r="QYV850" s="67"/>
      <c r="QYW850" s="67"/>
      <c r="QYX850" s="67"/>
      <c r="QYY850" s="67"/>
      <c r="QYZ850" s="67"/>
      <c r="QZA850" s="67"/>
      <c r="QZB850" s="67"/>
      <c r="QZC850" s="67"/>
      <c r="QZD850" s="67"/>
      <c r="QZE850" s="67"/>
      <c r="QZF850" s="67"/>
      <c r="QZG850" s="67"/>
      <c r="QZH850" s="67"/>
      <c r="QZI850" s="67"/>
      <c r="QZJ850" s="67"/>
      <c r="QZK850" s="67"/>
      <c r="QZL850" s="67"/>
      <c r="QZM850" s="67"/>
      <c r="QZN850" s="67"/>
      <c r="QZO850" s="67"/>
      <c r="QZP850" s="67"/>
      <c r="QZQ850" s="67"/>
      <c r="QZR850" s="67"/>
      <c r="QZS850" s="67"/>
      <c r="QZT850" s="67"/>
      <c r="QZU850" s="67"/>
      <c r="QZV850" s="67"/>
      <c r="QZW850" s="67"/>
      <c r="QZX850" s="67"/>
      <c r="QZY850" s="67"/>
      <c r="QZZ850" s="67"/>
      <c r="RAA850" s="67"/>
      <c r="RAB850" s="67"/>
      <c r="RAC850" s="67"/>
      <c r="RAD850" s="67"/>
      <c r="RAE850" s="67"/>
      <c r="RAF850" s="67"/>
      <c r="RAG850" s="67"/>
      <c r="RAH850" s="67"/>
      <c r="RAI850" s="67"/>
      <c r="RAJ850" s="67"/>
      <c r="RAK850" s="67"/>
      <c r="RAL850" s="67"/>
      <c r="RAM850" s="67"/>
      <c r="RAN850" s="67"/>
      <c r="RAO850" s="67"/>
      <c r="RAP850" s="67"/>
      <c r="RAQ850" s="67"/>
      <c r="RAR850" s="67"/>
      <c r="RAS850" s="67"/>
      <c r="RAT850" s="67"/>
      <c r="RAU850" s="67"/>
      <c r="RAV850" s="67"/>
      <c r="RAW850" s="67"/>
      <c r="RAX850" s="67"/>
      <c r="RAY850" s="67"/>
      <c r="RAZ850" s="67"/>
      <c r="RBA850" s="67"/>
      <c r="RBB850" s="67"/>
      <c r="RBC850" s="67"/>
      <c r="RBD850" s="67"/>
      <c r="RBE850" s="67"/>
      <c r="RBF850" s="67"/>
      <c r="RBG850" s="67"/>
      <c r="RBH850" s="67"/>
      <c r="RBI850" s="67"/>
      <c r="RBJ850" s="67"/>
      <c r="RBK850" s="67"/>
      <c r="RBL850" s="67"/>
      <c r="RBM850" s="67"/>
      <c r="RBN850" s="67"/>
      <c r="RBO850" s="67"/>
      <c r="RBP850" s="67"/>
      <c r="RBQ850" s="67"/>
      <c r="RBR850" s="67"/>
      <c r="RBS850" s="67"/>
      <c r="RBT850" s="67"/>
      <c r="RBU850" s="67"/>
      <c r="RBV850" s="67"/>
      <c r="RBW850" s="67"/>
      <c r="RBX850" s="67"/>
      <c r="RBY850" s="67"/>
      <c r="RBZ850" s="67"/>
      <c r="RCA850" s="67"/>
      <c r="RCB850" s="67"/>
      <c r="RCC850" s="67"/>
      <c r="RCD850" s="67"/>
      <c r="RCE850" s="67"/>
      <c r="RCF850" s="67"/>
      <c r="RCG850" s="67"/>
      <c r="RCH850" s="67"/>
      <c r="RCI850" s="67"/>
      <c r="RCJ850" s="67"/>
      <c r="RCK850" s="67"/>
      <c r="RCL850" s="67"/>
      <c r="RCM850" s="67"/>
      <c r="RCN850" s="67"/>
      <c r="RCO850" s="67"/>
      <c r="RCP850" s="67"/>
      <c r="RCQ850" s="67"/>
      <c r="RCR850" s="67"/>
      <c r="RCS850" s="67"/>
      <c r="RCT850" s="67"/>
      <c r="RCU850" s="67"/>
      <c r="RCV850" s="67"/>
      <c r="RCW850" s="67"/>
      <c r="RCX850" s="67"/>
      <c r="RCY850" s="67"/>
      <c r="RCZ850" s="67"/>
      <c r="RDA850" s="67"/>
      <c r="RDB850" s="67"/>
      <c r="RDC850" s="67"/>
      <c r="RDD850" s="67"/>
      <c r="RDE850" s="67"/>
      <c r="RDF850" s="67"/>
      <c r="RDG850" s="67"/>
      <c r="RDH850" s="67"/>
      <c r="RDI850" s="67"/>
      <c r="RDJ850" s="67"/>
      <c r="RDK850" s="67"/>
      <c r="RDL850" s="67"/>
      <c r="RDM850" s="67"/>
      <c r="RDN850" s="67"/>
      <c r="RDO850" s="67"/>
      <c r="RDP850" s="67"/>
      <c r="RDQ850" s="67"/>
      <c r="RDR850" s="67"/>
      <c r="RDS850" s="67"/>
      <c r="RDT850" s="67"/>
      <c r="RDU850" s="67"/>
      <c r="RDV850" s="67"/>
      <c r="RDW850" s="67"/>
      <c r="RDX850" s="67"/>
      <c r="RDY850" s="67"/>
      <c r="RDZ850" s="67"/>
      <c r="REA850" s="67"/>
      <c r="REB850" s="67"/>
      <c r="REC850" s="67"/>
      <c r="RED850" s="67"/>
      <c r="REE850" s="67"/>
      <c r="REF850" s="67"/>
      <c r="REG850" s="67"/>
      <c r="REH850" s="67"/>
      <c r="REI850" s="67"/>
      <c r="REJ850" s="67"/>
      <c r="REK850" s="67"/>
      <c r="REL850" s="67"/>
      <c r="REM850" s="67"/>
      <c r="REN850" s="67"/>
      <c r="REO850" s="67"/>
      <c r="REP850" s="67"/>
      <c r="REQ850" s="67"/>
      <c r="RER850" s="67"/>
      <c r="RES850" s="67"/>
      <c r="RET850" s="67"/>
      <c r="REU850" s="67"/>
      <c r="REV850" s="67"/>
      <c r="REW850" s="67"/>
      <c r="REX850" s="67"/>
      <c r="REY850" s="67"/>
      <c r="REZ850" s="67"/>
      <c r="RFA850" s="67"/>
      <c r="RFB850" s="67"/>
      <c r="RFC850" s="67"/>
      <c r="RFD850" s="67"/>
      <c r="RFE850" s="67"/>
      <c r="RFF850" s="67"/>
      <c r="RFG850" s="67"/>
      <c r="RFH850" s="67"/>
      <c r="RFI850" s="67"/>
      <c r="RFJ850" s="67"/>
      <c r="RFK850" s="67"/>
      <c r="RFL850" s="67"/>
      <c r="RFM850" s="67"/>
      <c r="RFN850" s="67"/>
      <c r="RFO850" s="67"/>
      <c r="RFP850" s="67"/>
      <c r="RFQ850" s="67"/>
      <c r="RFR850" s="67"/>
      <c r="RFS850" s="67"/>
      <c r="RFT850" s="67"/>
      <c r="RFU850" s="67"/>
      <c r="RFV850" s="67"/>
      <c r="RFW850" s="67"/>
      <c r="RFX850" s="67"/>
      <c r="RFY850" s="67"/>
      <c r="RFZ850" s="67"/>
      <c r="RGA850" s="67"/>
      <c r="RGB850" s="67"/>
      <c r="RGC850" s="67"/>
      <c r="RGD850" s="67"/>
      <c r="RGE850" s="67"/>
      <c r="RGF850" s="67"/>
      <c r="RGG850" s="67"/>
      <c r="RGH850" s="67"/>
      <c r="RGI850" s="67"/>
      <c r="RGJ850" s="67"/>
      <c r="RGK850" s="67"/>
      <c r="RGL850" s="67"/>
      <c r="RGM850" s="67"/>
      <c r="RGN850" s="67"/>
      <c r="RGO850" s="67"/>
      <c r="RGP850" s="67"/>
      <c r="RGQ850" s="67"/>
      <c r="RGR850" s="67"/>
      <c r="RGS850" s="67"/>
      <c r="RGT850" s="67"/>
      <c r="RGU850" s="67"/>
      <c r="RGV850" s="67"/>
      <c r="RGW850" s="67"/>
      <c r="RGX850" s="67"/>
      <c r="RGY850" s="67"/>
      <c r="RGZ850" s="67"/>
      <c r="RHA850" s="67"/>
      <c r="RHB850" s="67"/>
      <c r="RHC850" s="67"/>
      <c r="RHD850" s="67"/>
      <c r="RHE850" s="67"/>
      <c r="RHF850" s="67"/>
      <c r="RHG850" s="67"/>
      <c r="RHH850" s="67"/>
      <c r="RHI850" s="67"/>
      <c r="RHJ850" s="67"/>
      <c r="RHK850" s="67"/>
      <c r="RHL850" s="67"/>
      <c r="RHM850" s="67"/>
      <c r="RHN850" s="67"/>
      <c r="RHO850" s="67"/>
      <c r="RHP850" s="67"/>
      <c r="RHQ850" s="67"/>
      <c r="RHR850" s="67"/>
      <c r="RHS850" s="67"/>
      <c r="RHT850" s="67"/>
      <c r="RHU850" s="67"/>
      <c r="RHV850" s="67"/>
      <c r="RHW850" s="67"/>
      <c r="RHX850" s="67"/>
      <c r="RHY850" s="67"/>
      <c r="RHZ850" s="67"/>
      <c r="RIA850" s="67"/>
      <c r="RIB850" s="67"/>
      <c r="RIC850" s="67"/>
      <c r="RID850" s="67"/>
      <c r="RIE850" s="67"/>
      <c r="RIF850" s="67"/>
      <c r="RIG850" s="67"/>
      <c r="RIH850" s="67"/>
      <c r="RII850" s="67"/>
      <c r="RIJ850" s="67"/>
      <c r="RIK850" s="67"/>
      <c r="RIL850" s="67"/>
      <c r="RIM850" s="67"/>
      <c r="RIN850" s="67"/>
      <c r="RIO850" s="67"/>
      <c r="RIP850" s="67"/>
      <c r="RIQ850" s="67"/>
      <c r="RIR850" s="67"/>
      <c r="RIS850" s="67"/>
      <c r="RIT850" s="67"/>
      <c r="RIU850" s="67"/>
      <c r="RIV850" s="67"/>
      <c r="RIW850" s="67"/>
      <c r="RIX850" s="67"/>
      <c r="RIY850" s="67"/>
      <c r="RIZ850" s="67"/>
      <c r="RJA850" s="67"/>
      <c r="RJB850" s="67"/>
      <c r="RJC850" s="67"/>
      <c r="RJD850" s="67"/>
      <c r="RJE850" s="67"/>
      <c r="RJF850" s="67"/>
      <c r="RJG850" s="67"/>
      <c r="RJH850" s="67"/>
      <c r="RJI850" s="67"/>
      <c r="RJJ850" s="67"/>
      <c r="RJK850" s="67"/>
      <c r="RJL850" s="67"/>
      <c r="RJM850" s="67"/>
      <c r="RJN850" s="67"/>
      <c r="RJO850" s="67"/>
      <c r="RJP850" s="67"/>
      <c r="RJQ850" s="67"/>
      <c r="RJR850" s="67"/>
      <c r="RJS850" s="67"/>
      <c r="RJT850" s="67"/>
      <c r="RJU850" s="67"/>
      <c r="RJV850" s="67"/>
      <c r="RJW850" s="67"/>
      <c r="RJX850" s="67"/>
      <c r="RJY850" s="67"/>
      <c r="RJZ850" s="67"/>
      <c r="RKA850" s="67"/>
      <c r="RKB850" s="67"/>
      <c r="RKC850" s="67"/>
      <c r="RKD850" s="67"/>
      <c r="RKE850" s="67"/>
      <c r="RKF850" s="67"/>
      <c r="RKG850" s="67"/>
      <c r="RKH850" s="67"/>
      <c r="RKI850" s="67"/>
      <c r="RKJ850" s="67"/>
      <c r="RKK850" s="67"/>
      <c r="RKL850" s="67"/>
      <c r="RKM850" s="67"/>
      <c r="RKN850" s="67"/>
      <c r="RKO850" s="67"/>
      <c r="RKP850" s="67"/>
      <c r="RKQ850" s="67"/>
      <c r="RKR850" s="67"/>
      <c r="RKS850" s="67"/>
      <c r="RKT850" s="67"/>
      <c r="RKU850" s="67"/>
      <c r="RKV850" s="67"/>
      <c r="RKW850" s="67"/>
      <c r="RKX850" s="67"/>
      <c r="RKY850" s="67"/>
      <c r="RKZ850" s="67"/>
      <c r="RLA850" s="67"/>
      <c r="RLB850" s="67"/>
      <c r="RLC850" s="67"/>
      <c r="RLD850" s="67"/>
      <c r="RLE850" s="67"/>
      <c r="RLF850" s="67"/>
      <c r="RLG850" s="67"/>
      <c r="RLH850" s="67"/>
      <c r="RLI850" s="67"/>
      <c r="RLJ850" s="67"/>
      <c r="RLK850" s="67"/>
      <c r="RLL850" s="67"/>
      <c r="RLM850" s="67"/>
      <c r="RLN850" s="67"/>
      <c r="RLO850" s="67"/>
      <c r="RLP850" s="67"/>
      <c r="RLQ850" s="67"/>
      <c r="RLR850" s="67"/>
      <c r="RLS850" s="67"/>
      <c r="RLT850" s="67"/>
      <c r="RLU850" s="67"/>
      <c r="RLV850" s="67"/>
      <c r="RLW850" s="67"/>
      <c r="RLX850" s="67"/>
      <c r="RLY850" s="67"/>
      <c r="RLZ850" s="67"/>
      <c r="RMA850" s="67"/>
      <c r="RMB850" s="67"/>
      <c r="RMC850" s="67"/>
      <c r="RMD850" s="67"/>
      <c r="RME850" s="67"/>
      <c r="RMF850" s="67"/>
      <c r="RMG850" s="67"/>
      <c r="RMH850" s="67"/>
      <c r="RMI850" s="67"/>
      <c r="RMJ850" s="67"/>
      <c r="RMK850" s="67"/>
      <c r="RML850" s="67"/>
      <c r="RMM850" s="67"/>
      <c r="RMN850" s="67"/>
      <c r="RMO850" s="67"/>
      <c r="RMP850" s="67"/>
      <c r="RMQ850" s="67"/>
      <c r="RMR850" s="67"/>
      <c r="RMS850" s="67"/>
      <c r="RMT850" s="67"/>
      <c r="RMU850" s="67"/>
      <c r="RMV850" s="67"/>
      <c r="RMW850" s="67"/>
      <c r="RMX850" s="67"/>
      <c r="RMY850" s="67"/>
      <c r="RMZ850" s="67"/>
      <c r="RNA850" s="67"/>
      <c r="RNB850" s="67"/>
      <c r="RNC850" s="67"/>
      <c r="RND850" s="67"/>
      <c r="RNE850" s="67"/>
      <c r="RNF850" s="67"/>
      <c r="RNG850" s="67"/>
      <c r="RNH850" s="67"/>
      <c r="RNI850" s="67"/>
      <c r="RNJ850" s="67"/>
      <c r="RNK850" s="67"/>
      <c r="RNL850" s="67"/>
      <c r="RNM850" s="67"/>
      <c r="RNN850" s="67"/>
      <c r="RNO850" s="67"/>
      <c r="RNP850" s="67"/>
      <c r="RNQ850" s="67"/>
      <c r="RNR850" s="67"/>
      <c r="RNS850" s="67"/>
      <c r="RNT850" s="67"/>
      <c r="RNU850" s="67"/>
      <c r="RNV850" s="67"/>
      <c r="RNW850" s="67"/>
      <c r="RNX850" s="67"/>
      <c r="RNY850" s="67"/>
      <c r="RNZ850" s="67"/>
      <c r="ROA850" s="67"/>
      <c r="ROB850" s="67"/>
      <c r="ROC850" s="67"/>
      <c r="ROD850" s="67"/>
      <c r="ROE850" s="67"/>
      <c r="ROF850" s="67"/>
      <c r="ROG850" s="67"/>
      <c r="ROH850" s="67"/>
      <c r="ROI850" s="67"/>
      <c r="ROJ850" s="67"/>
      <c r="ROK850" s="67"/>
      <c r="ROL850" s="67"/>
      <c r="ROM850" s="67"/>
      <c r="RON850" s="67"/>
      <c r="ROO850" s="67"/>
      <c r="ROP850" s="67"/>
      <c r="ROQ850" s="67"/>
      <c r="ROR850" s="67"/>
      <c r="ROS850" s="67"/>
      <c r="ROT850" s="67"/>
      <c r="ROU850" s="67"/>
      <c r="ROV850" s="67"/>
      <c r="ROW850" s="67"/>
      <c r="ROX850" s="67"/>
      <c r="ROY850" s="67"/>
      <c r="ROZ850" s="67"/>
      <c r="RPA850" s="67"/>
      <c r="RPB850" s="67"/>
      <c r="RPC850" s="67"/>
      <c r="RPD850" s="67"/>
      <c r="RPE850" s="67"/>
      <c r="RPF850" s="67"/>
      <c r="RPG850" s="67"/>
      <c r="RPH850" s="67"/>
      <c r="RPI850" s="67"/>
      <c r="RPJ850" s="67"/>
      <c r="RPK850" s="67"/>
      <c r="RPL850" s="67"/>
      <c r="RPM850" s="67"/>
      <c r="RPN850" s="67"/>
      <c r="RPO850" s="67"/>
      <c r="RPP850" s="67"/>
      <c r="RPQ850" s="67"/>
      <c r="RPR850" s="67"/>
      <c r="RPS850" s="67"/>
      <c r="RPT850" s="67"/>
      <c r="RPU850" s="67"/>
      <c r="RPV850" s="67"/>
      <c r="RPW850" s="67"/>
      <c r="RPX850" s="67"/>
      <c r="RPY850" s="67"/>
      <c r="RPZ850" s="67"/>
      <c r="RQA850" s="67"/>
      <c r="RQB850" s="67"/>
      <c r="RQC850" s="67"/>
      <c r="RQD850" s="67"/>
      <c r="RQE850" s="67"/>
      <c r="RQF850" s="67"/>
      <c r="RQG850" s="67"/>
      <c r="RQH850" s="67"/>
      <c r="RQI850" s="67"/>
      <c r="RQJ850" s="67"/>
      <c r="RQK850" s="67"/>
      <c r="RQL850" s="67"/>
      <c r="RQM850" s="67"/>
      <c r="RQN850" s="67"/>
      <c r="RQO850" s="67"/>
      <c r="RQP850" s="67"/>
      <c r="RQQ850" s="67"/>
      <c r="RQR850" s="67"/>
      <c r="RQS850" s="67"/>
      <c r="RQT850" s="67"/>
      <c r="RQU850" s="67"/>
      <c r="RQV850" s="67"/>
      <c r="RQW850" s="67"/>
      <c r="RQX850" s="67"/>
      <c r="RQY850" s="67"/>
      <c r="RQZ850" s="67"/>
      <c r="RRA850" s="67"/>
      <c r="RRB850" s="67"/>
      <c r="RRC850" s="67"/>
      <c r="RRD850" s="67"/>
      <c r="RRE850" s="67"/>
      <c r="RRF850" s="67"/>
      <c r="RRG850" s="67"/>
      <c r="RRH850" s="67"/>
      <c r="RRI850" s="67"/>
      <c r="RRJ850" s="67"/>
      <c r="RRK850" s="67"/>
      <c r="RRL850" s="67"/>
      <c r="RRM850" s="67"/>
      <c r="RRN850" s="67"/>
      <c r="RRO850" s="67"/>
      <c r="RRP850" s="67"/>
      <c r="RRQ850" s="67"/>
      <c r="RRR850" s="67"/>
      <c r="RRS850" s="67"/>
      <c r="RRT850" s="67"/>
      <c r="RRU850" s="67"/>
      <c r="RRV850" s="67"/>
      <c r="RRW850" s="67"/>
      <c r="RRX850" s="67"/>
      <c r="RRY850" s="67"/>
      <c r="RRZ850" s="67"/>
      <c r="RSA850" s="67"/>
      <c r="RSB850" s="67"/>
      <c r="RSC850" s="67"/>
      <c r="RSD850" s="67"/>
      <c r="RSE850" s="67"/>
      <c r="RSF850" s="67"/>
      <c r="RSG850" s="67"/>
      <c r="RSH850" s="67"/>
      <c r="RSI850" s="67"/>
      <c r="RSJ850" s="67"/>
      <c r="RSK850" s="67"/>
      <c r="RSL850" s="67"/>
      <c r="RSM850" s="67"/>
      <c r="RSN850" s="67"/>
      <c r="RSO850" s="67"/>
      <c r="RSP850" s="67"/>
      <c r="RSQ850" s="67"/>
      <c r="RSR850" s="67"/>
      <c r="RSS850" s="67"/>
      <c r="RST850" s="67"/>
      <c r="RSU850" s="67"/>
      <c r="RSV850" s="67"/>
      <c r="RSW850" s="67"/>
      <c r="RSX850" s="67"/>
      <c r="RSY850" s="67"/>
      <c r="RSZ850" s="67"/>
      <c r="RTA850" s="67"/>
      <c r="RTB850" s="67"/>
      <c r="RTC850" s="67"/>
      <c r="RTD850" s="67"/>
      <c r="RTE850" s="67"/>
      <c r="RTF850" s="67"/>
      <c r="RTG850" s="67"/>
      <c r="RTH850" s="67"/>
      <c r="RTI850" s="67"/>
      <c r="RTJ850" s="67"/>
      <c r="RTK850" s="67"/>
      <c r="RTL850" s="67"/>
      <c r="RTM850" s="67"/>
      <c r="RTN850" s="67"/>
      <c r="RTO850" s="67"/>
      <c r="RTP850" s="67"/>
      <c r="RTQ850" s="67"/>
      <c r="RTR850" s="67"/>
      <c r="RTS850" s="67"/>
      <c r="RTT850" s="67"/>
      <c r="RTU850" s="67"/>
      <c r="RTV850" s="67"/>
      <c r="RTW850" s="67"/>
      <c r="RTX850" s="67"/>
      <c r="RTY850" s="67"/>
      <c r="RTZ850" s="67"/>
      <c r="RUA850" s="67"/>
      <c r="RUB850" s="67"/>
      <c r="RUC850" s="67"/>
      <c r="RUD850" s="67"/>
      <c r="RUE850" s="67"/>
      <c r="RUF850" s="67"/>
      <c r="RUG850" s="67"/>
      <c r="RUH850" s="67"/>
      <c r="RUI850" s="67"/>
      <c r="RUJ850" s="67"/>
      <c r="RUK850" s="67"/>
      <c r="RUL850" s="67"/>
      <c r="RUM850" s="67"/>
      <c r="RUN850" s="67"/>
      <c r="RUO850" s="67"/>
      <c r="RUP850" s="67"/>
      <c r="RUQ850" s="67"/>
      <c r="RUR850" s="67"/>
      <c r="RUS850" s="67"/>
      <c r="RUT850" s="67"/>
      <c r="RUU850" s="67"/>
      <c r="RUV850" s="67"/>
      <c r="RUW850" s="67"/>
      <c r="RUX850" s="67"/>
      <c r="RUY850" s="67"/>
      <c r="RUZ850" s="67"/>
      <c r="RVA850" s="67"/>
      <c r="RVB850" s="67"/>
      <c r="RVC850" s="67"/>
      <c r="RVD850" s="67"/>
      <c r="RVE850" s="67"/>
      <c r="RVF850" s="67"/>
      <c r="RVG850" s="67"/>
      <c r="RVH850" s="67"/>
      <c r="RVI850" s="67"/>
      <c r="RVJ850" s="67"/>
      <c r="RVK850" s="67"/>
      <c r="RVL850" s="67"/>
      <c r="RVM850" s="67"/>
      <c r="RVN850" s="67"/>
      <c r="RVO850" s="67"/>
      <c r="RVP850" s="67"/>
      <c r="RVQ850" s="67"/>
      <c r="RVR850" s="67"/>
      <c r="RVS850" s="67"/>
      <c r="RVT850" s="67"/>
      <c r="RVU850" s="67"/>
      <c r="RVV850" s="67"/>
      <c r="RVW850" s="67"/>
      <c r="RVX850" s="67"/>
      <c r="RVY850" s="67"/>
      <c r="RVZ850" s="67"/>
      <c r="RWA850" s="67"/>
      <c r="RWB850" s="67"/>
      <c r="RWC850" s="67"/>
      <c r="RWD850" s="67"/>
      <c r="RWE850" s="67"/>
      <c r="RWF850" s="67"/>
      <c r="RWG850" s="67"/>
      <c r="RWH850" s="67"/>
      <c r="RWI850" s="67"/>
      <c r="RWJ850" s="67"/>
      <c r="RWK850" s="67"/>
      <c r="RWL850" s="67"/>
      <c r="RWM850" s="67"/>
      <c r="RWN850" s="67"/>
      <c r="RWO850" s="67"/>
      <c r="RWP850" s="67"/>
      <c r="RWQ850" s="67"/>
      <c r="RWR850" s="67"/>
      <c r="RWS850" s="67"/>
      <c r="RWT850" s="67"/>
      <c r="RWU850" s="67"/>
      <c r="RWV850" s="67"/>
      <c r="RWW850" s="67"/>
      <c r="RWX850" s="67"/>
      <c r="RWY850" s="67"/>
      <c r="RWZ850" s="67"/>
      <c r="RXA850" s="67"/>
      <c r="RXB850" s="67"/>
      <c r="RXC850" s="67"/>
      <c r="RXD850" s="67"/>
      <c r="RXE850" s="67"/>
      <c r="RXF850" s="67"/>
      <c r="RXG850" s="67"/>
      <c r="RXH850" s="67"/>
      <c r="RXI850" s="67"/>
      <c r="RXJ850" s="67"/>
      <c r="RXK850" s="67"/>
      <c r="RXL850" s="67"/>
      <c r="RXM850" s="67"/>
      <c r="RXN850" s="67"/>
      <c r="RXO850" s="67"/>
      <c r="RXP850" s="67"/>
      <c r="RXQ850" s="67"/>
      <c r="RXR850" s="67"/>
      <c r="RXS850" s="67"/>
      <c r="RXT850" s="67"/>
      <c r="RXU850" s="67"/>
      <c r="RXV850" s="67"/>
      <c r="RXW850" s="67"/>
      <c r="RXX850" s="67"/>
      <c r="RXY850" s="67"/>
      <c r="RXZ850" s="67"/>
      <c r="RYA850" s="67"/>
      <c r="RYB850" s="67"/>
      <c r="RYC850" s="67"/>
      <c r="RYD850" s="67"/>
      <c r="RYE850" s="67"/>
      <c r="RYF850" s="67"/>
      <c r="RYG850" s="67"/>
      <c r="RYH850" s="67"/>
      <c r="RYI850" s="67"/>
      <c r="RYJ850" s="67"/>
      <c r="RYK850" s="67"/>
      <c r="RYL850" s="67"/>
      <c r="RYM850" s="67"/>
      <c r="RYN850" s="67"/>
      <c r="RYO850" s="67"/>
      <c r="RYP850" s="67"/>
      <c r="RYQ850" s="67"/>
      <c r="RYR850" s="67"/>
      <c r="RYS850" s="67"/>
      <c r="RYT850" s="67"/>
      <c r="RYU850" s="67"/>
      <c r="RYV850" s="67"/>
      <c r="RYW850" s="67"/>
      <c r="RYX850" s="67"/>
      <c r="RYY850" s="67"/>
      <c r="RYZ850" s="67"/>
      <c r="RZA850" s="67"/>
      <c r="RZB850" s="67"/>
      <c r="RZC850" s="67"/>
      <c r="RZD850" s="67"/>
      <c r="RZE850" s="67"/>
      <c r="RZF850" s="67"/>
      <c r="RZG850" s="67"/>
      <c r="RZH850" s="67"/>
      <c r="RZI850" s="67"/>
      <c r="RZJ850" s="67"/>
      <c r="RZK850" s="67"/>
      <c r="RZL850" s="67"/>
      <c r="RZM850" s="67"/>
      <c r="RZN850" s="67"/>
      <c r="RZO850" s="67"/>
      <c r="RZP850" s="67"/>
      <c r="RZQ850" s="67"/>
      <c r="RZR850" s="67"/>
      <c r="RZS850" s="67"/>
      <c r="RZT850" s="67"/>
      <c r="RZU850" s="67"/>
      <c r="RZV850" s="67"/>
      <c r="RZW850" s="67"/>
      <c r="RZX850" s="67"/>
      <c r="RZY850" s="67"/>
      <c r="RZZ850" s="67"/>
      <c r="SAA850" s="67"/>
      <c r="SAB850" s="67"/>
      <c r="SAC850" s="67"/>
      <c r="SAD850" s="67"/>
      <c r="SAE850" s="67"/>
      <c r="SAF850" s="67"/>
      <c r="SAG850" s="67"/>
      <c r="SAH850" s="67"/>
      <c r="SAI850" s="67"/>
      <c r="SAJ850" s="67"/>
      <c r="SAK850" s="67"/>
      <c r="SAL850" s="67"/>
      <c r="SAM850" s="67"/>
      <c r="SAN850" s="67"/>
      <c r="SAO850" s="67"/>
      <c r="SAP850" s="67"/>
      <c r="SAQ850" s="67"/>
      <c r="SAR850" s="67"/>
      <c r="SAS850" s="67"/>
      <c r="SAT850" s="67"/>
      <c r="SAU850" s="67"/>
      <c r="SAV850" s="67"/>
      <c r="SAW850" s="67"/>
      <c r="SAX850" s="67"/>
      <c r="SAY850" s="67"/>
      <c r="SAZ850" s="67"/>
      <c r="SBA850" s="67"/>
      <c r="SBB850" s="67"/>
      <c r="SBC850" s="67"/>
      <c r="SBD850" s="67"/>
      <c r="SBE850" s="67"/>
      <c r="SBF850" s="67"/>
      <c r="SBG850" s="67"/>
      <c r="SBH850" s="67"/>
      <c r="SBI850" s="67"/>
      <c r="SBJ850" s="67"/>
      <c r="SBK850" s="67"/>
      <c r="SBL850" s="67"/>
      <c r="SBM850" s="67"/>
      <c r="SBN850" s="67"/>
      <c r="SBO850" s="67"/>
      <c r="SBP850" s="67"/>
      <c r="SBQ850" s="67"/>
      <c r="SBR850" s="67"/>
      <c r="SBS850" s="67"/>
      <c r="SBT850" s="67"/>
      <c r="SBU850" s="67"/>
      <c r="SBV850" s="67"/>
      <c r="SBW850" s="67"/>
      <c r="SBX850" s="67"/>
      <c r="SBY850" s="67"/>
      <c r="SBZ850" s="67"/>
      <c r="SCA850" s="67"/>
      <c r="SCB850" s="67"/>
      <c r="SCC850" s="67"/>
      <c r="SCD850" s="67"/>
      <c r="SCE850" s="67"/>
      <c r="SCF850" s="67"/>
      <c r="SCG850" s="67"/>
      <c r="SCH850" s="67"/>
      <c r="SCI850" s="67"/>
      <c r="SCJ850" s="67"/>
      <c r="SCK850" s="67"/>
      <c r="SCL850" s="67"/>
      <c r="SCM850" s="67"/>
      <c r="SCN850" s="67"/>
      <c r="SCO850" s="67"/>
      <c r="SCP850" s="67"/>
      <c r="SCQ850" s="67"/>
      <c r="SCR850" s="67"/>
      <c r="SCS850" s="67"/>
      <c r="SCT850" s="67"/>
      <c r="SCU850" s="67"/>
      <c r="SCV850" s="67"/>
      <c r="SCW850" s="67"/>
      <c r="SCX850" s="67"/>
      <c r="SCY850" s="67"/>
      <c r="SCZ850" s="67"/>
      <c r="SDA850" s="67"/>
      <c r="SDB850" s="67"/>
      <c r="SDC850" s="67"/>
      <c r="SDD850" s="67"/>
      <c r="SDE850" s="67"/>
      <c r="SDF850" s="67"/>
      <c r="SDG850" s="67"/>
      <c r="SDH850" s="67"/>
      <c r="SDI850" s="67"/>
      <c r="SDJ850" s="67"/>
      <c r="SDK850" s="67"/>
      <c r="SDL850" s="67"/>
      <c r="SDM850" s="67"/>
      <c r="SDN850" s="67"/>
      <c r="SDO850" s="67"/>
      <c r="SDP850" s="67"/>
      <c r="SDQ850" s="67"/>
      <c r="SDR850" s="67"/>
      <c r="SDS850" s="67"/>
      <c r="SDT850" s="67"/>
      <c r="SDU850" s="67"/>
      <c r="SDV850" s="67"/>
      <c r="SDW850" s="67"/>
      <c r="SDX850" s="67"/>
      <c r="SDY850" s="67"/>
      <c r="SDZ850" s="67"/>
      <c r="SEA850" s="67"/>
      <c r="SEB850" s="67"/>
      <c r="SEC850" s="67"/>
      <c r="SED850" s="67"/>
      <c r="SEE850" s="67"/>
      <c r="SEF850" s="67"/>
      <c r="SEG850" s="67"/>
      <c r="SEH850" s="67"/>
      <c r="SEI850" s="67"/>
      <c r="SEJ850" s="67"/>
      <c r="SEK850" s="67"/>
      <c r="SEL850" s="67"/>
      <c r="SEM850" s="67"/>
      <c r="SEN850" s="67"/>
      <c r="SEO850" s="67"/>
      <c r="SEP850" s="67"/>
      <c r="SEQ850" s="67"/>
      <c r="SER850" s="67"/>
      <c r="SES850" s="67"/>
      <c r="SET850" s="67"/>
      <c r="SEU850" s="67"/>
      <c r="SEV850" s="67"/>
      <c r="SEW850" s="67"/>
      <c r="SEX850" s="67"/>
      <c r="SEY850" s="67"/>
      <c r="SEZ850" s="67"/>
      <c r="SFA850" s="67"/>
      <c r="SFB850" s="67"/>
      <c r="SFC850" s="67"/>
      <c r="SFD850" s="67"/>
      <c r="SFE850" s="67"/>
      <c r="SFF850" s="67"/>
      <c r="SFG850" s="67"/>
      <c r="SFH850" s="67"/>
      <c r="SFI850" s="67"/>
      <c r="SFJ850" s="67"/>
      <c r="SFK850" s="67"/>
      <c r="SFL850" s="67"/>
      <c r="SFM850" s="67"/>
      <c r="SFN850" s="67"/>
      <c r="SFO850" s="67"/>
      <c r="SFP850" s="67"/>
      <c r="SFQ850" s="67"/>
      <c r="SFR850" s="67"/>
      <c r="SFS850" s="67"/>
      <c r="SFT850" s="67"/>
      <c r="SFU850" s="67"/>
      <c r="SFV850" s="67"/>
      <c r="SFW850" s="67"/>
      <c r="SFX850" s="67"/>
      <c r="SFY850" s="67"/>
      <c r="SFZ850" s="67"/>
      <c r="SGA850" s="67"/>
      <c r="SGB850" s="67"/>
      <c r="SGC850" s="67"/>
      <c r="SGD850" s="67"/>
      <c r="SGE850" s="67"/>
      <c r="SGF850" s="67"/>
      <c r="SGG850" s="67"/>
      <c r="SGH850" s="67"/>
      <c r="SGI850" s="67"/>
      <c r="SGJ850" s="67"/>
      <c r="SGK850" s="67"/>
      <c r="SGL850" s="67"/>
      <c r="SGM850" s="67"/>
      <c r="SGN850" s="67"/>
      <c r="SGO850" s="67"/>
      <c r="SGP850" s="67"/>
      <c r="SGQ850" s="67"/>
      <c r="SGR850" s="67"/>
      <c r="SGS850" s="67"/>
      <c r="SGT850" s="67"/>
      <c r="SGU850" s="67"/>
      <c r="SGV850" s="67"/>
      <c r="SGW850" s="67"/>
      <c r="SGX850" s="67"/>
      <c r="SGY850" s="67"/>
      <c r="SGZ850" s="67"/>
      <c r="SHA850" s="67"/>
      <c r="SHB850" s="67"/>
      <c r="SHC850" s="67"/>
      <c r="SHD850" s="67"/>
      <c r="SHE850" s="67"/>
      <c r="SHF850" s="67"/>
      <c r="SHG850" s="67"/>
      <c r="SHH850" s="67"/>
      <c r="SHI850" s="67"/>
      <c r="SHJ850" s="67"/>
      <c r="SHK850" s="67"/>
      <c r="SHL850" s="67"/>
      <c r="SHM850" s="67"/>
      <c r="SHN850" s="67"/>
      <c r="SHO850" s="67"/>
      <c r="SHP850" s="67"/>
      <c r="SHQ850" s="67"/>
      <c r="SHR850" s="67"/>
      <c r="SHS850" s="67"/>
      <c r="SHT850" s="67"/>
      <c r="SHU850" s="67"/>
      <c r="SHV850" s="67"/>
      <c r="SHW850" s="67"/>
      <c r="SHX850" s="67"/>
      <c r="SHY850" s="67"/>
      <c r="SHZ850" s="67"/>
      <c r="SIA850" s="67"/>
      <c r="SIB850" s="67"/>
      <c r="SIC850" s="67"/>
      <c r="SID850" s="67"/>
      <c r="SIE850" s="67"/>
      <c r="SIF850" s="67"/>
      <c r="SIG850" s="67"/>
      <c r="SIH850" s="67"/>
      <c r="SII850" s="67"/>
      <c r="SIJ850" s="67"/>
      <c r="SIK850" s="67"/>
      <c r="SIL850" s="67"/>
      <c r="SIM850" s="67"/>
      <c r="SIN850" s="67"/>
      <c r="SIO850" s="67"/>
      <c r="SIP850" s="67"/>
      <c r="SIQ850" s="67"/>
      <c r="SIR850" s="67"/>
      <c r="SIS850" s="67"/>
      <c r="SIT850" s="67"/>
      <c r="SIU850" s="67"/>
      <c r="SIV850" s="67"/>
      <c r="SIW850" s="67"/>
      <c r="SIX850" s="67"/>
      <c r="SIY850" s="67"/>
      <c r="SIZ850" s="67"/>
      <c r="SJA850" s="67"/>
      <c r="SJB850" s="67"/>
      <c r="SJC850" s="67"/>
      <c r="SJD850" s="67"/>
      <c r="SJE850" s="67"/>
      <c r="SJF850" s="67"/>
      <c r="SJG850" s="67"/>
      <c r="SJH850" s="67"/>
      <c r="SJI850" s="67"/>
      <c r="SJJ850" s="67"/>
      <c r="SJK850" s="67"/>
      <c r="SJL850" s="67"/>
      <c r="SJM850" s="67"/>
      <c r="SJN850" s="67"/>
      <c r="SJO850" s="67"/>
      <c r="SJP850" s="67"/>
      <c r="SJQ850" s="67"/>
      <c r="SJR850" s="67"/>
      <c r="SJS850" s="67"/>
      <c r="SJT850" s="67"/>
      <c r="SJU850" s="67"/>
      <c r="SJV850" s="67"/>
      <c r="SJW850" s="67"/>
      <c r="SJX850" s="67"/>
      <c r="SJY850" s="67"/>
      <c r="SJZ850" s="67"/>
      <c r="SKA850" s="67"/>
      <c r="SKB850" s="67"/>
      <c r="SKC850" s="67"/>
      <c r="SKD850" s="67"/>
      <c r="SKE850" s="67"/>
      <c r="SKF850" s="67"/>
      <c r="SKG850" s="67"/>
      <c r="SKH850" s="67"/>
      <c r="SKI850" s="67"/>
      <c r="SKJ850" s="67"/>
      <c r="SKK850" s="67"/>
      <c r="SKL850" s="67"/>
      <c r="SKM850" s="67"/>
      <c r="SKN850" s="67"/>
      <c r="SKO850" s="67"/>
      <c r="SKP850" s="67"/>
      <c r="SKQ850" s="67"/>
      <c r="SKR850" s="67"/>
      <c r="SKS850" s="67"/>
      <c r="SKT850" s="67"/>
      <c r="SKU850" s="67"/>
      <c r="SKV850" s="67"/>
      <c r="SKW850" s="67"/>
      <c r="SKX850" s="67"/>
      <c r="SKY850" s="67"/>
      <c r="SKZ850" s="67"/>
      <c r="SLA850" s="67"/>
      <c r="SLB850" s="67"/>
      <c r="SLC850" s="67"/>
      <c r="SLD850" s="67"/>
      <c r="SLE850" s="67"/>
      <c r="SLF850" s="67"/>
      <c r="SLG850" s="67"/>
      <c r="SLH850" s="67"/>
      <c r="SLI850" s="67"/>
      <c r="SLJ850" s="67"/>
      <c r="SLK850" s="67"/>
      <c r="SLL850" s="67"/>
      <c r="SLM850" s="67"/>
      <c r="SLN850" s="67"/>
      <c r="SLO850" s="67"/>
      <c r="SLP850" s="67"/>
      <c r="SLQ850" s="67"/>
      <c r="SLR850" s="67"/>
      <c r="SLS850" s="67"/>
      <c r="SLT850" s="67"/>
      <c r="SLU850" s="67"/>
      <c r="SLV850" s="67"/>
      <c r="SLW850" s="67"/>
      <c r="SLX850" s="67"/>
      <c r="SLY850" s="67"/>
      <c r="SLZ850" s="67"/>
      <c r="SMA850" s="67"/>
      <c r="SMB850" s="67"/>
      <c r="SMC850" s="67"/>
      <c r="SMD850" s="67"/>
      <c r="SME850" s="67"/>
      <c r="SMF850" s="67"/>
      <c r="SMG850" s="67"/>
      <c r="SMH850" s="67"/>
      <c r="SMI850" s="67"/>
      <c r="SMJ850" s="67"/>
      <c r="SMK850" s="67"/>
      <c r="SML850" s="67"/>
      <c r="SMM850" s="67"/>
      <c r="SMN850" s="67"/>
      <c r="SMO850" s="67"/>
      <c r="SMP850" s="67"/>
      <c r="SMQ850" s="67"/>
      <c r="SMR850" s="67"/>
      <c r="SMS850" s="67"/>
      <c r="SMT850" s="67"/>
      <c r="SMU850" s="67"/>
      <c r="SMV850" s="67"/>
      <c r="SMW850" s="67"/>
      <c r="SMX850" s="67"/>
      <c r="SMY850" s="67"/>
      <c r="SMZ850" s="67"/>
      <c r="SNA850" s="67"/>
      <c r="SNB850" s="67"/>
      <c r="SNC850" s="67"/>
      <c r="SND850" s="67"/>
      <c r="SNE850" s="67"/>
      <c r="SNF850" s="67"/>
      <c r="SNG850" s="67"/>
      <c r="SNH850" s="67"/>
      <c r="SNI850" s="67"/>
      <c r="SNJ850" s="67"/>
      <c r="SNK850" s="67"/>
      <c r="SNL850" s="67"/>
      <c r="SNM850" s="67"/>
      <c r="SNN850" s="67"/>
      <c r="SNO850" s="67"/>
      <c r="SNP850" s="67"/>
      <c r="SNQ850" s="67"/>
      <c r="SNR850" s="67"/>
      <c r="SNS850" s="67"/>
      <c r="SNT850" s="67"/>
      <c r="SNU850" s="67"/>
      <c r="SNV850" s="67"/>
      <c r="SNW850" s="67"/>
      <c r="SNX850" s="67"/>
      <c r="SNY850" s="67"/>
      <c r="SNZ850" s="67"/>
      <c r="SOA850" s="67"/>
      <c r="SOB850" s="67"/>
      <c r="SOC850" s="67"/>
      <c r="SOD850" s="67"/>
      <c r="SOE850" s="67"/>
      <c r="SOF850" s="67"/>
      <c r="SOG850" s="67"/>
      <c r="SOH850" s="67"/>
      <c r="SOI850" s="67"/>
      <c r="SOJ850" s="67"/>
      <c r="SOK850" s="67"/>
      <c r="SOL850" s="67"/>
      <c r="SOM850" s="67"/>
      <c r="SON850" s="67"/>
      <c r="SOO850" s="67"/>
      <c r="SOP850" s="67"/>
      <c r="SOQ850" s="67"/>
      <c r="SOR850" s="67"/>
      <c r="SOS850" s="67"/>
      <c r="SOT850" s="67"/>
      <c r="SOU850" s="67"/>
      <c r="SOV850" s="67"/>
      <c r="SOW850" s="67"/>
      <c r="SOX850" s="67"/>
      <c r="SOY850" s="67"/>
      <c r="SOZ850" s="67"/>
      <c r="SPA850" s="67"/>
      <c r="SPB850" s="67"/>
      <c r="SPC850" s="67"/>
      <c r="SPD850" s="67"/>
      <c r="SPE850" s="67"/>
      <c r="SPF850" s="67"/>
      <c r="SPG850" s="67"/>
      <c r="SPH850" s="67"/>
      <c r="SPI850" s="67"/>
      <c r="SPJ850" s="67"/>
      <c r="SPK850" s="67"/>
      <c r="SPL850" s="67"/>
      <c r="SPM850" s="67"/>
      <c r="SPN850" s="67"/>
      <c r="SPO850" s="67"/>
      <c r="SPP850" s="67"/>
      <c r="SPQ850" s="67"/>
      <c r="SPR850" s="67"/>
      <c r="SPS850" s="67"/>
      <c r="SPT850" s="67"/>
      <c r="SPU850" s="67"/>
      <c r="SPV850" s="67"/>
      <c r="SPW850" s="67"/>
      <c r="SPX850" s="67"/>
      <c r="SPY850" s="67"/>
      <c r="SPZ850" s="67"/>
      <c r="SQA850" s="67"/>
      <c r="SQB850" s="67"/>
      <c r="SQC850" s="67"/>
      <c r="SQD850" s="67"/>
      <c r="SQE850" s="67"/>
      <c r="SQF850" s="67"/>
      <c r="SQG850" s="67"/>
      <c r="SQH850" s="67"/>
      <c r="SQI850" s="67"/>
      <c r="SQJ850" s="67"/>
      <c r="SQK850" s="67"/>
      <c r="SQL850" s="67"/>
      <c r="SQM850" s="67"/>
      <c r="SQN850" s="67"/>
      <c r="SQO850" s="67"/>
      <c r="SQP850" s="67"/>
      <c r="SQQ850" s="67"/>
      <c r="SQR850" s="67"/>
      <c r="SQS850" s="67"/>
      <c r="SQT850" s="67"/>
      <c r="SQU850" s="67"/>
      <c r="SQV850" s="67"/>
      <c r="SQW850" s="67"/>
      <c r="SQX850" s="67"/>
      <c r="SQY850" s="67"/>
      <c r="SQZ850" s="67"/>
      <c r="SRA850" s="67"/>
      <c r="SRB850" s="67"/>
      <c r="SRC850" s="67"/>
      <c r="SRD850" s="67"/>
      <c r="SRE850" s="67"/>
      <c r="SRF850" s="67"/>
      <c r="SRG850" s="67"/>
      <c r="SRH850" s="67"/>
      <c r="SRI850" s="67"/>
      <c r="SRJ850" s="67"/>
      <c r="SRK850" s="67"/>
      <c r="SRL850" s="67"/>
      <c r="SRM850" s="67"/>
      <c r="SRN850" s="67"/>
      <c r="SRO850" s="67"/>
      <c r="SRP850" s="67"/>
      <c r="SRQ850" s="67"/>
      <c r="SRR850" s="67"/>
      <c r="SRS850" s="67"/>
      <c r="SRT850" s="67"/>
      <c r="SRU850" s="67"/>
      <c r="SRV850" s="67"/>
      <c r="SRW850" s="67"/>
      <c r="SRX850" s="67"/>
      <c r="SRY850" s="67"/>
      <c r="SRZ850" s="67"/>
      <c r="SSA850" s="67"/>
      <c r="SSB850" s="67"/>
      <c r="SSC850" s="67"/>
      <c r="SSD850" s="67"/>
      <c r="SSE850" s="67"/>
      <c r="SSF850" s="67"/>
      <c r="SSG850" s="67"/>
      <c r="SSH850" s="67"/>
      <c r="SSI850" s="67"/>
      <c r="SSJ850" s="67"/>
      <c r="SSK850" s="67"/>
      <c r="SSL850" s="67"/>
      <c r="SSM850" s="67"/>
      <c r="SSN850" s="67"/>
      <c r="SSO850" s="67"/>
      <c r="SSP850" s="67"/>
      <c r="SSQ850" s="67"/>
      <c r="SSR850" s="67"/>
      <c r="SSS850" s="67"/>
      <c r="SST850" s="67"/>
      <c r="SSU850" s="67"/>
      <c r="SSV850" s="67"/>
      <c r="SSW850" s="67"/>
      <c r="SSX850" s="67"/>
      <c r="SSY850" s="67"/>
      <c r="SSZ850" s="67"/>
      <c r="STA850" s="67"/>
      <c r="STB850" s="67"/>
      <c r="STC850" s="67"/>
      <c r="STD850" s="67"/>
      <c r="STE850" s="67"/>
      <c r="STF850" s="67"/>
      <c r="STG850" s="67"/>
      <c r="STH850" s="67"/>
      <c r="STI850" s="67"/>
      <c r="STJ850" s="67"/>
      <c r="STK850" s="67"/>
      <c r="STL850" s="67"/>
      <c r="STM850" s="67"/>
      <c r="STN850" s="67"/>
      <c r="STO850" s="67"/>
      <c r="STP850" s="67"/>
      <c r="STQ850" s="67"/>
      <c r="STR850" s="67"/>
      <c r="STS850" s="67"/>
      <c r="STT850" s="67"/>
      <c r="STU850" s="67"/>
      <c r="STV850" s="67"/>
      <c r="STW850" s="67"/>
      <c r="STX850" s="67"/>
      <c r="STY850" s="67"/>
      <c r="STZ850" s="67"/>
      <c r="SUA850" s="67"/>
      <c r="SUB850" s="67"/>
      <c r="SUC850" s="67"/>
      <c r="SUD850" s="67"/>
      <c r="SUE850" s="67"/>
      <c r="SUF850" s="67"/>
      <c r="SUG850" s="67"/>
      <c r="SUH850" s="67"/>
      <c r="SUI850" s="67"/>
      <c r="SUJ850" s="67"/>
      <c r="SUK850" s="67"/>
      <c r="SUL850" s="67"/>
      <c r="SUM850" s="67"/>
      <c r="SUN850" s="67"/>
      <c r="SUO850" s="67"/>
      <c r="SUP850" s="67"/>
      <c r="SUQ850" s="67"/>
      <c r="SUR850" s="67"/>
      <c r="SUS850" s="67"/>
      <c r="SUT850" s="67"/>
      <c r="SUU850" s="67"/>
      <c r="SUV850" s="67"/>
      <c r="SUW850" s="67"/>
      <c r="SUX850" s="67"/>
      <c r="SUY850" s="67"/>
      <c r="SUZ850" s="67"/>
      <c r="SVA850" s="67"/>
      <c r="SVB850" s="67"/>
      <c r="SVC850" s="67"/>
      <c r="SVD850" s="67"/>
      <c r="SVE850" s="67"/>
      <c r="SVF850" s="67"/>
      <c r="SVG850" s="67"/>
      <c r="SVH850" s="67"/>
      <c r="SVI850" s="67"/>
      <c r="SVJ850" s="67"/>
      <c r="SVK850" s="67"/>
      <c r="SVL850" s="67"/>
      <c r="SVM850" s="67"/>
      <c r="SVN850" s="67"/>
      <c r="SVO850" s="67"/>
      <c r="SVP850" s="67"/>
      <c r="SVQ850" s="67"/>
      <c r="SVR850" s="67"/>
      <c r="SVS850" s="67"/>
      <c r="SVT850" s="67"/>
      <c r="SVU850" s="67"/>
      <c r="SVV850" s="67"/>
      <c r="SVW850" s="67"/>
      <c r="SVX850" s="67"/>
      <c r="SVY850" s="67"/>
      <c r="SVZ850" s="67"/>
      <c r="SWA850" s="67"/>
      <c r="SWB850" s="67"/>
      <c r="SWC850" s="67"/>
      <c r="SWD850" s="67"/>
      <c r="SWE850" s="67"/>
      <c r="SWF850" s="67"/>
      <c r="SWG850" s="67"/>
      <c r="SWH850" s="67"/>
      <c r="SWI850" s="67"/>
      <c r="SWJ850" s="67"/>
      <c r="SWK850" s="67"/>
      <c r="SWL850" s="67"/>
      <c r="SWM850" s="67"/>
      <c r="SWN850" s="67"/>
      <c r="SWO850" s="67"/>
      <c r="SWP850" s="67"/>
      <c r="SWQ850" s="67"/>
      <c r="SWR850" s="67"/>
      <c r="SWS850" s="67"/>
      <c r="SWT850" s="67"/>
      <c r="SWU850" s="67"/>
      <c r="SWV850" s="67"/>
      <c r="SWW850" s="67"/>
      <c r="SWX850" s="67"/>
      <c r="SWY850" s="67"/>
      <c r="SWZ850" s="67"/>
      <c r="SXA850" s="67"/>
      <c r="SXB850" s="67"/>
      <c r="SXC850" s="67"/>
      <c r="SXD850" s="67"/>
      <c r="SXE850" s="67"/>
      <c r="SXF850" s="67"/>
      <c r="SXG850" s="67"/>
      <c r="SXH850" s="67"/>
      <c r="SXI850" s="67"/>
      <c r="SXJ850" s="67"/>
      <c r="SXK850" s="67"/>
      <c r="SXL850" s="67"/>
      <c r="SXM850" s="67"/>
      <c r="SXN850" s="67"/>
      <c r="SXO850" s="67"/>
      <c r="SXP850" s="67"/>
      <c r="SXQ850" s="67"/>
      <c r="SXR850" s="67"/>
      <c r="SXS850" s="67"/>
      <c r="SXT850" s="67"/>
      <c r="SXU850" s="67"/>
      <c r="SXV850" s="67"/>
      <c r="SXW850" s="67"/>
      <c r="SXX850" s="67"/>
      <c r="SXY850" s="67"/>
      <c r="SXZ850" s="67"/>
      <c r="SYA850" s="67"/>
      <c r="SYB850" s="67"/>
      <c r="SYC850" s="67"/>
      <c r="SYD850" s="67"/>
      <c r="SYE850" s="67"/>
      <c r="SYF850" s="67"/>
      <c r="SYG850" s="67"/>
      <c r="SYH850" s="67"/>
      <c r="SYI850" s="67"/>
      <c r="SYJ850" s="67"/>
      <c r="SYK850" s="67"/>
      <c r="SYL850" s="67"/>
      <c r="SYM850" s="67"/>
      <c r="SYN850" s="67"/>
      <c r="SYO850" s="67"/>
      <c r="SYP850" s="67"/>
      <c r="SYQ850" s="67"/>
      <c r="SYR850" s="67"/>
      <c r="SYS850" s="67"/>
      <c r="SYT850" s="67"/>
      <c r="SYU850" s="67"/>
      <c r="SYV850" s="67"/>
      <c r="SYW850" s="67"/>
      <c r="SYX850" s="67"/>
      <c r="SYY850" s="67"/>
      <c r="SYZ850" s="67"/>
      <c r="SZA850" s="67"/>
      <c r="SZB850" s="67"/>
      <c r="SZC850" s="67"/>
      <c r="SZD850" s="67"/>
      <c r="SZE850" s="67"/>
      <c r="SZF850" s="67"/>
      <c r="SZG850" s="67"/>
      <c r="SZH850" s="67"/>
      <c r="SZI850" s="67"/>
      <c r="SZJ850" s="67"/>
      <c r="SZK850" s="67"/>
      <c r="SZL850" s="67"/>
      <c r="SZM850" s="67"/>
      <c r="SZN850" s="67"/>
      <c r="SZO850" s="67"/>
      <c r="SZP850" s="67"/>
      <c r="SZQ850" s="67"/>
      <c r="SZR850" s="67"/>
      <c r="SZS850" s="67"/>
      <c r="SZT850" s="67"/>
      <c r="SZU850" s="67"/>
      <c r="SZV850" s="67"/>
      <c r="SZW850" s="67"/>
      <c r="SZX850" s="67"/>
      <c r="SZY850" s="67"/>
      <c r="SZZ850" s="67"/>
      <c r="TAA850" s="67"/>
      <c r="TAB850" s="67"/>
      <c r="TAC850" s="67"/>
      <c r="TAD850" s="67"/>
      <c r="TAE850" s="67"/>
      <c r="TAF850" s="67"/>
      <c r="TAG850" s="67"/>
      <c r="TAH850" s="67"/>
      <c r="TAI850" s="67"/>
      <c r="TAJ850" s="67"/>
      <c r="TAK850" s="67"/>
      <c r="TAL850" s="67"/>
      <c r="TAM850" s="67"/>
      <c r="TAN850" s="67"/>
      <c r="TAO850" s="67"/>
      <c r="TAP850" s="67"/>
      <c r="TAQ850" s="67"/>
      <c r="TAR850" s="67"/>
      <c r="TAS850" s="67"/>
      <c r="TAT850" s="67"/>
      <c r="TAU850" s="67"/>
      <c r="TAV850" s="67"/>
      <c r="TAW850" s="67"/>
      <c r="TAX850" s="67"/>
      <c r="TAY850" s="67"/>
      <c r="TAZ850" s="67"/>
      <c r="TBA850" s="67"/>
      <c r="TBB850" s="67"/>
      <c r="TBC850" s="67"/>
      <c r="TBD850" s="67"/>
      <c r="TBE850" s="67"/>
      <c r="TBF850" s="67"/>
      <c r="TBG850" s="67"/>
      <c r="TBH850" s="67"/>
      <c r="TBI850" s="67"/>
      <c r="TBJ850" s="67"/>
      <c r="TBK850" s="67"/>
      <c r="TBL850" s="67"/>
      <c r="TBM850" s="67"/>
      <c r="TBN850" s="67"/>
      <c r="TBO850" s="67"/>
      <c r="TBP850" s="67"/>
      <c r="TBQ850" s="67"/>
      <c r="TBR850" s="67"/>
      <c r="TBS850" s="67"/>
      <c r="TBT850" s="67"/>
      <c r="TBU850" s="67"/>
      <c r="TBV850" s="67"/>
      <c r="TBW850" s="67"/>
      <c r="TBX850" s="67"/>
      <c r="TBY850" s="67"/>
      <c r="TBZ850" s="67"/>
      <c r="TCA850" s="67"/>
      <c r="TCB850" s="67"/>
      <c r="TCC850" s="67"/>
      <c r="TCD850" s="67"/>
      <c r="TCE850" s="67"/>
      <c r="TCF850" s="67"/>
      <c r="TCG850" s="67"/>
      <c r="TCH850" s="67"/>
      <c r="TCI850" s="67"/>
      <c r="TCJ850" s="67"/>
      <c r="TCK850" s="67"/>
      <c r="TCL850" s="67"/>
      <c r="TCM850" s="67"/>
      <c r="TCN850" s="67"/>
      <c r="TCO850" s="67"/>
      <c r="TCP850" s="67"/>
      <c r="TCQ850" s="67"/>
      <c r="TCR850" s="67"/>
      <c r="TCS850" s="67"/>
      <c r="TCT850" s="67"/>
      <c r="TCU850" s="67"/>
      <c r="TCV850" s="67"/>
      <c r="TCW850" s="67"/>
      <c r="TCX850" s="67"/>
      <c r="TCY850" s="67"/>
      <c r="TCZ850" s="67"/>
      <c r="TDA850" s="67"/>
      <c r="TDB850" s="67"/>
      <c r="TDC850" s="67"/>
      <c r="TDD850" s="67"/>
      <c r="TDE850" s="67"/>
      <c r="TDF850" s="67"/>
      <c r="TDG850" s="67"/>
      <c r="TDH850" s="67"/>
      <c r="TDI850" s="67"/>
      <c r="TDJ850" s="67"/>
      <c r="TDK850" s="67"/>
      <c r="TDL850" s="67"/>
      <c r="TDM850" s="67"/>
      <c r="TDN850" s="67"/>
      <c r="TDO850" s="67"/>
      <c r="TDP850" s="67"/>
      <c r="TDQ850" s="67"/>
      <c r="TDR850" s="67"/>
      <c r="TDS850" s="67"/>
      <c r="TDT850" s="67"/>
      <c r="TDU850" s="67"/>
      <c r="TDV850" s="67"/>
      <c r="TDW850" s="67"/>
      <c r="TDX850" s="67"/>
      <c r="TDY850" s="67"/>
      <c r="TDZ850" s="67"/>
      <c r="TEA850" s="67"/>
      <c r="TEB850" s="67"/>
      <c r="TEC850" s="67"/>
      <c r="TED850" s="67"/>
      <c r="TEE850" s="67"/>
      <c r="TEF850" s="67"/>
      <c r="TEG850" s="67"/>
      <c r="TEH850" s="67"/>
      <c r="TEI850" s="67"/>
      <c r="TEJ850" s="67"/>
      <c r="TEK850" s="67"/>
      <c r="TEL850" s="67"/>
      <c r="TEM850" s="67"/>
      <c r="TEN850" s="67"/>
      <c r="TEO850" s="67"/>
      <c r="TEP850" s="67"/>
      <c r="TEQ850" s="67"/>
      <c r="TER850" s="67"/>
      <c r="TES850" s="67"/>
      <c r="TET850" s="67"/>
      <c r="TEU850" s="67"/>
      <c r="TEV850" s="67"/>
      <c r="TEW850" s="67"/>
      <c r="TEX850" s="67"/>
      <c r="TEY850" s="67"/>
      <c r="TEZ850" s="67"/>
      <c r="TFA850" s="67"/>
      <c r="TFB850" s="67"/>
      <c r="TFC850" s="67"/>
      <c r="TFD850" s="67"/>
      <c r="TFE850" s="67"/>
      <c r="TFF850" s="67"/>
      <c r="TFG850" s="67"/>
      <c r="TFH850" s="67"/>
      <c r="TFI850" s="67"/>
      <c r="TFJ850" s="67"/>
      <c r="TFK850" s="67"/>
      <c r="TFL850" s="67"/>
      <c r="TFM850" s="67"/>
      <c r="TFN850" s="67"/>
      <c r="TFO850" s="67"/>
      <c r="TFP850" s="67"/>
      <c r="TFQ850" s="67"/>
      <c r="TFR850" s="67"/>
      <c r="TFS850" s="67"/>
      <c r="TFT850" s="67"/>
      <c r="TFU850" s="67"/>
      <c r="TFV850" s="67"/>
      <c r="TFW850" s="67"/>
      <c r="TFX850" s="67"/>
      <c r="TFY850" s="67"/>
      <c r="TFZ850" s="67"/>
      <c r="TGA850" s="67"/>
      <c r="TGB850" s="67"/>
      <c r="TGC850" s="67"/>
      <c r="TGD850" s="67"/>
      <c r="TGE850" s="67"/>
      <c r="TGF850" s="67"/>
      <c r="TGG850" s="67"/>
      <c r="TGH850" s="67"/>
      <c r="TGI850" s="67"/>
      <c r="TGJ850" s="67"/>
      <c r="TGK850" s="67"/>
      <c r="TGL850" s="67"/>
      <c r="TGM850" s="67"/>
      <c r="TGN850" s="67"/>
      <c r="TGO850" s="67"/>
      <c r="TGP850" s="67"/>
      <c r="TGQ850" s="67"/>
      <c r="TGR850" s="67"/>
      <c r="TGS850" s="67"/>
      <c r="TGT850" s="67"/>
      <c r="TGU850" s="67"/>
      <c r="TGV850" s="67"/>
      <c r="TGW850" s="67"/>
      <c r="TGX850" s="67"/>
      <c r="TGY850" s="67"/>
      <c r="TGZ850" s="67"/>
      <c r="THA850" s="67"/>
      <c r="THB850" s="67"/>
      <c r="THC850" s="67"/>
      <c r="THD850" s="67"/>
      <c r="THE850" s="67"/>
      <c r="THF850" s="67"/>
      <c r="THG850" s="67"/>
      <c r="THH850" s="67"/>
      <c r="THI850" s="67"/>
      <c r="THJ850" s="67"/>
      <c r="THK850" s="67"/>
      <c r="THL850" s="67"/>
      <c r="THM850" s="67"/>
      <c r="THN850" s="67"/>
      <c r="THO850" s="67"/>
      <c r="THP850" s="67"/>
      <c r="THQ850" s="67"/>
      <c r="THR850" s="67"/>
      <c r="THS850" s="67"/>
      <c r="THT850" s="67"/>
      <c r="THU850" s="67"/>
      <c r="THV850" s="67"/>
      <c r="THW850" s="67"/>
      <c r="THX850" s="67"/>
      <c r="THY850" s="67"/>
      <c r="THZ850" s="67"/>
      <c r="TIA850" s="67"/>
      <c r="TIB850" s="67"/>
      <c r="TIC850" s="67"/>
      <c r="TID850" s="67"/>
      <c r="TIE850" s="67"/>
      <c r="TIF850" s="67"/>
      <c r="TIG850" s="67"/>
      <c r="TIH850" s="67"/>
      <c r="TII850" s="67"/>
      <c r="TIJ850" s="67"/>
      <c r="TIK850" s="67"/>
      <c r="TIL850" s="67"/>
      <c r="TIM850" s="67"/>
      <c r="TIN850" s="67"/>
      <c r="TIO850" s="67"/>
      <c r="TIP850" s="67"/>
      <c r="TIQ850" s="67"/>
      <c r="TIR850" s="67"/>
      <c r="TIS850" s="67"/>
      <c r="TIT850" s="67"/>
      <c r="TIU850" s="67"/>
      <c r="TIV850" s="67"/>
      <c r="TIW850" s="67"/>
      <c r="TIX850" s="67"/>
      <c r="TIY850" s="67"/>
      <c r="TIZ850" s="67"/>
      <c r="TJA850" s="67"/>
      <c r="TJB850" s="67"/>
      <c r="TJC850" s="67"/>
      <c r="TJD850" s="67"/>
      <c r="TJE850" s="67"/>
      <c r="TJF850" s="67"/>
      <c r="TJG850" s="67"/>
      <c r="TJH850" s="67"/>
      <c r="TJI850" s="67"/>
      <c r="TJJ850" s="67"/>
      <c r="TJK850" s="67"/>
      <c r="TJL850" s="67"/>
      <c r="TJM850" s="67"/>
      <c r="TJN850" s="67"/>
      <c r="TJO850" s="67"/>
      <c r="TJP850" s="67"/>
      <c r="TJQ850" s="67"/>
      <c r="TJR850" s="67"/>
      <c r="TJS850" s="67"/>
      <c r="TJT850" s="67"/>
      <c r="TJU850" s="67"/>
      <c r="TJV850" s="67"/>
      <c r="TJW850" s="67"/>
      <c r="TJX850" s="67"/>
      <c r="TJY850" s="67"/>
      <c r="TJZ850" s="67"/>
      <c r="TKA850" s="67"/>
      <c r="TKB850" s="67"/>
      <c r="TKC850" s="67"/>
      <c r="TKD850" s="67"/>
      <c r="TKE850" s="67"/>
      <c r="TKF850" s="67"/>
      <c r="TKG850" s="67"/>
      <c r="TKH850" s="67"/>
      <c r="TKI850" s="67"/>
      <c r="TKJ850" s="67"/>
      <c r="TKK850" s="67"/>
      <c r="TKL850" s="67"/>
      <c r="TKM850" s="67"/>
      <c r="TKN850" s="67"/>
      <c r="TKO850" s="67"/>
      <c r="TKP850" s="67"/>
      <c r="TKQ850" s="67"/>
      <c r="TKR850" s="67"/>
      <c r="TKS850" s="67"/>
      <c r="TKT850" s="67"/>
      <c r="TKU850" s="67"/>
      <c r="TKV850" s="67"/>
      <c r="TKW850" s="67"/>
      <c r="TKX850" s="67"/>
      <c r="TKY850" s="67"/>
      <c r="TKZ850" s="67"/>
      <c r="TLA850" s="67"/>
      <c r="TLB850" s="67"/>
      <c r="TLC850" s="67"/>
      <c r="TLD850" s="67"/>
      <c r="TLE850" s="67"/>
      <c r="TLF850" s="67"/>
      <c r="TLG850" s="67"/>
      <c r="TLH850" s="67"/>
      <c r="TLI850" s="67"/>
      <c r="TLJ850" s="67"/>
      <c r="TLK850" s="67"/>
      <c r="TLL850" s="67"/>
      <c r="TLM850" s="67"/>
      <c r="TLN850" s="67"/>
      <c r="TLO850" s="67"/>
      <c r="TLP850" s="67"/>
      <c r="TLQ850" s="67"/>
      <c r="TLR850" s="67"/>
      <c r="TLS850" s="67"/>
      <c r="TLT850" s="67"/>
      <c r="TLU850" s="67"/>
      <c r="TLV850" s="67"/>
      <c r="TLW850" s="67"/>
      <c r="TLX850" s="67"/>
      <c r="TLY850" s="67"/>
      <c r="TLZ850" s="67"/>
      <c r="TMA850" s="67"/>
      <c r="TMB850" s="67"/>
      <c r="TMC850" s="67"/>
      <c r="TMD850" s="67"/>
      <c r="TME850" s="67"/>
      <c r="TMF850" s="67"/>
      <c r="TMG850" s="67"/>
      <c r="TMH850" s="67"/>
      <c r="TMI850" s="67"/>
      <c r="TMJ850" s="67"/>
      <c r="TMK850" s="67"/>
      <c r="TML850" s="67"/>
      <c r="TMM850" s="67"/>
      <c r="TMN850" s="67"/>
      <c r="TMO850" s="67"/>
      <c r="TMP850" s="67"/>
      <c r="TMQ850" s="67"/>
      <c r="TMR850" s="67"/>
      <c r="TMS850" s="67"/>
      <c r="TMT850" s="67"/>
      <c r="TMU850" s="67"/>
      <c r="TMV850" s="67"/>
      <c r="TMW850" s="67"/>
      <c r="TMX850" s="67"/>
      <c r="TMY850" s="67"/>
      <c r="TMZ850" s="67"/>
      <c r="TNA850" s="67"/>
      <c r="TNB850" s="67"/>
      <c r="TNC850" s="67"/>
      <c r="TND850" s="67"/>
      <c r="TNE850" s="67"/>
      <c r="TNF850" s="67"/>
      <c r="TNG850" s="67"/>
      <c r="TNH850" s="67"/>
      <c r="TNI850" s="67"/>
      <c r="TNJ850" s="67"/>
      <c r="TNK850" s="67"/>
      <c r="TNL850" s="67"/>
      <c r="TNM850" s="67"/>
      <c r="TNN850" s="67"/>
      <c r="TNO850" s="67"/>
      <c r="TNP850" s="67"/>
      <c r="TNQ850" s="67"/>
      <c r="TNR850" s="67"/>
      <c r="TNS850" s="67"/>
      <c r="TNT850" s="67"/>
      <c r="TNU850" s="67"/>
      <c r="TNV850" s="67"/>
      <c r="TNW850" s="67"/>
      <c r="TNX850" s="67"/>
      <c r="TNY850" s="67"/>
      <c r="TNZ850" s="67"/>
      <c r="TOA850" s="67"/>
      <c r="TOB850" s="67"/>
      <c r="TOC850" s="67"/>
      <c r="TOD850" s="67"/>
      <c r="TOE850" s="67"/>
      <c r="TOF850" s="67"/>
      <c r="TOG850" s="67"/>
      <c r="TOH850" s="67"/>
      <c r="TOI850" s="67"/>
      <c r="TOJ850" s="67"/>
      <c r="TOK850" s="67"/>
      <c r="TOL850" s="67"/>
      <c r="TOM850" s="67"/>
      <c r="TON850" s="67"/>
      <c r="TOO850" s="67"/>
      <c r="TOP850" s="67"/>
      <c r="TOQ850" s="67"/>
      <c r="TOR850" s="67"/>
      <c r="TOS850" s="67"/>
      <c r="TOT850" s="67"/>
      <c r="TOU850" s="67"/>
      <c r="TOV850" s="67"/>
      <c r="TOW850" s="67"/>
      <c r="TOX850" s="67"/>
      <c r="TOY850" s="67"/>
      <c r="TOZ850" s="67"/>
      <c r="TPA850" s="67"/>
      <c r="TPB850" s="67"/>
      <c r="TPC850" s="67"/>
      <c r="TPD850" s="67"/>
      <c r="TPE850" s="67"/>
      <c r="TPF850" s="67"/>
      <c r="TPG850" s="67"/>
      <c r="TPH850" s="67"/>
      <c r="TPI850" s="67"/>
      <c r="TPJ850" s="67"/>
      <c r="TPK850" s="67"/>
      <c r="TPL850" s="67"/>
      <c r="TPM850" s="67"/>
      <c r="TPN850" s="67"/>
      <c r="TPO850" s="67"/>
      <c r="TPP850" s="67"/>
      <c r="TPQ850" s="67"/>
      <c r="TPR850" s="67"/>
      <c r="TPS850" s="67"/>
      <c r="TPT850" s="67"/>
      <c r="TPU850" s="67"/>
      <c r="TPV850" s="67"/>
      <c r="TPW850" s="67"/>
      <c r="TPX850" s="67"/>
      <c r="TPY850" s="67"/>
      <c r="TPZ850" s="67"/>
      <c r="TQA850" s="67"/>
      <c r="TQB850" s="67"/>
      <c r="TQC850" s="67"/>
      <c r="TQD850" s="67"/>
      <c r="TQE850" s="67"/>
      <c r="TQF850" s="67"/>
      <c r="TQG850" s="67"/>
      <c r="TQH850" s="67"/>
      <c r="TQI850" s="67"/>
      <c r="TQJ850" s="67"/>
      <c r="TQK850" s="67"/>
      <c r="TQL850" s="67"/>
      <c r="TQM850" s="67"/>
      <c r="TQN850" s="67"/>
      <c r="TQO850" s="67"/>
      <c r="TQP850" s="67"/>
      <c r="TQQ850" s="67"/>
      <c r="TQR850" s="67"/>
      <c r="TQS850" s="67"/>
      <c r="TQT850" s="67"/>
      <c r="TQU850" s="67"/>
      <c r="TQV850" s="67"/>
      <c r="TQW850" s="67"/>
      <c r="TQX850" s="67"/>
      <c r="TQY850" s="67"/>
      <c r="TQZ850" s="67"/>
      <c r="TRA850" s="67"/>
      <c r="TRB850" s="67"/>
      <c r="TRC850" s="67"/>
      <c r="TRD850" s="67"/>
      <c r="TRE850" s="67"/>
      <c r="TRF850" s="67"/>
      <c r="TRG850" s="67"/>
      <c r="TRH850" s="67"/>
      <c r="TRI850" s="67"/>
      <c r="TRJ850" s="67"/>
      <c r="TRK850" s="67"/>
      <c r="TRL850" s="67"/>
      <c r="TRM850" s="67"/>
      <c r="TRN850" s="67"/>
      <c r="TRO850" s="67"/>
      <c r="TRP850" s="67"/>
      <c r="TRQ850" s="67"/>
      <c r="TRR850" s="67"/>
      <c r="TRS850" s="67"/>
      <c r="TRT850" s="67"/>
      <c r="TRU850" s="67"/>
      <c r="TRV850" s="67"/>
      <c r="TRW850" s="67"/>
      <c r="TRX850" s="67"/>
      <c r="TRY850" s="67"/>
      <c r="TRZ850" s="67"/>
      <c r="TSA850" s="67"/>
      <c r="TSB850" s="67"/>
      <c r="TSC850" s="67"/>
      <c r="TSD850" s="67"/>
      <c r="TSE850" s="67"/>
      <c r="TSF850" s="67"/>
      <c r="TSG850" s="67"/>
      <c r="TSH850" s="67"/>
      <c r="TSI850" s="67"/>
      <c r="TSJ850" s="67"/>
      <c r="TSK850" s="67"/>
      <c r="TSL850" s="67"/>
      <c r="TSM850" s="67"/>
      <c r="TSN850" s="67"/>
      <c r="TSO850" s="67"/>
      <c r="TSP850" s="67"/>
      <c r="TSQ850" s="67"/>
      <c r="TSR850" s="67"/>
      <c r="TSS850" s="67"/>
      <c r="TST850" s="67"/>
      <c r="TSU850" s="67"/>
      <c r="TSV850" s="67"/>
      <c r="TSW850" s="67"/>
      <c r="TSX850" s="67"/>
      <c r="TSY850" s="67"/>
      <c r="TSZ850" s="67"/>
      <c r="TTA850" s="67"/>
      <c r="TTB850" s="67"/>
      <c r="TTC850" s="67"/>
      <c r="TTD850" s="67"/>
      <c r="TTE850" s="67"/>
      <c r="TTF850" s="67"/>
      <c r="TTG850" s="67"/>
      <c r="TTH850" s="67"/>
      <c r="TTI850" s="67"/>
      <c r="TTJ850" s="67"/>
      <c r="TTK850" s="67"/>
      <c r="TTL850" s="67"/>
      <c r="TTM850" s="67"/>
      <c r="TTN850" s="67"/>
      <c r="TTO850" s="67"/>
      <c r="TTP850" s="67"/>
      <c r="TTQ850" s="67"/>
      <c r="TTR850" s="67"/>
      <c r="TTS850" s="67"/>
      <c r="TTT850" s="67"/>
      <c r="TTU850" s="67"/>
      <c r="TTV850" s="67"/>
      <c r="TTW850" s="67"/>
      <c r="TTX850" s="67"/>
      <c r="TTY850" s="67"/>
      <c r="TTZ850" s="67"/>
      <c r="TUA850" s="67"/>
      <c r="TUB850" s="67"/>
      <c r="TUC850" s="67"/>
      <c r="TUD850" s="67"/>
      <c r="TUE850" s="67"/>
      <c r="TUF850" s="67"/>
      <c r="TUG850" s="67"/>
      <c r="TUH850" s="67"/>
      <c r="TUI850" s="67"/>
      <c r="TUJ850" s="67"/>
      <c r="TUK850" s="67"/>
      <c r="TUL850" s="67"/>
      <c r="TUM850" s="67"/>
      <c r="TUN850" s="67"/>
      <c r="TUO850" s="67"/>
      <c r="TUP850" s="67"/>
      <c r="TUQ850" s="67"/>
      <c r="TUR850" s="67"/>
      <c r="TUS850" s="67"/>
      <c r="TUT850" s="67"/>
      <c r="TUU850" s="67"/>
      <c r="TUV850" s="67"/>
      <c r="TUW850" s="67"/>
      <c r="TUX850" s="67"/>
      <c r="TUY850" s="67"/>
      <c r="TUZ850" s="67"/>
      <c r="TVA850" s="67"/>
      <c r="TVB850" s="67"/>
      <c r="TVC850" s="67"/>
      <c r="TVD850" s="67"/>
      <c r="TVE850" s="67"/>
      <c r="TVF850" s="67"/>
      <c r="TVG850" s="67"/>
      <c r="TVH850" s="67"/>
      <c r="TVI850" s="67"/>
      <c r="TVJ850" s="67"/>
      <c r="TVK850" s="67"/>
      <c r="TVL850" s="67"/>
      <c r="TVM850" s="67"/>
      <c r="TVN850" s="67"/>
      <c r="TVO850" s="67"/>
      <c r="TVP850" s="67"/>
      <c r="TVQ850" s="67"/>
      <c r="TVR850" s="67"/>
      <c r="TVS850" s="67"/>
      <c r="TVT850" s="67"/>
      <c r="TVU850" s="67"/>
      <c r="TVV850" s="67"/>
      <c r="TVW850" s="67"/>
      <c r="TVX850" s="67"/>
      <c r="TVY850" s="67"/>
      <c r="TVZ850" s="67"/>
      <c r="TWA850" s="67"/>
      <c r="TWB850" s="67"/>
      <c r="TWC850" s="67"/>
      <c r="TWD850" s="67"/>
      <c r="TWE850" s="67"/>
      <c r="TWF850" s="67"/>
      <c r="TWG850" s="67"/>
      <c r="TWH850" s="67"/>
      <c r="TWI850" s="67"/>
      <c r="TWJ850" s="67"/>
      <c r="TWK850" s="67"/>
      <c r="TWL850" s="67"/>
      <c r="TWM850" s="67"/>
      <c r="TWN850" s="67"/>
      <c r="TWO850" s="67"/>
      <c r="TWP850" s="67"/>
      <c r="TWQ850" s="67"/>
      <c r="TWR850" s="67"/>
      <c r="TWS850" s="67"/>
      <c r="TWT850" s="67"/>
      <c r="TWU850" s="67"/>
      <c r="TWV850" s="67"/>
      <c r="TWW850" s="67"/>
      <c r="TWX850" s="67"/>
      <c r="TWY850" s="67"/>
      <c r="TWZ850" s="67"/>
      <c r="TXA850" s="67"/>
      <c r="TXB850" s="67"/>
      <c r="TXC850" s="67"/>
      <c r="TXD850" s="67"/>
      <c r="TXE850" s="67"/>
      <c r="TXF850" s="67"/>
      <c r="TXG850" s="67"/>
      <c r="TXH850" s="67"/>
      <c r="TXI850" s="67"/>
      <c r="TXJ850" s="67"/>
      <c r="TXK850" s="67"/>
      <c r="TXL850" s="67"/>
      <c r="TXM850" s="67"/>
      <c r="TXN850" s="67"/>
      <c r="TXO850" s="67"/>
      <c r="TXP850" s="67"/>
      <c r="TXQ850" s="67"/>
      <c r="TXR850" s="67"/>
      <c r="TXS850" s="67"/>
      <c r="TXT850" s="67"/>
      <c r="TXU850" s="67"/>
      <c r="TXV850" s="67"/>
      <c r="TXW850" s="67"/>
      <c r="TXX850" s="67"/>
      <c r="TXY850" s="67"/>
      <c r="TXZ850" s="67"/>
      <c r="TYA850" s="67"/>
      <c r="TYB850" s="67"/>
      <c r="TYC850" s="67"/>
      <c r="TYD850" s="67"/>
      <c r="TYE850" s="67"/>
      <c r="TYF850" s="67"/>
      <c r="TYG850" s="67"/>
      <c r="TYH850" s="67"/>
      <c r="TYI850" s="67"/>
      <c r="TYJ850" s="67"/>
      <c r="TYK850" s="67"/>
      <c r="TYL850" s="67"/>
      <c r="TYM850" s="67"/>
      <c r="TYN850" s="67"/>
      <c r="TYO850" s="67"/>
      <c r="TYP850" s="67"/>
      <c r="TYQ850" s="67"/>
      <c r="TYR850" s="67"/>
      <c r="TYS850" s="67"/>
      <c r="TYT850" s="67"/>
      <c r="TYU850" s="67"/>
      <c r="TYV850" s="67"/>
      <c r="TYW850" s="67"/>
      <c r="TYX850" s="67"/>
      <c r="TYY850" s="67"/>
      <c r="TYZ850" s="67"/>
      <c r="TZA850" s="67"/>
      <c r="TZB850" s="67"/>
      <c r="TZC850" s="67"/>
      <c r="TZD850" s="67"/>
      <c r="TZE850" s="67"/>
      <c r="TZF850" s="67"/>
      <c r="TZG850" s="67"/>
      <c r="TZH850" s="67"/>
      <c r="TZI850" s="67"/>
      <c r="TZJ850" s="67"/>
      <c r="TZK850" s="67"/>
      <c r="TZL850" s="67"/>
      <c r="TZM850" s="67"/>
      <c r="TZN850" s="67"/>
      <c r="TZO850" s="67"/>
      <c r="TZP850" s="67"/>
      <c r="TZQ850" s="67"/>
      <c r="TZR850" s="67"/>
      <c r="TZS850" s="67"/>
      <c r="TZT850" s="67"/>
      <c r="TZU850" s="67"/>
      <c r="TZV850" s="67"/>
      <c r="TZW850" s="67"/>
      <c r="TZX850" s="67"/>
      <c r="TZY850" s="67"/>
      <c r="TZZ850" s="67"/>
      <c r="UAA850" s="67"/>
      <c r="UAB850" s="67"/>
      <c r="UAC850" s="67"/>
      <c r="UAD850" s="67"/>
      <c r="UAE850" s="67"/>
      <c r="UAF850" s="67"/>
      <c r="UAG850" s="67"/>
      <c r="UAH850" s="67"/>
      <c r="UAI850" s="67"/>
      <c r="UAJ850" s="67"/>
      <c r="UAK850" s="67"/>
      <c r="UAL850" s="67"/>
      <c r="UAM850" s="67"/>
      <c r="UAN850" s="67"/>
      <c r="UAO850" s="67"/>
      <c r="UAP850" s="67"/>
      <c r="UAQ850" s="67"/>
      <c r="UAR850" s="67"/>
      <c r="UAS850" s="67"/>
      <c r="UAT850" s="67"/>
      <c r="UAU850" s="67"/>
      <c r="UAV850" s="67"/>
      <c r="UAW850" s="67"/>
      <c r="UAX850" s="67"/>
      <c r="UAY850" s="67"/>
      <c r="UAZ850" s="67"/>
      <c r="UBA850" s="67"/>
      <c r="UBB850" s="67"/>
      <c r="UBC850" s="67"/>
      <c r="UBD850" s="67"/>
      <c r="UBE850" s="67"/>
      <c r="UBF850" s="67"/>
      <c r="UBG850" s="67"/>
      <c r="UBH850" s="67"/>
      <c r="UBI850" s="67"/>
      <c r="UBJ850" s="67"/>
      <c r="UBK850" s="67"/>
      <c r="UBL850" s="67"/>
      <c r="UBM850" s="67"/>
      <c r="UBN850" s="67"/>
      <c r="UBO850" s="67"/>
      <c r="UBP850" s="67"/>
      <c r="UBQ850" s="67"/>
      <c r="UBR850" s="67"/>
      <c r="UBS850" s="67"/>
      <c r="UBT850" s="67"/>
      <c r="UBU850" s="67"/>
      <c r="UBV850" s="67"/>
      <c r="UBW850" s="67"/>
      <c r="UBX850" s="67"/>
      <c r="UBY850" s="67"/>
      <c r="UBZ850" s="67"/>
      <c r="UCA850" s="67"/>
      <c r="UCB850" s="67"/>
      <c r="UCC850" s="67"/>
      <c r="UCD850" s="67"/>
      <c r="UCE850" s="67"/>
      <c r="UCF850" s="67"/>
      <c r="UCG850" s="67"/>
      <c r="UCH850" s="67"/>
      <c r="UCI850" s="67"/>
      <c r="UCJ850" s="67"/>
      <c r="UCK850" s="67"/>
      <c r="UCL850" s="67"/>
      <c r="UCM850" s="67"/>
      <c r="UCN850" s="67"/>
      <c r="UCO850" s="67"/>
      <c r="UCP850" s="67"/>
      <c r="UCQ850" s="67"/>
      <c r="UCR850" s="67"/>
      <c r="UCS850" s="67"/>
      <c r="UCT850" s="67"/>
      <c r="UCU850" s="67"/>
      <c r="UCV850" s="67"/>
      <c r="UCW850" s="67"/>
      <c r="UCX850" s="67"/>
      <c r="UCY850" s="67"/>
      <c r="UCZ850" s="67"/>
      <c r="UDA850" s="67"/>
      <c r="UDB850" s="67"/>
      <c r="UDC850" s="67"/>
      <c r="UDD850" s="67"/>
      <c r="UDE850" s="67"/>
      <c r="UDF850" s="67"/>
      <c r="UDG850" s="67"/>
      <c r="UDH850" s="67"/>
      <c r="UDI850" s="67"/>
      <c r="UDJ850" s="67"/>
      <c r="UDK850" s="67"/>
      <c r="UDL850" s="67"/>
      <c r="UDM850" s="67"/>
      <c r="UDN850" s="67"/>
      <c r="UDO850" s="67"/>
      <c r="UDP850" s="67"/>
      <c r="UDQ850" s="67"/>
      <c r="UDR850" s="67"/>
      <c r="UDS850" s="67"/>
      <c r="UDT850" s="67"/>
      <c r="UDU850" s="67"/>
      <c r="UDV850" s="67"/>
      <c r="UDW850" s="67"/>
      <c r="UDX850" s="67"/>
      <c r="UDY850" s="67"/>
      <c r="UDZ850" s="67"/>
      <c r="UEA850" s="67"/>
      <c r="UEB850" s="67"/>
      <c r="UEC850" s="67"/>
      <c r="UED850" s="67"/>
      <c r="UEE850" s="67"/>
      <c r="UEF850" s="67"/>
      <c r="UEG850" s="67"/>
      <c r="UEH850" s="67"/>
      <c r="UEI850" s="67"/>
      <c r="UEJ850" s="67"/>
      <c r="UEK850" s="67"/>
      <c r="UEL850" s="67"/>
      <c r="UEM850" s="67"/>
      <c r="UEN850" s="67"/>
      <c r="UEO850" s="67"/>
      <c r="UEP850" s="67"/>
      <c r="UEQ850" s="67"/>
      <c r="UER850" s="67"/>
      <c r="UES850" s="67"/>
      <c r="UET850" s="67"/>
      <c r="UEU850" s="67"/>
      <c r="UEV850" s="67"/>
      <c r="UEW850" s="67"/>
      <c r="UEX850" s="67"/>
      <c r="UEY850" s="67"/>
      <c r="UEZ850" s="67"/>
      <c r="UFA850" s="67"/>
      <c r="UFB850" s="67"/>
      <c r="UFC850" s="67"/>
      <c r="UFD850" s="67"/>
      <c r="UFE850" s="67"/>
      <c r="UFF850" s="67"/>
      <c r="UFG850" s="67"/>
      <c r="UFH850" s="67"/>
      <c r="UFI850" s="67"/>
      <c r="UFJ850" s="67"/>
      <c r="UFK850" s="67"/>
      <c r="UFL850" s="67"/>
      <c r="UFM850" s="67"/>
      <c r="UFN850" s="67"/>
      <c r="UFO850" s="67"/>
      <c r="UFP850" s="67"/>
      <c r="UFQ850" s="67"/>
      <c r="UFR850" s="67"/>
      <c r="UFS850" s="67"/>
      <c r="UFT850" s="67"/>
      <c r="UFU850" s="67"/>
      <c r="UFV850" s="67"/>
      <c r="UFW850" s="67"/>
      <c r="UFX850" s="67"/>
      <c r="UFY850" s="67"/>
      <c r="UFZ850" s="67"/>
      <c r="UGA850" s="67"/>
      <c r="UGB850" s="67"/>
      <c r="UGC850" s="67"/>
      <c r="UGD850" s="67"/>
      <c r="UGE850" s="67"/>
      <c r="UGF850" s="67"/>
      <c r="UGG850" s="67"/>
      <c r="UGH850" s="67"/>
      <c r="UGI850" s="67"/>
      <c r="UGJ850" s="67"/>
      <c r="UGK850" s="67"/>
      <c r="UGL850" s="67"/>
      <c r="UGM850" s="67"/>
      <c r="UGN850" s="67"/>
      <c r="UGO850" s="67"/>
      <c r="UGP850" s="67"/>
      <c r="UGQ850" s="67"/>
      <c r="UGR850" s="67"/>
      <c r="UGS850" s="67"/>
      <c r="UGT850" s="67"/>
      <c r="UGU850" s="67"/>
      <c r="UGV850" s="67"/>
      <c r="UGW850" s="67"/>
      <c r="UGX850" s="67"/>
      <c r="UGY850" s="67"/>
      <c r="UGZ850" s="67"/>
      <c r="UHA850" s="67"/>
      <c r="UHB850" s="67"/>
      <c r="UHC850" s="67"/>
      <c r="UHD850" s="67"/>
      <c r="UHE850" s="67"/>
      <c r="UHF850" s="67"/>
      <c r="UHG850" s="67"/>
      <c r="UHH850" s="67"/>
      <c r="UHI850" s="67"/>
      <c r="UHJ850" s="67"/>
      <c r="UHK850" s="67"/>
      <c r="UHL850" s="67"/>
      <c r="UHM850" s="67"/>
      <c r="UHN850" s="67"/>
      <c r="UHO850" s="67"/>
      <c r="UHP850" s="67"/>
      <c r="UHQ850" s="67"/>
      <c r="UHR850" s="67"/>
      <c r="UHS850" s="67"/>
      <c r="UHT850" s="67"/>
      <c r="UHU850" s="67"/>
      <c r="UHV850" s="67"/>
      <c r="UHW850" s="67"/>
      <c r="UHX850" s="67"/>
      <c r="UHY850" s="67"/>
      <c r="UHZ850" s="67"/>
      <c r="UIA850" s="67"/>
      <c r="UIB850" s="67"/>
      <c r="UIC850" s="67"/>
      <c r="UID850" s="67"/>
      <c r="UIE850" s="67"/>
      <c r="UIF850" s="67"/>
      <c r="UIG850" s="67"/>
      <c r="UIH850" s="67"/>
      <c r="UII850" s="67"/>
      <c r="UIJ850" s="67"/>
      <c r="UIK850" s="67"/>
      <c r="UIL850" s="67"/>
      <c r="UIM850" s="67"/>
      <c r="UIN850" s="67"/>
      <c r="UIO850" s="67"/>
      <c r="UIP850" s="67"/>
      <c r="UIQ850" s="67"/>
      <c r="UIR850" s="67"/>
      <c r="UIS850" s="67"/>
      <c r="UIT850" s="67"/>
      <c r="UIU850" s="67"/>
      <c r="UIV850" s="67"/>
      <c r="UIW850" s="67"/>
      <c r="UIX850" s="67"/>
      <c r="UIY850" s="67"/>
      <c r="UIZ850" s="67"/>
      <c r="UJA850" s="67"/>
      <c r="UJB850" s="67"/>
      <c r="UJC850" s="67"/>
      <c r="UJD850" s="67"/>
      <c r="UJE850" s="67"/>
      <c r="UJF850" s="67"/>
      <c r="UJG850" s="67"/>
      <c r="UJH850" s="67"/>
      <c r="UJI850" s="67"/>
      <c r="UJJ850" s="67"/>
      <c r="UJK850" s="67"/>
      <c r="UJL850" s="67"/>
      <c r="UJM850" s="67"/>
      <c r="UJN850" s="67"/>
      <c r="UJO850" s="67"/>
      <c r="UJP850" s="67"/>
      <c r="UJQ850" s="67"/>
      <c r="UJR850" s="67"/>
      <c r="UJS850" s="67"/>
      <c r="UJT850" s="67"/>
      <c r="UJU850" s="67"/>
      <c r="UJV850" s="67"/>
      <c r="UJW850" s="67"/>
      <c r="UJX850" s="67"/>
      <c r="UJY850" s="67"/>
      <c r="UJZ850" s="67"/>
      <c r="UKA850" s="67"/>
      <c r="UKB850" s="67"/>
      <c r="UKC850" s="67"/>
      <c r="UKD850" s="67"/>
      <c r="UKE850" s="67"/>
      <c r="UKF850" s="67"/>
      <c r="UKG850" s="67"/>
      <c r="UKH850" s="67"/>
      <c r="UKI850" s="67"/>
      <c r="UKJ850" s="67"/>
      <c r="UKK850" s="67"/>
      <c r="UKL850" s="67"/>
      <c r="UKM850" s="67"/>
      <c r="UKN850" s="67"/>
      <c r="UKO850" s="67"/>
      <c r="UKP850" s="67"/>
      <c r="UKQ850" s="67"/>
      <c r="UKR850" s="67"/>
      <c r="UKS850" s="67"/>
      <c r="UKT850" s="67"/>
      <c r="UKU850" s="67"/>
      <c r="UKV850" s="67"/>
      <c r="UKW850" s="67"/>
      <c r="UKX850" s="67"/>
      <c r="UKY850" s="67"/>
      <c r="UKZ850" s="67"/>
      <c r="ULA850" s="67"/>
      <c r="ULB850" s="67"/>
      <c r="ULC850" s="67"/>
      <c r="ULD850" s="67"/>
      <c r="ULE850" s="67"/>
      <c r="ULF850" s="67"/>
      <c r="ULG850" s="67"/>
      <c r="ULH850" s="67"/>
      <c r="ULI850" s="67"/>
      <c r="ULJ850" s="67"/>
      <c r="ULK850" s="67"/>
      <c r="ULL850" s="67"/>
      <c r="ULM850" s="67"/>
      <c r="ULN850" s="67"/>
      <c r="ULO850" s="67"/>
      <c r="ULP850" s="67"/>
      <c r="ULQ850" s="67"/>
      <c r="ULR850" s="67"/>
      <c r="ULS850" s="67"/>
      <c r="ULT850" s="67"/>
      <c r="ULU850" s="67"/>
      <c r="ULV850" s="67"/>
      <c r="ULW850" s="67"/>
      <c r="ULX850" s="67"/>
      <c r="ULY850" s="67"/>
      <c r="ULZ850" s="67"/>
      <c r="UMA850" s="67"/>
      <c r="UMB850" s="67"/>
      <c r="UMC850" s="67"/>
      <c r="UMD850" s="67"/>
      <c r="UME850" s="67"/>
      <c r="UMF850" s="67"/>
      <c r="UMG850" s="67"/>
      <c r="UMH850" s="67"/>
      <c r="UMI850" s="67"/>
      <c r="UMJ850" s="67"/>
      <c r="UMK850" s="67"/>
      <c r="UML850" s="67"/>
      <c r="UMM850" s="67"/>
      <c r="UMN850" s="67"/>
      <c r="UMO850" s="67"/>
      <c r="UMP850" s="67"/>
      <c r="UMQ850" s="67"/>
      <c r="UMR850" s="67"/>
      <c r="UMS850" s="67"/>
      <c r="UMT850" s="67"/>
      <c r="UMU850" s="67"/>
      <c r="UMV850" s="67"/>
      <c r="UMW850" s="67"/>
      <c r="UMX850" s="67"/>
      <c r="UMY850" s="67"/>
      <c r="UMZ850" s="67"/>
      <c r="UNA850" s="67"/>
      <c r="UNB850" s="67"/>
      <c r="UNC850" s="67"/>
      <c r="UND850" s="67"/>
      <c r="UNE850" s="67"/>
      <c r="UNF850" s="67"/>
      <c r="UNG850" s="67"/>
      <c r="UNH850" s="67"/>
      <c r="UNI850" s="67"/>
      <c r="UNJ850" s="67"/>
      <c r="UNK850" s="67"/>
      <c r="UNL850" s="67"/>
      <c r="UNM850" s="67"/>
      <c r="UNN850" s="67"/>
      <c r="UNO850" s="67"/>
      <c r="UNP850" s="67"/>
      <c r="UNQ850" s="67"/>
      <c r="UNR850" s="67"/>
      <c r="UNS850" s="67"/>
      <c r="UNT850" s="67"/>
      <c r="UNU850" s="67"/>
      <c r="UNV850" s="67"/>
      <c r="UNW850" s="67"/>
      <c r="UNX850" s="67"/>
      <c r="UNY850" s="67"/>
      <c r="UNZ850" s="67"/>
      <c r="UOA850" s="67"/>
      <c r="UOB850" s="67"/>
      <c r="UOC850" s="67"/>
      <c r="UOD850" s="67"/>
      <c r="UOE850" s="67"/>
      <c r="UOF850" s="67"/>
      <c r="UOG850" s="67"/>
      <c r="UOH850" s="67"/>
      <c r="UOI850" s="67"/>
      <c r="UOJ850" s="67"/>
      <c r="UOK850" s="67"/>
      <c r="UOL850" s="67"/>
      <c r="UOM850" s="67"/>
      <c r="UON850" s="67"/>
      <c r="UOO850" s="67"/>
      <c r="UOP850" s="67"/>
      <c r="UOQ850" s="67"/>
      <c r="UOR850" s="67"/>
      <c r="UOS850" s="67"/>
      <c r="UOT850" s="67"/>
      <c r="UOU850" s="67"/>
      <c r="UOV850" s="67"/>
      <c r="UOW850" s="67"/>
      <c r="UOX850" s="67"/>
      <c r="UOY850" s="67"/>
      <c r="UOZ850" s="67"/>
      <c r="UPA850" s="67"/>
      <c r="UPB850" s="67"/>
      <c r="UPC850" s="67"/>
      <c r="UPD850" s="67"/>
      <c r="UPE850" s="67"/>
      <c r="UPF850" s="67"/>
      <c r="UPG850" s="67"/>
      <c r="UPH850" s="67"/>
      <c r="UPI850" s="67"/>
      <c r="UPJ850" s="67"/>
      <c r="UPK850" s="67"/>
      <c r="UPL850" s="67"/>
      <c r="UPM850" s="67"/>
      <c r="UPN850" s="67"/>
      <c r="UPO850" s="67"/>
      <c r="UPP850" s="67"/>
      <c r="UPQ850" s="67"/>
      <c r="UPR850" s="67"/>
      <c r="UPS850" s="67"/>
      <c r="UPT850" s="67"/>
      <c r="UPU850" s="67"/>
      <c r="UPV850" s="67"/>
      <c r="UPW850" s="67"/>
      <c r="UPX850" s="67"/>
      <c r="UPY850" s="67"/>
      <c r="UPZ850" s="67"/>
      <c r="UQA850" s="67"/>
      <c r="UQB850" s="67"/>
      <c r="UQC850" s="67"/>
      <c r="UQD850" s="67"/>
      <c r="UQE850" s="67"/>
      <c r="UQF850" s="67"/>
      <c r="UQG850" s="67"/>
      <c r="UQH850" s="67"/>
      <c r="UQI850" s="67"/>
      <c r="UQJ850" s="67"/>
      <c r="UQK850" s="67"/>
      <c r="UQL850" s="67"/>
      <c r="UQM850" s="67"/>
      <c r="UQN850" s="67"/>
      <c r="UQO850" s="67"/>
      <c r="UQP850" s="67"/>
      <c r="UQQ850" s="67"/>
      <c r="UQR850" s="67"/>
      <c r="UQS850" s="67"/>
      <c r="UQT850" s="67"/>
      <c r="UQU850" s="67"/>
      <c r="UQV850" s="67"/>
      <c r="UQW850" s="67"/>
      <c r="UQX850" s="67"/>
      <c r="UQY850" s="67"/>
      <c r="UQZ850" s="67"/>
      <c r="URA850" s="67"/>
      <c r="URB850" s="67"/>
      <c r="URC850" s="67"/>
      <c r="URD850" s="67"/>
      <c r="URE850" s="67"/>
      <c r="URF850" s="67"/>
      <c r="URG850" s="67"/>
      <c r="URH850" s="67"/>
      <c r="URI850" s="67"/>
      <c r="URJ850" s="67"/>
      <c r="URK850" s="67"/>
      <c r="URL850" s="67"/>
      <c r="URM850" s="67"/>
      <c r="URN850" s="67"/>
      <c r="URO850" s="67"/>
      <c r="URP850" s="67"/>
      <c r="URQ850" s="67"/>
      <c r="URR850" s="67"/>
      <c r="URS850" s="67"/>
      <c r="URT850" s="67"/>
      <c r="URU850" s="67"/>
      <c r="URV850" s="67"/>
      <c r="URW850" s="67"/>
      <c r="URX850" s="67"/>
      <c r="URY850" s="67"/>
      <c r="URZ850" s="67"/>
      <c r="USA850" s="67"/>
      <c r="USB850" s="67"/>
      <c r="USC850" s="67"/>
      <c r="USD850" s="67"/>
      <c r="USE850" s="67"/>
      <c r="USF850" s="67"/>
      <c r="USG850" s="67"/>
      <c r="USH850" s="67"/>
      <c r="USI850" s="67"/>
      <c r="USJ850" s="67"/>
      <c r="USK850" s="67"/>
      <c r="USL850" s="67"/>
      <c r="USM850" s="67"/>
      <c r="USN850" s="67"/>
      <c r="USO850" s="67"/>
      <c r="USP850" s="67"/>
      <c r="USQ850" s="67"/>
      <c r="USR850" s="67"/>
      <c r="USS850" s="67"/>
      <c r="UST850" s="67"/>
      <c r="USU850" s="67"/>
      <c r="USV850" s="67"/>
      <c r="USW850" s="67"/>
      <c r="USX850" s="67"/>
      <c r="USY850" s="67"/>
      <c r="USZ850" s="67"/>
      <c r="UTA850" s="67"/>
      <c r="UTB850" s="67"/>
      <c r="UTC850" s="67"/>
      <c r="UTD850" s="67"/>
      <c r="UTE850" s="67"/>
      <c r="UTF850" s="67"/>
      <c r="UTG850" s="67"/>
      <c r="UTH850" s="67"/>
      <c r="UTI850" s="67"/>
      <c r="UTJ850" s="67"/>
      <c r="UTK850" s="67"/>
      <c r="UTL850" s="67"/>
      <c r="UTM850" s="67"/>
      <c r="UTN850" s="67"/>
      <c r="UTO850" s="67"/>
      <c r="UTP850" s="67"/>
      <c r="UTQ850" s="67"/>
      <c r="UTR850" s="67"/>
      <c r="UTS850" s="67"/>
      <c r="UTT850" s="67"/>
      <c r="UTU850" s="67"/>
      <c r="UTV850" s="67"/>
      <c r="UTW850" s="67"/>
      <c r="UTX850" s="67"/>
      <c r="UTY850" s="67"/>
      <c r="UTZ850" s="67"/>
      <c r="UUA850" s="67"/>
      <c r="UUB850" s="67"/>
      <c r="UUC850" s="67"/>
      <c r="UUD850" s="67"/>
      <c r="UUE850" s="67"/>
      <c r="UUF850" s="67"/>
      <c r="UUG850" s="67"/>
      <c r="UUH850" s="67"/>
      <c r="UUI850" s="67"/>
      <c r="UUJ850" s="67"/>
      <c r="UUK850" s="67"/>
      <c r="UUL850" s="67"/>
      <c r="UUM850" s="67"/>
      <c r="UUN850" s="67"/>
      <c r="UUO850" s="67"/>
      <c r="UUP850" s="67"/>
      <c r="UUQ850" s="67"/>
      <c r="UUR850" s="67"/>
      <c r="UUS850" s="67"/>
      <c r="UUT850" s="67"/>
      <c r="UUU850" s="67"/>
      <c r="UUV850" s="67"/>
      <c r="UUW850" s="67"/>
      <c r="UUX850" s="67"/>
      <c r="UUY850" s="67"/>
      <c r="UUZ850" s="67"/>
      <c r="UVA850" s="67"/>
      <c r="UVB850" s="67"/>
      <c r="UVC850" s="67"/>
      <c r="UVD850" s="67"/>
      <c r="UVE850" s="67"/>
      <c r="UVF850" s="67"/>
      <c r="UVG850" s="67"/>
      <c r="UVH850" s="67"/>
      <c r="UVI850" s="67"/>
      <c r="UVJ850" s="67"/>
      <c r="UVK850" s="67"/>
      <c r="UVL850" s="67"/>
      <c r="UVM850" s="67"/>
      <c r="UVN850" s="67"/>
      <c r="UVO850" s="67"/>
      <c r="UVP850" s="67"/>
      <c r="UVQ850" s="67"/>
      <c r="UVR850" s="67"/>
      <c r="UVS850" s="67"/>
      <c r="UVT850" s="67"/>
      <c r="UVU850" s="67"/>
      <c r="UVV850" s="67"/>
      <c r="UVW850" s="67"/>
      <c r="UVX850" s="67"/>
      <c r="UVY850" s="67"/>
      <c r="UVZ850" s="67"/>
      <c r="UWA850" s="67"/>
      <c r="UWB850" s="67"/>
      <c r="UWC850" s="67"/>
      <c r="UWD850" s="67"/>
      <c r="UWE850" s="67"/>
      <c r="UWF850" s="67"/>
      <c r="UWG850" s="67"/>
      <c r="UWH850" s="67"/>
      <c r="UWI850" s="67"/>
      <c r="UWJ850" s="67"/>
      <c r="UWK850" s="67"/>
      <c r="UWL850" s="67"/>
      <c r="UWM850" s="67"/>
      <c r="UWN850" s="67"/>
      <c r="UWO850" s="67"/>
      <c r="UWP850" s="67"/>
      <c r="UWQ850" s="67"/>
      <c r="UWR850" s="67"/>
      <c r="UWS850" s="67"/>
      <c r="UWT850" s="67"/>
      <c r="UWU850" s="67"/>
      <c r="UWV850" s="67"/>
      <c r="UWW850" s="67"/>
      <c r="UWX850" s="67"/>
      <c r="UWY850" s="67"/>
      <c r="UWZ850" s="67"/>
      <c r="UXA850" s="67"/>
      <c r="UXB850" s="67"/>
      <c r="UXC850" s="67"/>
      <c r="UXD850" s="67"/>
      <c r="UXE850" s="67"/>
      <c r="UXF850" s="67"/>
      <c r="UXG850" s="67"/>
      <c r="UXH850" s="67"/>
      <c r="UXI850" s="67"/>
      <c r="UXJ850" s="67"/>
      <c r="UXK850" s="67"/>
      <c r="UXL850" s="67"/>
      <c r="UXM850" s="67"/>
      <c r="UXN850" s="67"/>
      <c r="UXO850" s="67"/>
      <c r="UXP850" s="67"/>
      <c r="UXQ850" s="67"/>
      <c r="UXR850" s="67"/>
      <c r="UXS850" s="67"/>
      <c r="UXT850" s="67"/>
      <c r="UXU850" s="67"/>
      <c r="UXV850" s="67"/>
      <c r="UXW850" s="67"/>
      <c r="UXX850" s="67"/>
      <c r="UXY850" s="67"/>
      <c r="UXZ850" s="67"/>
      <c r="UYA850" s="67"/>
      <c r="UYB850" s="67"/>
      <c r="UYC850" s="67"/>
      <c r="UYD850" s="67"/>
      <c r="UYE850" s="67"/>
      <c r="UYF850" s="67"/>
      <c r="UYG850" s="67"/>
      <c r="UYH850" s="67"/>
      <c r="UYI850" s="67"/>
      <c r="UYJ850" s="67"/>
      <c r="UYK850" s="67"/>
      <c r="UYL850" s="67"/>
      <c r="UYM850" s="67"/>
      <c r="UYN850" s="67"/>
      <c r="UYO850" s="67"/>
      <c r="UYP850" s="67"/>
      <c r="UYQ850" s="67"/>
      <c r="UYR850" s="67"/>
      <c r="UYS850" s="67"/>
      <c r="UYT850" s="67"/>
      <c r="UYU850" s="67"/>
      <c r="UYV850" s="67"/>
      <c r="UYW850" s="67"/>
      <c r="UYX850" s="67"/>
      <c r="UYY850" s="67"/>
      <c r="UYZ850" s="67"/>
      <c r="UZA850" s="67"/>
      <c r="UZB850" s="67"/>
      <c r="UZC850" s="67"/>
      <c r="UZD850" s="67"/>
      <c r="UZE850" s="67"/>
      <c r="UZF850" s="67"/>
      <c r="UZG850" s="67"/>
      <c r="UZH850" s="67"/>
      <c r="UZI850" s="67"/>
      <c r="UZJ850" s="67"/>
      <c r="UZK850" s="67"/>
      <c r="UZL850" s="67"/>
      <c r="UZM850" s="67"/>
      <c r="UZN850" s="67"/>
      <c r="UZO850" s="67"/>
      <c r="UZP850" s="67"/>
      <c r="UZQ850" s="67"/>
      <c r="UZR850" s="67"/>
      <c r="UZS850" s="67"/>
      <c r="UZT850" s="67"/>
      <c r="UZU850" s="67"/>
      <c r="UZV850" s="67"/>
      <c r="UZW850" s="67"/>
      <c r="UZX850" s="67"/>
      <c r="UZY850" s="67"/>
      <c r="UZZ850" s="67"/>
      <c r="VAA850" s="67"/>
      <c r="VAB850" s="67"/>
      <c r="VAC850" s="67"/>
      <c r="VAD850" s="67"/>
      <c r="VAE850" s="67"/>
      <c r="VAF850" s="67"/>
      <c r="VAG850" s="67"/>
      <c r="VAH850" s="67"/>
      <c r="VAI850" s="67"/>
      <c r="VAJ850" s="67"/>
      <c r="VAK850" s="67"/>
      <c r="VAL850" s="67"/>
      <c r="VAM850" s="67"/>
      <c r="VAN850" s="67"/>
      <c r="VAO850" s="67"/>
      <c r="VAP850" s="67"/>
      <c r="VAQ850" s="67"/>
      <c r="VAR850" s="67"/>
      <c r="VAS850" s="67"/>
      <c r="VAT850" s="67"/>
      <c r="VAU850" s="67"/>
      <c r="VAV850" s="67"/>
      <c r="VAW850" s="67"/>
      <c r="VAX850" s="67"/>
      <c r="VAY850" s="67"/>
      <c r="VAZ850" s="67"/>
      <c r="VBA850" s="67"/>
      <c r="VBB850" s="67"/>
      <c r="VBC850" s="67"/>
      <c r="VBD850" s="67"/>
      <c r="VBE850" s="67"/>
      <c r="VBF850" s="67"/>
      <c r="VBG850" s="67"/>
      <c r="VBH850" s="67"/>
      <c r="VBI850" s="67"/>
      <c r="VBJ850" s="67"/>
      <c r="VBK850" s="67"/>
      <c r="VBL850" s="67"/>
      <c r="VBM850" s="67"/>
      <c r="VBN850" s="67"/>
      <c r="VBO850" s="67"/>
      <c r="VBP850" s="67"/>
      <c r="VBQ850" s="67"/>
      <c r="VBR850" s="67"/>
      <c r="VBS850" s="67"/>
      <c r="VBT850" s="67"/>
      <c r="VBU850" s="67"/>
      <c r="VBV850" s="67"/>
      <c r="VBW850" s="67"/>
      <c r="VBX850" s="67"/>
      <c r="VBY850" s="67"/>
      <c r="VBZ850" s="67"/>
      <c r="VCA850" s="67"/>
      <c r="VCB850" s="67"/>
      <c r="VCC850" s="67"/>
      <c r="VCD850" s="67"/>
      <c r="VCE850" s="67"/>
      <c r="VCF850" s="67"/>
      <c r="VCG850" s="67"/>
      <c r="VCH850" s="67"/>
      <c r="VCI850" s="67"/>
      <c r="VCJ850" s="67"/>
      <c r="VCK850" s="67"/>
      <c r="VCL850" s="67"/>
      <c r="VCM850" s="67"/>
      <c r="VCN850" s="67"/>
      <c r="VCO850" s="67"/>
      <c r="VCP850" s="67"/>
      <c r="VCQ850" s="67"/>
      <c r="VCR850" s="67"/>
      <c r="VCS850" s="67"/>
      <c r="VCT850" s="67"/>
      <c r="VCU850" s="67"/>
      <c r="VCV850" s="67"/>
      <c r="VCW850" s="67"/>
      <c r="VCX850" s="67"/>
      <c r="VCY850" s="67"/>
      <c r="VCZ850" s="67"/>
      <c r="VDA850" s="67"/>
      <c r="VDB850" s="67"/>
      <c r="VDC850" s="67"/>
      <c r="VDD850" s="67"/>
      <c r="VDE850" s="67"/>
      <c r="VDF850" s="67"/>
      <c r="VDG850" s="67"/>
      <c r="VDH850" s="67"/>
      <c r="VDI850" s="67"/>
      <c r="VDJ850" s="67"/>
      <c r="VDK850" s="67"/>
      <c r="VDL850" s="67"/>
      <c r="VDM850" s="67"/>
      <c r="VDN850" s="67"/>
      <c r="VDO850" s="67"/>
      <c r="VDP850" s="67"/>
      <c r="VDQ850" s="67"/>
      <c r="VDR850" s="67"/>
      <c r="VDS850" s="67"/>
      <c r="VDT850" s="67"/>
      <c r="VDU850" s="67"/>
      <c r="VDV850" s="67"/>
      <c r="VDW850" s="67"/>
      <c r="VDX850" s="67"/>
      <c r="VDY850" s="67"/>
      <c r="VDZ850" s="67"/>
      <c r="VEA850" s="67"/>
      <c r="VEB850" s="67"/>
      <c r="VEC850" s="67"/>
      <c r="VED850" s="67"/>
      <c r="VEE850" s="67"/>
      <c r="VEF850" s="67"/>
      <c r="VEG850" s="67"/>
      <c r="VEH850" s="67"/>
      <c r="VEI850" s="67"/>
      <c r="VEJ850" s="67"/>
      <c r="VEK850" s="67"/>
      <c r="VEL850" s="67"/>
      <c r="VEM850" s="67"/>
      <c r="VEN850" s="67"/>
      <c r="VEO850" s="67"/>
      <c r="VEP850" s="67"/>
      <c r="VEQ850" s="67"/>
      <c r="VER850" s="67"/>
      <c r="VES850" s="67"/>
      <c r="VET850" s="67"/>
      <c r="VEU850" s="67"/>
      <c r="VEV850" s="67"/>
      <c r="VEW850" s="67"/>
      <c r="VEX850" s="67"/>
      <c r="VEY850" s="67"/>
      <c r="VEZ850" s="67"/>
      <c r="VFA850" s="67"/>
      <c r="VFB850" s="67"/>
      <c r="VFC850" s="67"/>
      <c r="VFD850" s="67"/>
      <c r="VFE850" s="67"/>
      <c r="VFF850" s="67"/>
      <c r="VFG850" s="67"/>
      <c r="VFH850" s="67"/>
      <c r="VFI850" s="67"/>
      <c r="VFJ850" s="67"/>
      <c r="VFK850" s="67"/>
      <c r="VFL850" s="67"/>
      <c r="VFM850" s="67"/>
      <c r="VFN850" s="67"/>
      <c r="VFO850" s="67"/>
      <c r="VFP850" s="67"/>
      <c r="VFQ850" s="67"/>
      <c r="VFR850" s="67"/>
      <c r="VFS850" s="67"/>
      <c r="VFT850" s="67"/>
      <c r="VFU850" s="67"/>
      <c r="VFV850" s="67"/>
      <c r="VFW850" s="67"/>
      <c r="VFX850" s="67"/>
      <c r="VFY850" s="67"/>
      <c r="VFZ850" s="67"/>
      <c r="VGA850" s="67"/>
      <c r="VGB850" s="67"/>
      <c r="VGC850" s="67"/>
      <c r="VGD850" s="67"/>
      <c r="VGE850" s="67"/>
      <c r="VGF850" s="67"/>
      <c r="VGG850" s="67"/>
      <c r="VGH850" s="67"/>
      <c r="VGI850" s="67"/>
      <c r="VGJ850" s="67"/>
      <c r="VGK850" s="67"/>
      <c r="VGL850" s="67"/>
      <c r="VGM850" s="67"/>
      <c r="VGN850" s="67"/>
      <c r="VGO850" s="67"/>
      <c r="VGP850" s="67"/>
      <c r="VGQ850" s="67"/>
      <c r="VGR850" s="67"/>
      <c r="VGS850" s="67"/>
      <c r="VGT850" s="67"/>
      <c r="VGU850" s="67"/>
      <c r="VGV850" s="67"/>
      <c r="VGW850" s="67"/>
      <c r="VGX850" s="67"/>
      <c r="VGY850" s="67"/>
      <c r="VGZ850" s="67"/>
      <c r="VHA850" s="67"/>
      <c r="VHB850" s="67"/>
      <c r="VHC850" s="67"/>
      <c r="VHD850" s="67"/>
      <c r="VHE850" s="67"/>
      <c r="VHF850" s="67"/>
      <c r="VHG850" s="67"/>
      <c r="VHH850" s="67"/>
      <c r="VHI850" s="67"/>
      <c r="VHJ850" s="67"/>
      <c r="VHK850" s="67"/>
      <c r="VHL850" s="67"/>
      <c r="VHM850" s="67"/>
      <c r="VHN850" s="67"/>
      <c r="VHO850" s="67"/>
      <c r="VHP850" s="67"/>
      <c r="VHQ850" s="67"/>
      <c r="VHR850" s="67"/>
      <c r="VHS850" s="67"/>
      <c r="VHT850" s="67"/>
      <c r="VHU850" s="67"/>
      <c r="VHV850" s="67"/>
      <c r="VHW850" s="67"/>
      <c r="VHX850" s="67"/>
      <c r="VHY850" s="67"/>
      <c r="VHZ850" s="67"/>
      <c r="VIA850" s="67"/>
      <c r="VIB850" s="67"/>
      <c r="VIC850" s="67"/>
      <c r="VID850" s="67"/>
      <c r="VIE850" s="67"/>
      <c r="VIF850" s="67"/>
      <c r="VIG850" s="67"/>
      <c r="VIH850" s="67"/>
      <c r="VII850" s="67"/>
      <c r="VIJ850" s="67"/>
      <c r="VIK850" s="67"/>
      <c r="VIL850" s="67"/>
      <c r="VIM850" s="67"/>
      <c r="VIN850" s="67"/>
      <c r="VIO850" s="67"/>
      <c r="VIP850" s="67"/>
      <c r="VIQ850" s="67"/>
      <c r="VIR850" s="67"/>
      <c r="VIS850" s="67"/>
      <c r="VIT850" s="67"/>
      <c r="VIU850" s="67"/>
      <c r="VIV850" s="67"/>
      <c r="VIW850" s="67"/>
      <c r="VIX850" s="67"/>
      <c r="VIY850" s="67"/>
      <c r="VIZ850" s="67"/>
      <c r="VJA850" s="67"/>
      <c r="VJB850" s="67"/>
      <c r="VJC850" s="67"/>
      <c r="VJD850" s="67"/>
      <c r="VJE850" s="67"/>
      <c r="VJF850" s="67"/>
      <c r="VJG850" s="67"/>
      <c r="VJH850" s="67"/>
      <c r="VJI850" s="67"/>
      <c r="VJJ850" s="67"/>
      <c r="VJK850" s="67"/>
      <c r="VJL850" s="67"/>
      <c r="VJM850" s="67"/>
      <c r="VJN850" s="67"/>
      <c r="VJO850" s="67"/>
      <c r="VJP850" s="67"/>
      <c r="VJQ850" s="67"/>
      <c r="VJR850" s="67"/>
      <c r="VJS850" s="67"/>
      <c r="VJT850" s="67"/>
      <c r="VJU850" s="67"/>
      <c r="VJV850" s="67"/>
      <c r="VJW850" s="67"/>
      <c r="VJX850" s="67"/>
      <c r="VJY850" s="67"/>
      <c r="VJZ850" s="67"/>
      <c r="VKA850" s="67"/>
      <c r="VKB850" s="67"/>
      <c r="VKC850" s="67"/>
      <c r="VKD850" s="67"/>
      <c r="VKE850" s="67"/>
      <c r="VKF850" s="67"/>
      <c r="VKG850" s="67"/>
      <c r="VKH850" s="67"/>
      <c r="VKI850" s="67"/>
      <c r="VKJ850" s="67"/>
      <c r="VKK850" s="67"/>
      <c r="VKL850" s="67"/>
      <c r="VKM850" s="67"/>
      <c r="VKN850" s="67"/>
      <c r="VKO850" s="67"/>
      <c r="VKP850" s="67"/>
      <c r="VKQ850" s="67"/>
      <c r="VKR850" s="67"/>
      <c r="VKS850" s="67"/>
      <c r="VKT850" s="67"/>
      <c r="VKU850" s="67"/>
      <c r="VKV850" s="67"/>
      <c r="VKW850" s="67"/>
      <c r="VKX850" s="67"/>
      <c r="VKY850" s="67"/>
      <c r="VKZ850" s="67"/>
      <c r="VLA850" s="67"/>
      <c r="VLB850" s="67"/>
      <c r="VLC850" s="67"/>
      <c r="VLD850" s="67"/>
      <c r="VLE850" s="67"/>
      <c r="VLF850" s="67"/>
      <c r="VLG850" s="67"/>
      <c r="VLH850" s="67"/>
      <c r="VLI850" s="67"/>
      <c r="VLJ850" s="67"/>
      <c r="VLK850" s="67"/>
      <c r="VLL850" s="67"/>
      <c r="VLM850" s="67"/>
      <c r="VLN850" s="67"/>
      <c r="VLO850" s="67"/>
      <c r="VLP850" s="67"/>
      <c r="VLQ850" s="67"/>
      <c r="VLR850" s="67"/>
      <c r="VLS850" s="67"/>
      <c r="VLT850" s="67"/>
      <c r="VLU850" s="67"/>
      <c r="VLV850" s="67"/>
      <c r="VLW850" s="67"/>
      <c r="VLX850" s="67"/>
      <c r="VLY850" s="67"/>
      <c r="VLZ850" s="67"/>
      <c r="VMA850" s="67"/>
      <c r="VMB850" s="67"/>
      <c r="VMC850" s="67"/>
      <c r="VMD850" s="67"/>
      <c r="VME850" s="67"/>
      <c r="VMF850" s="67"/>
      <c r="VMG850" s="67"/>
      <c r="VMH850" s="67"/>
      <c r="VMI850" s="67"/>
      <c r="VMJ850" s="67"/>
      <c r="VMK850" s="67"/>
      <c r="VML850" s="67"/>
      <c r="VMM850" s="67"/>
      <c r="VMN850" s="67"/>
      <c r="VMO850" s="67"/>
      <c r="VMP850" s="67"/>
      <c r="VMQ850" s="67"/>
      <c r="VMR850" s="67"/>
      <c r="VMS850" s="67"/>
      <c r="VMT850" s="67"/>
      <c r="VMU850" s="67"/>
      <c r="VMV850" s="67"/>
      <c r="VMW850" s="67"/>
      <c r="VMX850" s="67"/>
      <c r="VMY850" s="67"/>
      <c r="VMZ850" s="67"/>
      <c r="VNA850" s="67"/>
      <c r="VNB850" s="67"/>
      <c r="VNC850" s="67"/>
      <c r="VND850" s="67"/>
      <c r="VNE850" s="67"/>
      <c r="VNF850" s="67"/>
      <c r="VNG850" s="67"/>
      <c r="VNH850" s="67"/>
      <c r="VNI850" s="67"/>
      <c r="VNJ850" s="67"/>
      <c r="VNK850" s="67"/>
      <c r="VNL850" s="67"/>
      <c r="VNM850" s="67"/>
      <c r="VNN850" s="67"/>
      <c r="VNO850" s="67"/>
      <c r="VNP850" s="67"/>
      <c r="VNQ850" s="67"/>
      <c r="VNR850" s="67"/>
      <c r="VNS850" s="67"/>
      <c r="VNT850" s="67"/>
      <c r="VNU850" s="67"/>
      <c r="VNV850" s="67"/>
      <c r="VNW850" s="67"/>
      <c r="VNX850" s="67"/>
      <c r="VNY850" s="67"/>
      <c r="VNZ850" s="67"/>
      <c r="VOA850" s="67"/>
      <c r="VOB850" s="67"/>
      <c r="VOC850" s="67"/>
      <c r="VOD850" s="67"/>
      <c r="VOE850" s="67"/>
      <c r="VOF850" s="67"/>
      <c r="VOG850" s="67"/>
      <c r="VOH850" s="67"/>
      <c r="VOI850" s="67"/>
      <c r="VOJ850" s="67"/>
      <c r="VOK850" s="67"/>
      <c r="VOL850" s="67"/>
      <c r="VOM850" s="67"/>
      <c r="VON850" s="67"/>
      <c r="VOO850" s="67"/>
      <c r="VOP850" s="67"/>
      <c r="VOQ850" s="67"/>
      <c r="VOR850" s="67"/>
      <c r="VOS850" s="67"/>
      <c r="VOT850" s="67"/>
      <c r="VOU850" s="67"/>
      <c r="VOV850" s="67"/>
      <c r="VOW850" s="67"/>
      <c r="VOX850" s="67"/>
      <c r="VOY850" s="67"/>
      <c r="VOZ850" s="67"/>
      <c r="VPA850" s="67"/>
      <c r="VPB850" s="67"/>
      <c r="VPC850" s="67"/>
      <c r="VPD850" s="67"/>
      <c r="VPE850" s="67"/>
      <c r="VPF850" s="67"/>
      <c r="VPG850" s="67"/>
      <c r="VPH850" s="67"/>
      <c r="VPI850" s="67"/>
      <c r="VPJ850" s="67"/>
      <c r="VPK850" s="67"/>
      <c r="VPL850" s="67"/>
      <c r="VPM850" s="67"/>
      <c r="VPN850" s="67"/>
      <c r="VPO850" s="67"/>
      <c r="VPP850" s="67"/>
      <c r="VPQ850" s="67"/>
      <c r="VPR850" s="67"/>
      <c r="VPS850" s="67"/>
      <c r="VPT850" s="67"/>
      <c r="VPU850" s="67"/>
      <c r="VPV850" s="67"/>
      <c r="VPW850" s="67"/>
      <c r="VPX850" s="67"/>
      <c r="VPY850" s="67"/>
      <c r="VPZ850" s="67"/>
      <c r="VQA850" s="67"/>
      <c r="VQB850" s="67"/>
      <c r="VQC850" s="67"/>
      <c r="VQD850" s="67"/>
      <c r="VQE850" s="67"/>
      <c r="VQF850" s="67"/>
      <c r="VQG850" s="67"/>
      <c r="VQH850" s="67"/>
      <c r="VQI850" s="67"/>
      <c r="VQJ850" s="67"/>
      <c r="VQK850" s="67"/>
      <c r="VQL850" s="67"/>
      <c r="VQM850" s="67"/>
      <c r="VQN850" s="67"/>
      <c r="VQO850" s="67"/>
      <c r="VQP850" s="67"/>
      <c r="VQQ850" s="67"/>
      <c r="VQR850" s="67"/>
      <c r="VQS850" s="67"/>
      <c r="VQT850" s="67"/>
      <c r="VQU850" s="67"/>
      <c r="VQV850" s="67"/>
      <c r="VQW850" s="67"/>
      <c r="VQX850" s="67"/>
      <c r="VQY850" s="67"/>
      <c r="VQZ850" s="67"/>
      <c r="VRA850" s="67"/>
      <c r="VRB850" s="67"/>
      <c r="VRC850" s="67"/>
      <c r="VRD850" s="67"/>
      <c r="VRE850" s="67"/>
      <c r="VRF850" s="67"/>
      <c r="VRG850" s="67"/>
      <c r="VRH850" s="67"/>
      <c r="VRI850" s="67"/>
      <c r="VRJ850" s="67"/>
      <c r="VRK850" s="67"/>
      <c r="VRL850" s="67"/>
      <c r="VRM850" s="67"/>
      <c r="VRN850" s="67"/>
      <c r="VRO850" s="67"/>
      <c r="VRP850" s="67"/>
      <c r="VRQ850" s="67"/>
      <c r="VRR850" s="67"/>
      <c r="VRS850" s="67"/>
      <c r="VRT850" s="67"/>
      <c r="VRU850" s="67"/>
      <c r="VRV850" s="67"/>
      <c r="VRW850" s="67"/>
      <c r="VRX850" s="67"/>
      <c r="VRY850" s="67"/>
      <c r="VRZ850" s="67"/>
      <c r="VSA850" s="67"/>
      <c r="VSB850" s="67"/>
      <c r="VSC850" s="67"/>
      <c r="VSD850" s="67"/>
      <c r="VSE850" s="67"/>
      <c r="VSF850" s="67"/>
      <c r="VSG850" s="67"/>
      <c r="VSH850" s="67"/>
      <c r="VSI850" s="67"/>
      <c r="VSJ850" s="67"/>
      <c r="VSK850" s="67"/>
      <c r="VSL850" s="67"/>
      <c r="VSM850" s="67"/>
      <c r="VSN850" s="67"/>
      <c r="VSO850" s="67"/>
      <c r="VSP850" s="67"/>
      <c r="VSQ850" s="67"/>
      <c r="VSR850" s="67"/>
      <c r="VSS850" s="67"/>
      <c r="VST850" s="67"/>
      <c r="VSU850" s="67"/>
      <c r="VSV850" s="67"/>
      <c r="VSW850" s="67"/>
      <c r="VSX850" s="67"/>
      <c r="VSY850" s="67"/>
      <c r="VSZ850" s="67"/>
      <c r="VTA850" s="67"/>
      <c r="VTB850" s="67"/>
      <c r="VTC850" s="67"/>
      <c r="VTD850" s="67"/>
      <c r="VTE850" s="67"/>
      <c r="VTF850" s="67"/>
      <c r="VTG850" s="67"/>
      <c r="VTH850" s="67"/>
      <c r="VTI850" s="67"/>
      <c r="VTJ850" s="67"/>
      <c r="VTK850" s="67"/>
      <c r="VTL850" s="67"/>
      <c r="VTM850" s="67"/>
      <c r="VTN850" s="67"/>
      <c r="VTO850" s="67"/>
      <c r="VTP850" s="67"/>
      <c r="VTQ850" s="67"/>
      <c r="VTR850" s="67"/>
      <c r="VTS850" s="67"/>
      <c r="VTT850" s="67"/>
      <c r="VTU850" s="67"/>
      <c r="VTV850" s="67"/>
      <c r="VTW850" s="67"/>
      <c r="VTX850" s="67"/>
      <c r="VTY850" s="67"/>
      <c r="VTZ850" s="67"/>
      <c r="VUA850" s="67"/>
      <c r="VUB850" s="67"/>
      <c r="VUC850" s="67"/>
      <c r="VUD850" s="67"/>
      <c r="VUE850" s="67"/>
      <c r="VUF850" s="67"/>
      <c r="VUG850" s="67"/>
      <c r="VUH850" s="67"/>
      <c r="VUI850" s="67"/>
      <c r="VUJ850" s="67"/>
      <c r="VUK850" s="67"/>
      <c r="VUL850" s="67"/>
      <c r="VUM850" s="67"/>
      <c r="VUN850" s="67"/>
      <c r="VUO850" s="67"/>
      <c r="VUP850" s="67"/>
      <c r="VUQ850" s="67"/>
      <c r="VUR850" s="67"/>
      <c r="VUS850" s="67"/>
      <c r="VUT850" s="67"/>
      <c r="VUU850" s="67"/>
      <c r="VUV850" s="67"/>
      <c r="VUW850" s="67"/>
      <c r="VUX850" s="67"/>
      <c r="VUY850" s="67"/>
      <c r="VUZ850" s="67"/>
      <c r="VVA850" s="67"/>
      <c r="VVB850" s="67"/>
      <c r="VVC850" s="67"/>
      <c r="VVD850" s="67"/>
      <c r="VVE850" s="67"/>
      <c r="VVF850" s="67"/>
      <c r="VVG850" s="67"/>
      <c r="VVH850" s="67"/>
      <c r="VVI850" s="67"/>
      <c r="VVJ850" s="67"/>
      <c r="VVK850" s="67"/>
      <c r="VVL850" s="67"/>
      <c r="VVM850" s="67"/>
      <c r="VVN850" s="67"/>
      <c r="VVO850" s="67"/>
      <c r="VVP850" s="67"/>
      <c r="VVQ850" s="67"/>
      <c r="VVR850" s="67"/>
      <c r="VVS850" s="67"/>
      <c r="VVT850" s="67"/>
      <c r="VVU850" s="67"/>
      <c r="VVV850" s="67"/>
      <c r="VVW850" s="67"/>
      <c r="VVX850" s="67"/>
      <c r="VVY850" s="67"/>
      <c r="VVZ850" s="67"/>
      <c r="VWA850" s="67"/>
      <c r="VWB850" s="67"/>
      <c r="VWC850" s="67"/>
      <c r="VWD850" s="67"/>
      <c r="VWE850" s="67"/>
      <c r="VWF850" s="67"/>
      <c r="VWG850" s="67"/>
      <c r="VWH850" s="67"/>
      <c r="VWI850" s="67"/>
      <c r="VWJ850" s="67"/>
      <c r="VWK850" s="67"/>
      <c r="VWL850" s="67"/>
      <c r="VWM850" s="67"/>
      <c r="VWN850" s="67"/>
      <c r="VWO850" s="67"/>
      <c r="VWP850" s="67"/>
      <c r="VWQ850" s="67"/>
      <c r="VWR850" s="67"/>
      <c r="VWS850" s="67"/>
      <c r="VWT850" s="67"/>
      <c r="VWU850" s="67"/>
      <c r="VWV850" s="67"/>
      <c r="VWW850" s="67"/>
      <c r="VWX850" s="67"/>
      <c r="VWY850" s="67"/>
      <c r="VWZ850" s="67"/>
      <c r="VXA850" s="67"/>
      <c r="VXB850" s="67"/>
      <c r="VXC850" s="67"/>
      <c r="VXD850" s="67"/>
      <c r="VXE850" s="67"/>
      <c r="VXF850" s="67"/>
      <c r="VXG850" s="67"/>
      <c r="VXH850" s="67"/>
      <c r="VXI850" s="67"/>
      <c r="VXJ850" s="67"/>
      <c r="VXK850" s="67"/>
      <c r="VXL850" s="67"/>
      <c r="VXM850" s="67"/>
      <c r="VXN850" s="67"/>
      <c r="VXO850" s="67"/>
      <c r="VXP850" s="67"/>
      <c r="VXQ850" s="67"/>
      <c r="VXR850" s="67"/>
      <c r="VXS850" s="67"/>
      <c r="VXT850" s="67"/>
      <c r="VXU850" s="67"/>
      <c r="VXV850" s="67"/>
      <c r="VXW850" s="67"/>
      <c r="VXX850" s="67"/>
      <c r="VXY850" s="67"/>
      <c r="VXZ850" s="67"/>
      <c r="VYA850" s="67"/>
      <c r="VYB850" s="67"/>
      <c r="VYC850" s="67"/>
      <c r="VYD850" s="67"/>
      <c r="VYE850" s="67"/>
      <c r="VYF850" s="67"/>
      <c r="VYG850" s="67"/>
      <c r="VYH850" s="67"/>
      <c r="VYI850" s="67"/>
      <c r="VYJ850" s="67"/>
      <c r="VYK850" s="67"/>
      <c r="VYL850" s="67"/>
      <c r="VYM850" s="67"/>
      <c r="VYN850" s="67"/>
      <c r="VYO850" s="67"/>
      <c r="VYP850" s="67"/>
      <c r="VYQ850" s="67"/>
      <c r="VYR850" s="67"/>
      <c r="VYS850" s="67"/>
      <c r="VYT850" s="67"/>
      <c r="VYU850" s="67"/>
      <c r="VYV850" s="67"/>
      <c r="VYW850" s="67"/>
      <c r="VYX850" s="67"/>
      <c r="VYY850" s="67"/>
      <c r="VYZ850" s="67"/>
      <c r="VZA850" s="67"/>
      <c r="VZB850" s="67"/>
      <c r="VZC850" s="67"/>
      <c r="VZD850" s="67"/>
      <c r="VZE850" s="67"/>
      <c r="VZF850" s="67"/>
      <c r="VZG850" s="67"/>
      <c r="VZH850" s="67"/>
      <c r="VZI850" s="67"/>
      <c r="VZJ850" s="67"/>
      <c r="VZK850" s="67"/>
      <c r="VZL850" s="67"/>
      <c r="VZM850" s="67"/>
      <c r="VZN850" s="67"/>
      <c r="VZO850" s="67"/>
      <c r="VZP850" s="67"/>
      <c r="VZQ850" s="67"/>
      <c r="VZR850" s="67"/>
      <c r="VZS850" s="67"/>
      <c r="VZT850" s="67"/>
      <c r="VZU850" s="67"/>
      <c r="VZV850" s="67"/>
      <c r="VZW850" s="67"/>
      <c r="VZX850" s="67"/>
      <c r="VZY850" s="67"/>
      <c r="VZZ850" s="67"/>
      <c r="WAA850" s="67"/>
      <c r="WAB850" s="67"/>
      <c r="WAC850" s="67"/>
      <c r="WAD850" s="67"/>
      <c r="WAE850" s="67"/>
      <c r="WAF850" s="67"/>
      <c r="WAG850" s="67"/>
      <c r="WAH850" s="67"/>
      <c r="WAI850" s="67"/>
      <c r="WAJ850" s="67"/>
      <c r="WAK850" s="67"/>
      <c r="WAL850" s="67"/>
      <c r="WAM850" s="67"/>
      <c r="WAN850" s="67"/>
      <c r="WAO850" s="67"/>
      <c r="WAP850" s="67"/>
      <c r="WAQ850" s="67"/>
      <c r="WAR850" s="67"/>
      <c r="WAS850" s="67"/>
      <c r="WAT850" s="67"/>
      <c r="WAU850" s="67"/>
      <c r="WAV850" s="67"/>
      <c r="WAW850" s="67"/>
      <c r="WAX850" s="67"/>
      <c r="WAY850" s="67"/>
      <c r="WAZ850" s="67"/>
      <c r="WBA850" s="67"/>
      <c r="WBB850" s="67"/>
      <c r="WBC850" s="67"/>
      <c r="WBD850" s="67"/>
      <c r="WBE850" s="67"/>
      <c r="WBF850" s="67"/>
      <c r="WBG850" s="67"/>
      <c r="WBH850" s="67"/>
      <c r="WBI850" s="67"/>
      <c r="WBJ850" s="67"/>
      <c r="WBK850" s="67"/>
      <c r="WBL850" s="67"/>
      <c r="WBM850" s="67"/>
      <c r="WBN850" s="67"/>
      <c r="WBO850" s="67"/>
      <c r="WBP850" s="67"/>
      <c r="WBQ850" s="67"/>
      <c r="WBR850" s="67"/>
      <c r="WBS850" s="67"/>
      <c r="WBT850" s="67"/>
      <c r="WBU850" s="67"/>
      <c r="WBV850" s="67"/>
      <c r="WBW850" s="67"/>
      <c r="WBX850" s="67"/>
      <c r="WBY850" s="67"/>
      <c r="WBZ850" s="67"/>
      <c r="WCA850" s="67"/>
      <c r="WCB850" s="67"/>
      <c r="WCC850" s="67"/>
      <c r="WCD850" s="67"/>
      <c r="WCE850" s="67"/>
      <c r="WCF850" s="67"/>
      <c r="WCG850" s="67"/>
      <c r="WCH850" s="67"/>
      <c r="WCI850" s="67"/>
      <c r="WCJ850" s="67"/>
      <c r="WCK850" s="67"/>
      <c r="WCL850" s="67"/>
      <c r="WCM850" s="67"/>
      <c r="WCN850" s="67"/>
      <c r="WCO850" s="67"/>
      <c r="WCP850" s="67"/>
      <c r="WCQ850" s="67"/>
      <c r="WCR850" s="67"/>
      <c r="WCS850" s="67"/>
      <c r="WCT850" s="67"/>
      <c r="WCU850" s="67"/>
      <c r="WCV850" s="67"/>
      <c r="WCW850" s="67"/>
      <c r="WCX850" s="67"/>
      <c r="WCY850" s="67"/>
      <c r="WCZ850" s="67"/>
      <c r="WDA850" s="67"/>
      <c r="WDB850" s="67"/>
      <c r="WDC850" s="67"/>
      <c r="WDD850" s="67"/>
      <c r="WDE850" s="67"/>
      <c r="WDF850" s="67"/>
      <c r="WDG850" s="67"/>
      <c r="WDH850" s="67"/>
      <c r="WDI850" s="67"/>
      <c r="WDJ850" s="67"/>
      <c r="WDK850" s="67"/>
      <c r="WDL850" s="67"/>
      <c r="WDM850" s="67"/>
      <c r="WDN850" s="67"/>
      <c r="WDO850" s="67"/>
      <c r="WDP850" s="67"/>
      <c r="WDQ850" s="67"/>
      <c r="WDR850" s="67"/>
      <c r="WDS850" s="67"/>
      <c r="WDT850" s="67"/>
      <c r="WDU850" s="67"/>
      <c r="WDV850" s="67"/>
      <c r="WDW850" s="67"/>
      <c r="WDX850" s="67"/>
      <c r="WDY850" s="67"/>
      <c r="WDZ850" s="67"/>
      <c r="WEA850" s="67"/>
      <c r="WEB850" s="67"/>
      <c r="WEC850" s="67"/>
      <c r="WED850" s="67"/>
      <c r="WEE850" s="67"/>
      <c r="WEF850" s="67"/>
      <c r="WEG850" s="67"/>
      <c r="WEH850" s="67"/>
      <c r="WEI850" s="67"/>
      <c r="WEJ850" s="67"/>
      <c r="WEK850" s="67"/>
      <c r="WEL850" s="67"/>
      <c r="WEM850" s="67"/>
      <c r="WEN850" s="67"/>
      <c r="WEO850" s="67"/>
      <c r="WEP850" s="67"/>
      <c r="WEQ850" s="67"/>
      <c r="WER850" s="67"/>
      <c r="WES850" s="67"/>
      <c r="WET850" s="67"/>
      <c r="WEU850" s="67"/>
      <c r="WEV850" s="67"/>
      <c r="WEW850" s="67"/>
      <c r="WEX850" s="67"/>
      <c r="WEY850" s="67"/>
      <c r="WEZ850" s="67"/>
      <c r="WFA850" s="67"/>
      <c r="WFB850" s="67"/>
      <c r="WFC850" s="67"/>
      <c r="WFD850" s="67"/>
      <c r="WFE850" s="67"/>
      <c r="WFF850" s="67"/>
      <c r="WFG850" s="67"/>
      <c r="WFH850" s="67"/>
      <c r="WFI850" s="67"/>
      <c r="WFJ850" s="67"/>
      <c r="WFK850" s="67"/>
      <c r="WFL850" s="67"/>
      <c r="WFM850" s="67"/>
      <c r="WFN850" s="67"/>
      <c r="WFO850" s="67"/>
      <c r="WFP850" s="67"/>
      <c r="WFQ850" s="67"/>
      <c r="WFR850" s="67"/>
      <c r="WFS850" s="67"/>
      <c r="WFT850" s="67"/>
      <c r="WFU850" s="67"/>
      <c r="WFV850" s="67"/>
      <c r="WFW850" s="67"/>
      <c r="WFX850" s="67"/>
      <c r="WFY850" s="67"/>
      <c r="WFZ850" s="67"/>
      <c r="WGA850" s="67"/>
      <c r="WGB850" s="67"/>
      <c r="WGC850" s="67"/>
      <c r="WGD850" s="67"/>
      <c r="WGE850" s="67"/>
      <c r="WGF850" s="67"/>
      <c r="WGG850" s="67"/>
      <c r="WGH850" s="67"/>
      <c r="WGI850" s="67"/>
      <c r="WGJ850" s="67"/>
      <c r="WGK850" s="67"/>
      <c r="WGL850" s="67"/>
      <c r="WGM850" s="67"/>
      <c r="WGN850" s="67"/>
      <c r="WGO850" s="67"/>
      <c r="WGP850" s="67"/>
      <c r="WGQ850" s="67"/>
      <c r="WGR850" s="67"/>
      <c r="WGS850" s="67"/>
      <c r="WGT850" s="67"/>
      <c r="WGU850" s="67"/>
      <c r="WGV850" s="67"/>
      <c r="WGW850" s="67"/>
      <c r="WGX850" s="67"/>
      <c r="WGY850" s="67"/>
      <c r="WGZ850" s="67"/>
      <c r="WHA850" s="67"/>
      <c r="WHB850" s="67"/>
      <c r="WHC850" s="67"/>
      <c r="WHD850" s="67"/>
      <c r="WHE850" s="67"/>
      <c r="WHF850" s="67"/>
      <c r="WHG850" s="67"/>
      <c r="WHH850" s="67"/>
      <c r="WHI850" s="67"/>
      <c r="WHJ850" s="67"/>
      <c r="WHK850" s="67"/>
      <c r="WHL850" s="67"/>
      <c r="WHM850" s="67"/>
      <c r="WHN850" s="67"/>
      <c r="WHO850" s="67"/>
      <c r="WHP850" s="67"/>
      <c r="WHQ850" s="67"/>
      <c r="WHR850" s="67"/>
      <c r="WHS850" s="67"/>
      <c r="WHT850" s="67"/>
      <c r="WHU850" s="67"/>
      <c r="WHV850" s="67"/>
      <c r="WHW850" s="67"/>
      <c r="WHX850" s="67"/>
      <c r="WHY850" s="67"/>
      <c r="WHZ850" s="67"/>
      <c r="WIA850" s="67"/>
      <c r="WIB850" s="67"/>
      <c r="WIC850" s="67"/>
      <c r="WID850" s="67"/>
      <c r="WIE850" s="67"/>
      <c r="WIF850" s="67"/>
      <c r="WIG850" s="67"/>
      <c r="WIH850" s="67"/>
      <c r="WII850" s="67"/>
      <c r="WIJ850" s="67"/>
      <c r="WIK850" s="67"/>
      <c r="WIL850" s="67"/>
      <c r="WIM850" s="67"/>
      <c r="WIN850" s="67"/>
      <c r="WIO850" s="67"/>
      <c r="WIP850" s="67"/>
      <c r="WIQ850" s="67"/>
      <c r="WIR850" s="67"/>
      <c r="WIS850" s="67"/>
      <c r="WIT850" s="67"/>
      <c r="WIU850" s="67"/>
      <c r="WIV850" s="67"/>
      <c r="WIW850" s="67"/>
      <c r="WIX850" s="67"/>
      <c r="WIY850" s="67"/>
      <c r="WIZ850" s="67"/>
      <c r="WJA850" s="67"/>
      <c r="WJB850" s="67"/>
      <c r="WJC850" s="67"/>
      <c r="WJD850" s="67"/>
      <c r="WJE850" s="67"/>
      <c r="WJF850" s="67"/>
      <c r="WJG850" s="67"/>
      <c r="WJH850" s="67"/>
      <c r="WJI850" s="67"/>
      <c r="WJJ850" s="67"/>
      <c r="WJK850" s="67"/>
      <c r="WJL850" s="67"/>
      <c r="WJM850" s="67"/>
      <c r="WJN850" s="67"/>
      <c r="WJO850" s="67"/>
      <c r="WJP850" s="67"/>
      <c r="WJQ850" s="67"/>
      <c r="WJR850" s="67"/>
      <c r="WJS850" s="67"/>
      <c r="WJT850" s="67"/>
      <c r="WJU850" s="67"/>
      <c r="WJV850" s="67"/>
      <c r="WJW850" s="67"/>
      <c r="WJX850" s="67"/>
      <c r="WJY850" s="67"/>
      <c r="WJZ850" s="67"/>
      <c r="WKA850" s="67"/>
      <c r="WKB850" s="67"/>
      <c r="WKC850" s="67"/>
      <c r="WKD850" s="67"/>
      <c r="WKE850" s="67"/>
      <c r="WKF850" s="67"/>
      <c r="WKG850" s="67"/>
      <c r="WKH850" s="67"/>
      <c r="WKI850" s="67"/>
      <c r="WKJ850" s="67"/>
      <c r="WKK850" s="67"/>
      <c r="WKL850" s="67"/>
      <c r="WKM850" s="67"/>
      <c r="WKN850" s="67"/>
      <c r="WKO850" s="67"/>
      <c r="WKP850" s="67"/>
      <c r="WKQ850" s="67"/>
      <c r="WKR850" s="67"/>
      <c r="WKS850" s="67"/>
      <c r="WKT850" s="67"/>
      <c r="WKU850" s="67"/>
      <c r="WKV850" s="67"/>
      <c r="WKW850" s="67"/>
      <c r="WKX850" s="67"/>
      <c r="WKY850" s="67"/>
      <c r="WKZ850" s="67"/>
      <c r="WLA850" s="67"/>
      <c r="WLB850" s="67"/>
      <c r="WLC850" s="67"/>
      <c r="WLD850" s="67"/>
      <c r="WLE850" s="67"/>
      <c r="WLF850" s="67"/>
      <c r="WLG850" s="67"/>
      <c r="WLH850" s="67"/>
      <c r="WLI850" s="67"/>
      <c r="WLJ850" s="67"/>
      <c r="WLK850" s="67"/>
      <c r="WLL850" s="67"/>
      <c r="WLM850" s="67"/>
      <c r="WLN850" s="67"/>
      <c r="WLO850" s="67"/>
      <c r="WLP850" s="67"/>
      <c r="WLQ850" s="67"/>
      <c r="WLR850" s="67"/>
      <c r="WLS850" s="67"/>
      <c r="WLT850" s="67"/>
      <c r="WLU850" s="67"/>
      <c r="WLV850" s="67"/>
      <c r="WLW850" s="67"/>
      <c r="WLX850" s="67"/>
      <c r="WLY850" s="67"/>
      <c r="WLZ850" s="67"/>
      <c r="WMA850" s="67"/>
      <c r="WMB850" s="67"/>
      <c r="WMC850" s="67"/>
      <c r="WMD850" s="67"/>
      <c r="WME850" s="67"/>
      <c r="WMF850" s="67"/>
      <c r="WMG850" s="67"/>
      <c r="WMH850" s="67"/>
      <c r="WMI850" s="67"/>
      <c r="WMJ850" s="67"/>
      <c r="WMK850" s="67"/>
      <c r="WML850" s="67"/>
      <c r="WMM850" s="67"/>
      <c r="WMN850" s="67"/>
      <c r="WMO850" s="67"/>
      <c r="WMP850" s="67"/>
      <c r="WMQ850" s="67"/>
      <c r="WMR850" s="67"/>
      <c r="WMS850" s="67"/>
      <c r="WMT850" s="67"/>
      <c r="WMU850" s="67"/>
      <c r="WMV850" s="67"/>
      <c r="WMW850" s="67"/>
      <c r="WMX850" s="67"/>
      <c r="WMY850" s="67"/>
      <c r="WMZ850" s="67"/>
      <c r="WNA850" s="67"/>
      <c r="WNB850" s="67"/>
      <c r="WNC850" s="67"/>
      <c r="WND850" s="67"/>
      <c r="WNE850" s="67"/>
      <c r="WNF850" s="67"/>
      <c r="WNG850" s="67"/>
      <c r="WNH850" s="67"/>
      <c r="WNI850" s="67"/>
      <c r="WNJ850" s="67"/>
      <c r="WNK850" s="67"/>
      <c r="WNL850" s="67"/>
      <c r="WNM850" s="67"/>
      <c r="WNN850" s="67"/>
      <c r="WNO850" s="67"/>
      <c r="WNP850" s="67"/>
      <c r="WNQ850" s="67"/>
      <c r="WNR850" s="67"/>
      <c r="WNS850" s="67"/>
      <c r="WNT850" s="67"/>
      <c r="WNU850" s="67"/>
      <c r="WNV850" s="67"/>
      <c r="WNW850" s="67"/>
      <c r="WNX850" s="67"/>
      <c r="WNY850" s="67"/>
      <c r="WNZ850" s="67"/>
      <c r="WOA850" s="67"/>
      <c r="WOB850" s="67"/>
      <c r="WOC850" s="67"/>
      <c r="WOD850" s="67"/>
      <c r="WOE850" s="67"/>
      <c r="WOF850" s="67"/>
      <c r="WOG850" s="67"/>
      <c r="WOH850" s="67"/>
      <c r="WOI850" s="67"/>
      <c r="WOJ850" s="67"/>
      <c r="WOK850" s="67"/>
      <c r="WOL850" s="67"/>
      <c r="WOM850" s="67"/>
      <c r="WON850" s="67"/>
      <c r="WOO850" s="67"/>
      <c r="WOP850" s="67"/>
      <c r="WOQ850" s="67"/>
      <c r="WOR850" s="67"/>
      <c r="WOS850" s="67"/>
      <c r="WOT850" s="67"/>
      <c r="WOU850" s="67"/>
      <c r="WOV850" s="67"/>
      <c r="WOW850" s="67"/>
      <c r="WOX850" s="67"/>
      <c r="WOY850" s="67"/>
      <c r="WOZ850" s="67"/>
      <c r="WPA850" s="67"/>
      <c r="WPB850" s="67"/>
      <c r="WPC850" s="67"/>
      <c r="WPD850" s="67"/>
      <c r="WPE850" s="67"/>
      <c r="WPF850" s="67"/>
      <c r="WPG850" s="67"/>
      <c r="WPH850" s="67"/>
      <c r="WPI850" s="67"/>
      <c r="WPJ850" s="67"/>
      <c r="WPK850" s="67"/>
      <c r="WPL850" s="67"/>
      <c r="WPM850" s="67"/>
      <c r="WPN850" s="67"/>
      <c r="WPO850" s="67"/>
      <c r="WPP850" s="67"/>
      <c r="WPQ850" s="67"/>
      <c r="WPR850" s="67"/>
      <c r="WPS850" s="67"/>
      <c r="WPT850" s="67"/>
      <c r="WPU850" s="67"/>
      <c r="WPV850" s="67"/>
      <c r="WPW850" s="67"/>
      <c r="WPX850" s="67"/>
      <c r="WPY850" s="67"/>
      <c r="WPZ850" s="67"/>
      <c r="WQA850" s="67"/>
      <c r="WQB850" s="67"/>
      <c r="WQC850" s="67"/>
      <c r="WQD850" s="67"/>
      <c r="WQE850" s="67"/>
      <c r="WQF850" s="67"/>
      <c r="WQG850" s="67"/>
      <c r="WQH850" s="67"/>
      <c r="WQI850" s="67"/>
      <c r="WQJ850" s="67"/>
      <c r="WQK850" s="67"/>
      <c r="WQL850" s="67"/>
      <c r="WQM850" s="67"/>
      <c r="WQN850" s="67"/>
      <c r="WQO850" s="67"/>
      <c r="WQP850" s="67"/>
      <c r="WQQ850" s="67"/>
      <c r="WQR850" s="67"/>
      <c r="WQS850" s="67"/>
      <c r="WQT850" s="67"/>
      <c r="WQU850" s="67"/>
      <c r="WQV850" s="67"/>
      <c r="WQW850" s="67"/>
      <c r="WQX850" s="67"/>
      <c r="WQY850" s="67"/>
      <c r="WQZ850" s="67"/>
      <c r="WRA850" s="67"/>
      <c r="WRB850" s="67"/>
      <c r="WRC850" s="67"/>
      <c r="WRD850" s="67"/>
      <c r="WRE850" s="67"/>
      <c r="WRF850" s="67"/>
      <c r="WRG850" s="67"/>
      <c r="WRH850" s="67"/>
      <c r="WRI850" s="67"/>
      <c r="WRJ850" s="67"/>
      <c r="WRK850" s="67"/>
      <c r="WRL850" s="67"/>
      <c r="WRM850" s="67"/>
      <c r="WRN850" s="67"/>
      <c r="WRO850" s="67"/>
      <c r="WRP850" s="67"/>
      <c r="WRQ850" s="67"/>
      <c r="WRR850" s="67"/>
      <c r="WRS850" s="67"/>
      <c r="WRT850" s="67"/>
      <c r="WRU850" s="67"/>
      <c r="WRV850" s="67"/>
      <c r="WRW850" s="67"/>
      <c r="WRX850" s="67"/>
      <c r="WRY850" s="67"/>
      <c r="WRZ850" s="67"/>
      <c r="WSA850" s="67"/>
      <c r="WSB850" s="67"/>
      <c r="WSC850" s="67"/>
      <c r="WSD850" s="67"/>
      <c r="WSE850" s="67"/>
      <c r="WSF850" s="67"/>
      <c r="WSG850" s="67"/>
      <c r="WSH850" s="67"/>
      <c r="WSI850" s="67"/>
      <c r="WSJ850" s="67"/>
      <c r="WSK850" s="67"/>
      <c r="WSL850" s="67"/>
      <c r="WSM850" s="67"/>
      <c r="WSN850" s="67"/>
      <c r="WSO850" s="67"/>
      <c r="WSP850" s="67"/>
      <c r="WSQ850" s="67"/>
      <c r="WSR850" s="67"/>
      <c r="WSS850" s="67"/>
      <c r="WST850" s="67"/>
      <c r="WSU850" s="67"/>
      <c r="WSV850" s="67"/>
      <c r="WSW850" s="67"/>
      <c r="WSX850" s="67"/>
      <c r="WSY850" s="67"/>
      <c r="WSZ850" s="67"/>
      <c r="WTA850" s="67"/>
      <c r="WTB850" s="67"/>
      <c r="WTC850" s="67"/>
      <c r="WTD850" s="67"/>
      <c r="WTE850" s="67"/>
      <c r="WTF850" s="67"/>
      <c r="WTG850" s="67"/>
      <c r="WTH850" s="67"/>
      <c r="WTI850" s="67"/>
      <c r="WTJ850" s="67"/>
      <c r="WTK850" s="67"/>
      <c r="WTL850" s="67"/>
      <c r="WTM850" s="67"/>
      <c r="WTN850" s="67"/>
      <c r="WTO850" s="67"/>
      <c r="WTP850" s="67"/>
      <c r="WTQ850" s="67"/>
      <c r="WTR850" s="67"/>
      <c r="WTS850" s="67"/>
      <c r="WTT850" s="67"/>
      <c r="WTU850" s="67"/>
      <c r="WTV850" s="67"/>
      <c r="WTW850" s="67"/>
      <c r="WTX850" s="67"/>
      <c r="WTY850" s="67"/>
      <c r="WTZ850" s="67"/>
      <c r="WUA850" s="67"/>
      <c r="WUB850" s="67"/>
      <c r="WUC850" s="67"/>
      <c r="WUD850" s="67"/>
      <c r="WUE850" s="67"/>
      <c r="WUF850" s="67"/>
      <c r="WUG850" s="67"/>
      <c r="WUH850" s="67"/>
      <c r="WUI850" s="67"/>
      <c r="WUJ850" s="67"/>
      <c r="WUK850" s="67"/>
      <c r="WUL850" s="67"/>
      <c r="WUM850" s="67"/>
      <c r="WUN850" s="67"/>
      <c r="WUO850" s="67"/>
      <c r="WUP850" s="67"/>
      <c r="WUQ850" s="67"/>
      <c r="WUR850" s="67"/>
      <c r="WUS850" s="67"/>
      <c r="WUT850" s="67"/>
      <c r="WUU850" s="67"/>
      <c r="WUV850" s="67"/>
      <c r="WUW850" s="67"/>
      <c r="WUX850" s="67"/>
      <c r="WUY850" s="67"/>
      <c r="WUZ850" s="67"/>
      <c r="WVA850" s="67"/>
      <c r="WVB850" s="67"/>
      <c r="WVC850" s="67"/>
      <c r="WVD850" s="67"/>
      <c r="WVE850" s="67"/>
      <c r="WVF850" s="67"/>
      <c r="WVG850" s="67"/>
      <c r="WVH850" s="67"/>
      <c r="WVI850" s="67"/>
      <c r="WVJ850" s="67"/>
      <c r="WVK850" s="67"/>
      <c r="WVL850" s="67"/>
      <c r="WVM850" s="67"/>
      <c r="WVN850" s="67"/>
      <c r="WVO850" s="67"/>
      <c r="WVP850" s="67"/>
      <c r="WVQ850" s="67"/>
      <c r="WVR850" s="67"/>
      <c r="WVS850" s="67"/>
      <c r="WVT850" s="67"/>
      <c r="WVU850" s="67"/>
      <c r="WVV850" s="67"/>
      <c r="WVW850" s="67"/>
      <c r="WVX850" s="67"/>
      <c r="WVY850" s="67"/>
      <c r="WVZ850" s="67"/>
      <c r="WWA850" s="67"/>
      <c r="WWB850" s="67"/>
      <c r="WWC850" s="67"/>
      <c r="WWD850" s="67"/>
      <c r="WWE850" s="67"/>
      <c r="WWF850" s="67"/>
      <c r="WWG850" s="67"/>
      <c r="WWH850" s="67"/>
      <c r="WWI850" s="67"/>
      <c r="WWJ850" s="67"/>
      <c r="WWK850" s="67"/>
      <c r="WWL850" s="67"/>
      <c r="WWM850" s="67"/>
      <c r="WWN850" s="67"/>
      <c r="WWO850" s="67"/>
      <c r="WWP850" s="67"/>
      <c r="WWQ850" s="67"/>
      <c r="WWR850" s="67"/>
      <c r="WWS850" s="67"/>
      <c r="WWT850" s="67"/>
      <c r="WWU850" s="67"/>
      <c r="WWV850" s="67"/>
      <c r="WWW850" s="67"/>
      <c r="WWX850" s="67"/>
      <c r="WWY850" s="67"/>
      <c r="WWZ850" s="67"/>
      <c r="WXA850" s="67"/>
      <c r="WXB850" s="67"/>
      <c r="WXC850" s="67"/>
      <c r="WXD850" s="67"/>
      <c r="WXE850" s="67"/>
      <c r="WXF850" s="67"/>
      <c r="WXG850" s="67"/>
      <c r="WXH850" s="67"/>
      <c r="WXI850" s="67"/>
      <c r="WXJ850" s="67"/>
      <c r="WXK850" s="67"/>
      <c r="WXL850" s="67"/>
      <c r="WXM850" s="67"/>
      <c r="WXN850" s="67"/>
      <c r="WXO850" s="67"/>
      <c r="WXP850" s="67"/>
      <c r="WXQ850" s="67"/>
      <c r="WXR850" s="67"/>
      <c r="WXS850" s="67"/>
      <c r="WXT850" s="67"/>
      <c r="WXU850" s="67"/>
      <c r="WXV850" s="67"/>
      <c r="WXW850" s="67"/>
      <c r="WXX850" s="67"/>
      <c r="WXY850" s="67"/>
      <c r="WXZ850" s="67"/>
      <c r="WYA850" s="67"/>
      <c r="WYB850" s="67"/>
      <c r="WYC850" s="67"/>
      <c r="WYD850" s="67"/>
      <c r="WYE850" s="67"/>
      <c r="WYF850" s="67"/>
      <c r="WYG850" s="67"/>
      <c r="WYH850" s="67"/>
      <c r="WYI850" s="67"/>
      <c r="WYJ850" s="67"/>
      <c r="WYK850" s="67"/>
      <c r="WYL850" s="67"/>
      <c r="WYM850" s="67"/>
      <c r="WYN850" s="67"/>
      <c r="WYO850" s="67"/>
      <c r="WYP850" s="67"/>
      <c r="WYQ850" s="67"/>
      <c r="WYR850" s="67"/>
      <c r="WYS850" s="67"/>
      <c r="WYT850" s="67"/>
      <c r="WYU850" s="67"/>
      <c r="WYV850" s="67"/>
      <c r="WYW850" s="67"/>
      <c r="WYX850" s="67"/>
      <c r="WYY850" s="67"/>
      <c r="WYZ850" s="67"/>
      <c r="WZA850" s="67"/>
      <c r="WZB850" s="67"/>
      <c r="WZC850" s="67"/>
      <c r="WZD850" s="67"/>
      <c r="WZE850" s="67"/>
      <c r="WZF850" s="67"/>
      <c r="WZG850" s="67"/>
      <c r="WZH850" s="67"/>
      <c r="WZI850" s="67"/>
      <c r="WZJ850" s="67"/>
      <c r="WZK850" s="67"/>
      <c r="WZL850" s="67"/>
      <c r="WZM850" s="67"/>
      <c r="WZN850" s="67"/>
      <c r="WZO850" s="67"/>
      <c r="WZP850" s="67"/>
      <c r="WZQ850" s="67"/>
      <c r="WZR850" s="67"/>
      <c r="WZS850" s="67"/>
      <c r="WZT850" s="67"/>
      <c r="WZU850" s="67"/>
      <c r="WZV850" s="67"/>
      <c r="WZW850" s="67"/>
      <c r="WZX850" s="67"/>
      <c r="WZY850" s="67"/>
      <c r="WZZ850" s="67"/>
      <c r="XAA850" s="67"/>
      <c r="XAB850" s="67"/>
      <c r="XAC850" s="67"/>
      <c r="XAD850" s="67"/>
      <c r="XAE850" s="67"/>
      <c r="XAF850" s="67"/>
      <c r="XAG850" s="67"/>
      <c r="XAH850" s="67"/>
      <c r="XAI850" s="67"/>
      <c r="XAJ850" s="67"/>
      <c r="XAK850" s="67"/>
      <c r="XAL850" s="67"/>
      <c r="XAM850" s="67"/>
      <c r="XAN850" s="67"/>
      <c r="XAO850" s="67"/>
      <c r="XAP850" s="67"/>
      <c r="XAQ850" s="67"/>
      <c r="XAR850" s="67"/>
      <c r="XAS850" s="67"/>
      <c r="XAT850" s="67"/>
      <c r="XAU850" s="67"/>
      <c r="XAV850" s="67"/>
      <c r="XAW850" s="67"/>
      <c r="XAX850" s="67"/>
      <c r="XAY850" s="67"/>
      <c r="XAZ850" s="67"/>
      <c r="XBA850" s="67"/>
      <c r="XBB850" s="67"/>
      <c r="XBC850" s="67"/>
      <c r="XBD850" s="67"/>
      <c r="XBE850" s="67"/>
      <c r="XBF850" s="67"/>
      <c r="XBG850" s="67"/>
      <c r="XBH850" s="67"/>
      <c r="XBI850" s="67"/>
      <c r="XBJ850" s="67"/>
      <c r="XBK850" s="67"/>
      <c r="XBL850" s="67"/>
      <c r="XBM850" s="67"/>
      <c r="XBN850" s="67"/>
      <c r="XBO850" s="67"/>
      <c r="XBP850" s="67"/>
      <c r="XBQ850" s="67"/>
      <c r="XBR850" s="67"/>
      <c r="XBS850" s="67"/>
      <c r="XBT850" s="67"/>
      <c r="XBU850" s="67"/>
      <c r="XBV850" s="67"/>
      <c r="XBW850" s="67"/>
      <c r="XBX850" s="67"/>
      <c r="XBY850" s="67"/>
      <c r="XBZ850" s="67"/>
      <c r="XCA850" s="67"/>
      <c r="XCB850" s="67"/>
      <c r="XCC850" s="67"/>
      <c r="XCD850" s="67"/>
      <c r="XCE850" s="67"/>
      <c r="XCF850" s="67"/>
      <c r="XCG850" s="67"/>
      <c r="XCH850" s="67"/>
      <c r="XCI850" s="67"/>
      <c r="XCJ850" s="67"/>
      <c r="XCK850" s="67"/>
      <c r="XCL850" s="67"/>
      <c r="XCM850" s="67"/>
      <c r="XCN850" s="67"/>
      <c r="XCO850" s="67"/>
      <c r="XCP850" s="67"/>
      <c r="XCQ850" s="67"/>
      <c r="XCR850" s="67"/>
      <c r="XCS850" s="67"/>
      <c r="XCT850" s="67"/>
      <c r="XCU850" s="67"/>
      <c r="XCV850" s="67"/>
      <c r="XCW850" s="67"/>
      <c r="XCX850" s="67"/>
      <c r="XCY850" s="67"/>
      <c r="XCZ850" s="67"/>
      <c r="XDA850" s="67"/>
      <c r="XDB850" s="67"/>
      <c r="XDC850" s="67"/>
      <c r="XDD850" s="67"/>
      <c r="XDE850" s="67"/>
      <c r="XDF850" s="67"/>
      <c r="XDG850" s="67"/>
      <c r="XDH850" s="67"/>
      <c r="XDI850" s="67"/>
      <c r="XDJ850" s="67"/>
      <c r="XDK850" s="67"/>
      <c r="XDL850" s="67"/>
      <c r="XDM850" s="67"/>
      <c r="XDN850" s="67"/>
      <c r="XDO850" s="67"/>
      <c r="XDP850" s="67"/>
      <c r="XDQ850" s="67"/>
      <c r="XDR850" s="67"/>
      <c r="XDS850" s="67"/>
      <c r="XDT850" s="67"/>
      <c r="XDU850" s="67"/>
      <c r="XDV850" s="67"/>
      <c r="XDW850" s="67"/>
      <c r="XDX850" s="67"/>
      <c r="XDY850" s="67"/>
      <c r="XDZ850" s="67"/>
      <c r="XEA850" s="67"/>
      <c r="XEB850" s="67"/>
      <c r="XEC850" s="67"/>
      <c r="XED850" s="67"/>
      <c r="XEE850" s="67"/>
      <c r="XEF850" s="67"/>
      <c r="XEG850" s="67"/>
      <c r="XEH850" s="67"/>
      <c r="XEI850" s="67"/>
      <c r="XEJ850" s="67"/>
      <c r="XEK850" s="67"/>
      <c r="XEL850" s="67"/>
      <c r="XEM850" s="67"/>
      <c r="XEN850" s="67"/>
      <c r="XEO850" s="67"/>
      <c r="XEP850" s="67"/>
      <c r="XEQ850" s="67"/>
      <c r="XER850" s="67"/>
      <c r="XES850" s="67"/>
      <c r="XET850" s="67"/>
      <c r="XEU850" s="67"/>
      <c r="XEV850" s="67"/>
      <c r="XEW850" s="67"/>
      <c r="XEX850" s="67"/>
      <c r="XEY850" s="67"/>
      <c r="XEZ850" s="67"/>
      <c r="XFA850" s="67"/>
      <c r="XFB850" s="67"/>
      <c r="XFC850" s="67"/>
      <c r="XFD850" s="67"/>
    </row>
    <row r="851" spans="8:8">
      <c r="C851" s="49"/>
      <c r="D851" s="50"/>
    </row>
    <row r="853" spans="8:8" ht="14.5">
      <c r="B853" s="52" t="s">
        <v>39</v>
      </c>
      <c r="C853" s="53" t="s">
        <v>89</v>
      </c>
      <c r="D853" s="53" t="s">
        <v>37</v>
      </c>
      <c r="E853" s="53" t="s">
        <v>36</v>
      </c>
      <c r="F853" s="53" t="s">
        <v>2</v>
      </c>
      <c r="G853" s="53" t="s">
        <v>40</v>
      </c>
      <c r="H853" s="53" t="s">
        <v>38</v>
      </c>
      <c r="I853" s="54" t="s">
        <v>41</v>
      </c>
    </row>
    <row r="854" spans="8:8">
      <c r="B854" s="55">
        <v>1.0</v>
      </c>
      <c r="C854" s="56"/>
      <c r="D854" s="56"/>
      <c r="E854" s="56" t="str">
        <f t="shared" si="108" ref="E854:E873">IF(ISBLANK(D854),"",VLOOKUP(D854,UP_3_2022,2,FALSE))</f>
        <v/>
      </c>
      <c r="F854" s="22" t="s">
        <v>532</v>
      </c>
      <c r="G854" s="22" t="str">
        <f>IF(ISBLANK(D854),"",F854*C854)</f>
        <v/>
      </c>
      <c r="I854" s="79" t="str">
        <f>IF(ISBLANK(D854),"",H854*C854)</f>
        <v/>
      </c>
    </row>
    <row r="855" spans="8:8">
      <c r="B855" s="55">
        <v>2.0</v>
      </c>
      <c r="C855" s="56"/>
      <c r="D855" s="56"/>
      <c r="E855" s="56" t="str">
        <f t="shared" si="108"/>
        <v/>
      </c>
      <c r="F855" s="22" t="s">
        <v>533</v>
      </c>
      <c r="G855" s="22" t="str">
        <f t="shared" si="109" ref="G855:G873">IF(ISBLANK(D855),"",F855*C855)</f>
        <v/>
      </c>
      <c r="H855" s="22" t="s">
        <v>534</v>
      </c>
      <c r="I855" s="79" t="str">
        <f t="shared" si="110" ref="I855:I873">IF(ISBLANK(D855),"",H855*C855)</f>
        <v/>
      </c>
    </row>
    <row r="856" spans="8:8">
      <c r="B856" s="55">
        <v>3.0</v>
      </c>
      <c r="C856" s="56"/>
      <c r="D856" s="56"/>
      <c r="E856" s="56" t="str">
        <f t="shared" si="108"/>
        <v/>
      </c>
      <c r="F856" s="22" t="s">
        <v>535</v>
      </c>
      <c r="G856" s="22" t="str">
        <f t="shared" si="109"/>
        <v/>
      </c>
      <c r="H856" s="22" t="s">
        <v>536</v>
      </c>
      <c r="I856" s="79" t="str">
        <f t="shared" si="110"/>
        <v/>
      </c>
    </row>
    <row r="857" spans="8:8">
      <c r="B857" s="55">
        <v>4.0</v>
      </c>
      <c r="C857" s="56"/>
      <c r="D857" s="56"/>
      <c r="E857" s="56" t="str">
        <f t="shared" si="108"/>
        <v/>
      </c>
      <c r="F857" s="22" t="s">
        <v>537</v>
      </c>
      <c r="G857" s="22" t="str">
        <f t="shared" si="109"/>
        <v/>
      </c>
      <c r="H857" s="22" t="s">
        <v>538</v>
      </c>
      <c r="I857" s="79" t="str">
        <f t="shared" si="110"/>
        <v/>
      </c>
    </row>
    <row r="858" spans="8:8">
      <c r="B858" s="55">
        <v>5.0</v>
      </c>
      <c r="C858" s="56"/>
      <c r="D858" s="56"/>
      <c r="E858" s="56" t="str">
        <f t="shared" si="108"/>
        <v/>
      </c>
      <c r="F858" s="22" t="s">
        <v>539</v>
      </c>
      <c r="G858" s="22" t="str">
        <f t="shared" si="109"/>
        <v/>
      </c>
      <c r="H858" s="22" t="s">
        <v>540</v>
      </c>
      <c r="I858" s="79" t="str">
        <f t="shared" si="110"/>
        <v/>
      </c>
    </row>
    <row r="859" spans="8:8">
      <c r="B859" s="55">
        <v>6.0</v>
      </c>
      <c r="C859" s="56"/>
      <c r="D859" s="56"/>
      <c r="E859" s="56" t="str">
        <f t="shared" si="108"/>
        <v/>
      </c>
      <c r="F859" s="22" t="s">
        <v>541</v>
      </c>
      <c r="G859" s="22" t="str">
        <f t="shared" si="109"/>
        <v/>
      </c>
      <c r="H859" s="22" t="s">
        <v>542</v>
      </c>
      <c r="I859" s="79" t="str">
        <f t="shared" si="110"/>
        <v/>
      </c>
    </row>
    <row r="860" spans="8:8">
      <c r="B860" s="55">
        <v>7.0</v>
      </c>
      <c r="C860" s="56"/>
      <c r="D860" s="56"/>
      <c r="E860" s="56" t="str">
        <f t="shared" si="108"/>
        <v/>
      </c>
      <c r="F860" s="22" t="s">
        <v>543</v>
      </c>
      <c r="G860" s="22" t="str">
        <f t="shared" si="109"/>
        <v/>
      </c>
      <c r="H860" s="22" t="s">
        <v>544</v>
      </c>
      <c r="I860" s="79" t="str">
        <f t="shared" si="110"/>
        <v/>
      </c>
    </row>
    <row r="861" spans="8:8">
      <c r="B861" s="55">
        <v>8.0</v>
      </c>
      <c r="C861" s="56"/>
      <c r="D861" s="56"/>
      <c r="E861" s="56" t="str">
        <f t="shared" si="108"/>
        <v/>
      </c>
      <c r="F861" s="22" t="s">
        <v>545</v>
      </c>
      <c r="G861" s="22" t="str">
        <f t="shared" si="109"/>
        <v/>
      </c>
      <c r="H861" s="22" t="s">
        <v>546</v>
      </c>
      <c r="I861" s="79" t="str">
        <f t="shared" si="110"/>
        <v/>
      </c>
    </row>
    <row r="862" spans="8:8">
      <c r="B862" s="55">
        <v>9.0</v>
      </c>
      <c r="C862" s="56"/>
      <c r="D862" s="56"/>
      <c r="E862" s="56" t="str">
        <f t="shared" si="108"/>
        <v/>
      </c>
      <c r="F862" s="22" t="s">
        <v>547</v>
      </c>
      <c r="G862" s="22" t="str">
        <f t="shared" si="109"/>
        <v/>
      </c>
      <c r="H862" s="22" t="s">
        <v>548</v>
      </c>
      <c r="I862" s="79" t="str">
        <f t="shared" si="110"/>
        <v/>
      </c>
    </row>
    <row r="863" spans="8:8">
      <c r="B863" s="55">
        <v>10.0</v>
      </c>
      <c r="C863" s="56"/>
      <c r="D863" s="56"/>
      <c r="E863" s="56" t="str">
        <f t="shared" si="108"/>
        <v/>
      </c>
      <c r="F863" s="22" t="s">
        <v>549</v>
      </c>
      <c r="G863" s="22" t="str">
        <f t="shared" si="109"/>
        <v/>
      </c>
      <c r="H863" s="22" t="s">
        <v>550</v>
      </c>
      <c r="I863" s="79" t="str">
        <f t="shared" si="110"/>
        <v/>
      </c>
    </row>
    <row r="864" spans="8:8">
      <c r="B864" s="55">
        <v>11.0</v>
      </c>
      <c r="C864" s="56"/>
      <c r="D864" s="56"/>
      <c r="E864" s="56" t="str">
        <f t="shared" si="108"/>
        <v/>
      </c>
      <c r="F864" s="22" t="s">
        <v>551</v>
      </c>
      <c r="G864" s="22" t="str">
        <f t="shared" si="109"/>
        <v/>
      </c>
      <c r="H864" s="22" t="s">
        <v>552</v>
      </c>
      <c r="I864" s="79" t="str">
        <f t="shared" si="110"/>
        <v/>
      </c>
    </row>
    <row r="865" spans="8:8">
      <c r="B865" s="55">
        <v>12.0</v>
      </c>
      <c r="C865" s="56"/>
      <c r="D865" s="56"/>
      <c r="E865" s="56" t="str">
        <f t="shared" si="108"/>
        <v/>
      </c>
      <c r="F865" s="22" t="s">
        <v>553</v>
      </c>
      <c r="G865" s="22" t="str">
        <f t="shared" si="109"/>
        <v/>
      </c>
      <c r="H865" s="22" t="s">
        <v>554</v>
      </c>
      <c r="I865" s="79" t="str">
        <f t="shared" si="110"/>
        <v/>
      </c>
    </row>
    <row r="866" spans="8:8">
      <c r="B866" s="55">
        <v>13.0</v>
      </c>
      <c r="C866" s="56"/>
      <c r="D866" s="56"/>
      <c r="E866" s="56" t="str">
        <f t="shared" si="108"/>
        <v/>
      </c>
      <c r="F866" s="22" t="s">
        <v>555</v>
      </c>
      <c r="G866" s="22" t="str">
        <f t="shared" si="109"/>
        <v/>
      </c>
      <c r="H866" s="22" t="s">
        <v>556</v>
      </c>
      <c r="I866" s="79" t="str">
        <f t="shared" si="110"/>
        <v/>
      </c>
    </row>
    <row r="867" spans="8:8">
      <c r="B867" s="55">
        <v>14.0</v>
      </c>
      <c r="C867" s="56"/>
      <c r="D867" s="56"/>
      <c r="E867" s="56" t="str">
        <f t="shared" si="108"/>
        <v/>
      </c>
      <c r="F867" s="22" t="s">
        <v>557</v>
      </c>
      <c r="G867" s="22" t="str">
        <f t="shared" si="109"/>
        <v/>
      </c>
      <c r="H867" s="22" t="s">
        <v>558</v>
      </c>
      <c r="I867" s="79" t="str">
        <f t="shared" si="110"/>
        <v/>
      </c>
    </row>
    <row r="868" spans="8:8">
      <c r="B868" s="55">
        <v>15.0</v>
      </c>
      <c r="C868" s="56"/>
      <c r="D868" s="56"/>
      <c r="E868" s="56" t="str">
        <f t="shared" si="108"/>
        <v/>
      </c>
      <c r="F868" s="22" t="s">
        <v>559</v>
      </c>
      <c r="G868" s="22" t="str">
        <f t="shared" si="109"/>
        <v/>
      </c>
      <c r="H868" s="22" t="s">
        <v>560</v>
      </c>
      <c r="I868" s="79" t="str">
        <f t="shared" si="110"/>
        <v/>
      </c>
    </row>
    <row r="869" spans="8:8">
      <c r="B869" s="55">
        <v>16.0</v>
      </c>
      <c r="C869" s="56"/>
      <c r="D869" s="56"/>
      <c r="E869" s="56" t="str">
        <f t="shared" si="108"/>
        <v/>
      </c>
      <c r="F869" s="22" t="s">
        <v>561</v>
      </c>
      <c r="G869" s="22" t="str">
        <f t="shared" si="109"/>
        <v/>
      </c>
      <c r="H869" s="22" t="s">
        <v>562</v>
      </c>
      <c r="I869" s="79" t="str">
        <f t="shared" si="110"/>
        <v/>
      </c>
    </row>
    <row r="870" spans="8:8">
      <c r="B870" s="55">
        <v>17.0</v>
      </c>
      <c r="C870" s="56"/>
      <c r="D870" s="56"/>
      <c r="E870" s="56" t="str">
        <f t="shared" si="108"/>
        <v/>
      </c>
      <c r="F870" s="22" t="s">
        <v>563</v>
      </c>
      <c r="G870" s="22" t="str">
        <f t="shared" si="109"/>
        <v/>
      </c>
      <c r="H870" s="22" t="s">
        <v>564</v>
      </c>
      <c r="I870" s="79" t="str">
        <f t="shared" si="110"/>
        <v/>
      </c>
    </row>
    <row r="871" spans="8:8">
      <c r="B871" s="55">
        <v>18.0</v>
      </c>
      <c r="C871" s="56"/>
      <c r="D871" s="56"/>
      <c r="E871" s="56" t="str">
        <f t="shared" si="108"/>
        <v/>
      </c>
      <c r="F871" s="22" t="s">
        <v>565</v>
      </c>
      <c r="G871" s="22" t="str">
        <f t="shared" si="109"/>
        <v/>
      </c>
      <c r="H871" s="22" t="s">
        <v>566</v>
      </c>
      <c r="I871" s="79" t="str">
        <f t="shared" si="110"/>
        <v/>
      </c>
    </row>
    <row r="872" spans="8:8">
      <c r="B872" s="55">
        <v>19.0</v>
      </c>
      <c r="C872" s="56"/>
      <c r="D872" s="56"/>
      <c r="E872" s="56" t="str">
        <f t="shared" si="108"/>
        <v/>
      </c>
      <c r="F872" s="22" t="s">
        <v>567</v>
      </c>
      <c r="G872" s="22" t="str">
        <f t="shared" si="109"/>
        <v/>
      </c>
      <c r="H872" s="22" t="s">
        <v>568</v>
      </c>
      <c r="I872" s="79" t="str">
        <f t="shared" si="110"/>
        <v/>
      </c>
    </row>
    <row r="873" spans="8:8">
      <c r="B873" s="60">
        <v>20.0</v>
      </c>
      <c r="C873" s="61"/>
      <c r="D873" s="61"/>
      <c r="E873" s="61" t="str">
        <f t="shared" si="108"/>
        <v/>
      </c>
      <c r="F873" s="62" t="s">
        <v>569</v>
      </c>
      <c r="G873" s="62" t="str">
        <f t="shared" si="109"/>
        <v/>
      </c>
      <c r="H873" s="62" t="s">
        <v>570</v>
      </c>
      <c r="I873" s="63" t="str">
        <f t="shared" si="110"/>
        <v/>
      </c>
    </row>
    <row r="875" spans="8:8">
      <c r="E875" s="64" t="s">
        <v>49</v>
      </c>
      <c r="G875" s="22">
        <f>SUM(G854:G873)</f>
        <v>0.0</v>
      </c>
      <c r="I875" s="22">
        <f>SUM(I854:I873)</f>
        <v>0.0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E66"/>
  <sheetViews>
    <sheetView workbookViewId="0" topLeftCell="A7">
      <selection activeCell="C21" sqref="C21"/>
    </sheetView>
  </sheetViews>
  <sheetFormatPr defaultRowHeight="14.5" defaultColWidth="10"/>
  <cols>
    <col min="1" max="1" customWidth="1" width="2.6328125" style="0"/>
    <col min="2" max="2" customWidth="1" width="26.632812" style="0"/>
    <col min="3" max="3" customWidth="1" width="11.6328125" style="0"/>
    <col min="5" max="5" customWidth="1" width="22.632812" style="0"/>
    <col min="6" max="6" customWidth="1" width="17.363281" style="0"/>
  </cols>
  <sheetData>
    <row r="1" spans="8:8">
      <c r="A1" s="80" t="s">
        <v>67</v>
      </c>
      <c r="B1" s="80"/>
    </row>
    <row r="2" spans="8:8">
      <c r="A2" s="67" t="s">
        <v>39</v>
      </c>
      <c r="B2" s="67" t="s">
        <v>10</v>
      </c>
      <c r="C2" s="67" t="s">
        <v>71</v>
      </c>
    </row>
    <row r="3" spans="8:8" ht="15.5">
      <c r="A3" s="56">
        <v>1.0</v>
      </c>
      <c r="B3" s="56" t="s">
        <v>68</v>
      </c>
      <c r="C3" s="22">
        <v>2000000.0</v>
      </c>
    </row>
    <row r="4" spans="8:8" ht="15.5">
      <c r="A4" s="56">
        <v>2.0</v>
      </c>
      <c r="B4" s="56" t="s">
        <v>69</v>
      </c>
      <c r="C4" s="22">
        <v>1300000.0</v>
      </c>
    </row>
    <row r="5" spans="8:8" ht="15.5">
      <c r="A5" s="56">
        <v>3.0</v>
      </c>
      <c r="B5" s="56" t="s">
        <v>70</v>
      </c>
      <c r="C5" s="22">
        <v>1300000.0</v>
      </c>
    </row>
    <row r="6" spans="8:8" ht="15.5">
      <c r="A6" s="56">
        <v>4.0</v>
      </c>
      <c r="B6" s="56" t="s">
        <v>202</v>
      </c>
      <c r="C6" s="22">
        <v>1500000.0</v>
      </c>
    </row>
    <row r="7" spans="8:8" ht="15.5">
      <c r="A7" s="56">
        <v>5.0</v>
      </c>
      <c r="B7" s="56" t="s">
        <v>197</v>
      </c>
      <c r="C7" s="22">
        <v>1200000.0</v>
      </c>
    </row>
    <row r="8" spans="8:8" ht="15.5">
      <c r="A8" s="56">
        <v>6.0</v>
      </c>
      <c r="B8" s="56"/>
      <c r="C8" s="22"/>
    </row>
    <row r="9" spans="8:8" ht="15.5">
      <c r="A9" s="56"/>
      <c r="B9" s="56"/>
      <c r="C9" s="22"/>
    </row>
    <row r="10" spans="8:8" ht="15.5" customHeight="1">
      <c r="A10" s="81"/>
      <c r="B10" s="81" t="s">
        <v>72</v>
      </c>
      <c r="C10" s="22">
        <f>SUM(C3:C9)</f>
        <v>7300000.0</v>
      </c>
    </row>
    <row r="13" spans="8:8">
      <c r="A13" s="80" t="s">
        <v>73</v>
      </c>
      <c r="B13" s="80"/>
    </row>
    <row r="14" spans="8:8">
      <c r="A14" s="67" t="s">
        <v>39</v>
      </c>
      <c r="B14" s="67" t="s">
        <v>10</v>
      </c>
      <c r="C14" s="67" t="s">
        <v>71</v>
      </c>
    </row>
    <row r="15" spans="8:8" ht="15.5">
      <c r="A15" s="56">
        <v>1.0</v>
      </c>
      <c r="B15" s="56" t="s">
        <v>114</v>
      </c>
      <c r="C15" s="22">
        <v>23000.0</v>
      </c>
    </row>
    <row r="16" spans="8:8" ht="15.5">
      <c r="A16" s="56">
        <v>2.0</v>
      </c>
      <c r="B16" s="56" t="s">
        <v>115</v>
      </c>
      <c r="C16" s="22">
        <v>300000.0</v>
      </c>
    </row>
    <row r="17" spans="8:8" ht="15.5">
      <c r="A17" s="56">
        <v>3.0</v>
      </c>
      <c r="B17" s="56" t="s">
        <v>194</v>
      </c>
      <c r="C17" s="22">
        <f>D17</f>
        <v>199000.0</v>
      </c>
      <c r="D17">
        <f>62000+137000</f>
        <v>199000.0</v>
      </c>
    </row>
    <row r="18" spans="8:8" ht="15.5">
      <c r="A18" s="56">
        <v>4.0</v>
      </c>
      <c r="B18" s="56" t="s">
        <v>204</v>
      </c>
      <c r="C18" s="22">
        <v>480000.0</v>
      </c>
    </row>
    <row r="19" spans="8:8" ht="15.5">
      <c r="A19" s="56">
        <v>5.0</v>
      </c>
      <c r="B19" s="56" t="s">
        <v>198</v>
      </c>
      <c r="C19" s="22">
        <f>D19</f>
        <v>29000.0</v>
      </c>
      <c r="D19">
        <f>(14000+15000)</f>
        <v>29000.0</v>
      </c>
    </row>
    <row r="20" spans="8:8" ht="15.5">
      <c r="A20" s="56">
        <v>6.0</v>
      </c>
      <c r="B20" s="56" t="s">
        <v>205</v>
      </c>
      <c r="C20" s="22">
        <v>992000.0</v>
      </c>
    </row>
    <row r="21" spans="8:8" ht="15.5">
      <c r="A21" s="82">
        <v>7.0</v>
      </c>
      <c r="B21" s="82" t="s">
        <v>200</v>
      </c>
      <c r="C21" s="22">
        <f>D21</f>
        <v>32000.0</v>
      </c>
      <c r="D21">
        <f>SUM(8*4000)</f>
        <v>32000.0</v>
      </c>
    </row>
    <row r="22" spans="8:8" ht="15.5">
      <c r="A22" s="81"/>
      <c r="B22" s="81" t="s">
        <v>72</v>
      </c>
      <c r="C22" s="22">
        <f>SUM(C15:C20)</f>
        <v>2023000.0</v>
      </c>
    </row>
    <row r="25" spans="8:8">
      <c r="A25" s="83" t="s">
        <v>74</v>
      </c>
      <c r="B25" s="83"/>
    </row>
    <row r="26" spans="8:8">
      <c r="A26" s="84" t="s">
        <v>39</v>
      </c>
      <c r="B26" s="84" t="s">
        <v>10</v>
      </c>
      <c r="C26" s="84"/>
    </row>
    <row r="27" spans="8:8" ht="15.5">
      <c r="A27" s="56">
        <v>1.0</v>
      </c>
      <c r="B27" s="56" t="s">
        <v>199</v>
      </c>
      <c r="C27" s="22">
        <v>100000.0</v>
      </c>
    </row>
    <row r="28" spans="8:8" ht="15.5">
      <c r="A28" s="56">
        <v>2.0</v>
      </c>
      <c r="B28" s="56"/>
      <c r="C28" s="22"/>
    </row>
    <row r="29" spans="8:8" ht="15.5">
      <c r="A29" s="56">
        <v>3.0</v>
      </c>
      <c r="B29" s="56"/>
      <c r="C29" s="22"/>
    </row>
    <row r="30" spans="8:8" ht="15.5">
      <c r="A30" s="56">
        <v>4.0</v>
      </c>
      <c r="B30" s="56"/>
      <c r="C30" s="22"/>
    </row>
    <row r="31" spans="8:8" ht="15.5">
      <c r="A31" s="56"/>
      <c r="B31" s="56"/>
      <c r="C31" s="22"/>
    </row>
    <row r="32" spans="8:8" ht="15.5">
      <c r="A32" s="56"/>
      <c r="B32" s="56"/>
      <c r="C32" s="22"/>
    </row>
    <row r="33" spans="8:8" ht="15.5">
      <c r="A33" s="56"/>
      <c r="B33" s="56"/>
      <c r="C33" s="22"/>
    </row>
    <row r="34" spans="8:8" ht="15.5">
      <c r="A34" s="56"/>
      <c r="B34" s="56"/>
      <c r="C34" s="22"/>
    </row>
    <row r="35" spans="8:8" ht="15.5">
      <c r="A35" s="56"/>
      <c r="B35" s="56"/>
      <c r="C35" s="22"/>
    </row>
    <row r="36" spans="8:8" ht="15.5">
      <c r="A36" s="85" t="s">
        <v>4</v>
      </c>
      <c r="B36" s="86"/>
      <c r="C36" s="22">
        <f>SUM(C27:C35)</f>
        <v>100000.0</v>
      </c>
    </row>
    <row r="39" spans="8:8">
      <c r="A39" s="80" t="s">
        <v>75</v>
      </c>
      <c r="B39" s="80"/>
    </row>
    <row r="40" spans="8:8">
      <c r="A40" s="67" t="s">
        <v>39</v>
      </c>
      <c r="B40" s="67" t="s">
        <v>10</v>
      </c>
      <c r="C40" s="67" t="s">
        <v>71</v>
      </c>
    </row>
    <row r="41" spans="8:8" ht="15.5">
      <c r="A41" s="56">
        <v>1.0</v>
      </c>
      <c r="B41" s="56" t="s">
        <v>90</v>
      </c>
      <c r="C41" s="22">
        <v>30000.0</v>
      </c>
    </row>
    <row r="42" spans="8:8" ht="15.5">
      <c r="A42" s="56">
        <v>2.0</v>
      </c>
      <c r="B42" s="56" t="s">
        <v>91</v>
      </c>
      <c r="C42" s="22">
        <v>100000.0</v>
      </c>
    </row>
    <row r="43" spans="8:8" ht="15.5">
      <c r="A43" s="56">
        <v>3.0</v>
      </c>
      <c r="B43" s="56" t="s">
        <v>201</v>
      </c>
      <c r="C43" s="22">
        <v>170000.0</v>
      </c>
    </row>
    <row r="44" spans="8:8" ht="15.5">
      <c r="A44" s="56">
        <v>4.0</v>
      </c>
      <c r="B44" s="56" t="s">
        <v>123</v>
      </c>
      <c r="C44" s="22">
        <v>50000.0</v>
      </c>
    </row>
    <row r="45" spans="8:8" ht="15.5">
      <c r="A45" s="56">
        <v>5.0</v>
      </c>
      <c r="B45" s="56" t="s">
        <v>113</v>
      </c>
      <c r="C45" s="22">
        <v>114000.0</v>
      </c>
    </row>
    <row r="46" spans="8:8" ht="15.5">
      <c r="A46" s="82">
        <v>6.0</v>
      </c>
      <c r="B46" s="82" t="s">
        <v>203</v>
      </c>
      <c r="C46" s="22">
        <v>-1123734.0</v>
      </c>
    </row>
    <row r="47" spans="8:8" ht="15.5">
      <c r="A47" s="82">
        <v>7.0</v>
      </c>
      <c r="B47" s="82" t="s">
        <v>193</v>
      </c>
      <c r="C47" s="22"/>
    </row>
    <row r="48" spans="8:8" ht="15.5">
      <c r="A48" s="82">
        <v>8.0</v>
      </c>
      <c r="B48" s="56"/>
      <c r="C48" s="22"/>
    </row>
    <row r="49" spans="8:8" ht="15.5">
      <c r="A49" s="82">
        <v>9.0</v>
      </c>
      <c r="B49" s="82" t="s">
        <v>192</v>
      </c>
      <c r="C49" s="22"/>
    </row>
    <row r="50" spans="8:8" ht="15.5">
      <c r="A50" s="82">
        <v>10.0</v>
      </c>
      <c r="B50" s="82"/>
      <c r="C50" s="22"/>
    </row>
    <row r="51" spans="8:8" ht="15.5">
      <c r="A51" s="81"/>
      <c r="B51" s="81" t="s">
        <v>72</v>
      </c>
      <c r="C51" s="22">
        <f>SUM(C41:C50)</f>
        <v>-659734.0</v>
      </c>
    </row>
    <row r="54" spans="8:8">
      <c r="A54" s="80" t="s">
        <v>125</v>
      </c>
      <c r="B54" s="80"/>
    </row>
    <row r="55" spans="8:8">
      <c r="A55" s="67" t="s">
        <v>39</v>
      </c>
      <c r="B55" s="67" t="s">
        <v>10</v>
      </c>
      <c r="C55" s="67" t="s">
        <v>71</v>
      </c>
    </row>
    <row r="56" spans="8:8" ht="15.5">
      <c r="A56" s="56">
        <v>1.0</v>
      </c>
      <c r="B56" s="56"/>
      <c r="C56" s="22"/>
    </row>
    <row r="57" spans="8:8" ht="15.5">
      <c r="A57" s="56">
        <v>2.0</v>
      </c>
      <c r="B57" s="56"/>
      <c r="C57" s="22"/>
    </row>
    <row r="58" spans="8:8" ht="15.5">
      <c r="A58" s="56">
        <v>3.0</v>
      </c>
      <c r="B58" s="56"/>
      <c r="C58" s="22"/>
    </row>
    <row r="59" spans="8:8" ht="15.5">
      <c r="A59" s="56">
        <v>4.0</v>
      </c>
      <c r="B59" s="56"/>
      <c r="C59" s="22"/>
    </row>
    <row r="60" spans="8:8" ht="15.5">
      <c r="A60" s="56">
        <v>5.0</v>
      </c>
      <c r="B60" s="56"/>
      <c r="C60" s="22"/>
    </row>
    <row r="61" spans="8:8" ht="15.5">
      <c r="A61" s="82">
        <v>6.0</v>
      </c>
      <c r="B61" s="82"/>
      <c r="C61" s="22"/>
    </row>
    <row r="62" spans="8:8" ht="15.5">
      <c r="A62" s="82">
        <v>7.0</v>
      </c>
      <c r="B62" s="82"/>
      <c r="C62" s="22"/>
    </row>
    <row r="63" spans="8:8" ht="15.5">
      <c r="A63" s="82">
        <v>8.0</v>
      </c>
      <c r="B63" s="82"/>
      <c r="C63" s="22"/>
    </row>
    <row r="64" spans="8:8" ht="15.5">
      <c r="A64" s="82">
        <v>9.0</v>
      </c>
      <c r="B64" s="82"/>
      <c r="C64" s="22"/>
    </row>
    <row r="65" spans="8:8" ht="15.5">
      <c r="A65" s="82"/>
      <c r="B65" s="82"/>
      <c r="C65" s="22"/>
    </row>
    <row r="66" spans="8:8" ht="15.5">
      <c r="A66" s="81"/>
      <c r="B66" s="81" t="s">
        <v>72</v>
      </c>
      <c r="C66" s="22"/>
    </row>
  </sheetData>
  <mergeCells count="6">
    <mergeCell ref="A54:B54"/>
    <mergeCell ref="A39:B39"/>
    <mergeCell ref="A36:B36"/>
    <mergeCell ref="A25:B25"/>
    <mergeCell ref="A13:B13"/>
    <mergeCell ref="A1:B1"/>
  </mergeCells>
  <dataValidations count="1">
    <dataValidation allowBlank="1" type="custom" errorStyle="stop" showInputMessage="1" showErrorMessage="1" sqref="F45">
      <formula1>ISNUMBER(F45)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G16"/>
  <sheetViews>
    <sheetView workbookViewId="0">
      <selection activeCell="A1" sqref="A1"/>
    </sheetView>
  </sheetViews>
  <sheetFormatPr defaultRowHeight="14.5" defaultColWidth="10"/>
  <cols>
    <col min="1" max="1" customWidth="1" width="17.179688" style="0"/>
    <col min="4" max="5" customWidth="1" width="12.1796875" style="0"/>
    <col min="6" max="6" customWidth="1" width="11.089844" style="0"/>
  </cols>
  <sheetData>
    <row r="1" spans="8:8">
      <c r="A1" t="s">
        <v>76</v>
      </c>
      <c r="C1" s="87"/>
      <c r="D1" s="87">
        <v>2000000.0</v>
      </c>
      <c r="E1" s="87">
        <f>SLN(2000000,500000,5)</f>
        <v>300000.0</v>
      </c>
      <c r="F1" s="87">
        <f>E1/12</f>
        <v>25000.0</v>
      </c>
    </row>
    <row r="2" spans="8:8">
      <c r="A2" t="s">
        <v>77</v>
      </c>
      <c r="C2" s="87"/>
      <c r="D2" s="87">
        <v>2000000.0</v>
      </c>
      <c r="E2" s="87">
        <f>SLN(D2,500000,5)</f>
        <v>300000.0</v>
      </c>
      <c r="F2" s="87">
        <f>E2/12</f>
        <v>25000.0</v>
      </c>
    </row>
    <row r="3" spans="8:8">
      <c r="A3" t="s">
        <v>78</v>
      </c>
      <c r="C3" s="87"/>
      <c r="D3" s="87">
        <v>1500000.0</v>
      </c>
      <c r="E3" s="87">
        <f>SLN(D3,500000,5)</f>
        <v>200000.0</v>
      </c>
      <c r="F3" s="87">
        <f t="shared" si="0" ref="F3:F12">E3/12</f>
        <v>16666.666666666668</v>
      </c>
    </row>
    <row r="4" spans="8:8">
      <c r="A4" t="s">
        <v>79</v>
      </c>
      <c r="C4" s="87"/>
      <c r="D4" s="87">
        <v>775000.0</v>
      </c>
      <c r="E4" s="87">
        <f>SLN(D4,200000,5)</f>
        <v>115000.0</v>
      </c>
      <c r="F4" s="87">
        <f t="shared" si="0"/>
        <v>9583.333333333334</v>
      </c>
    </row>
    <row r="5" spans="8:8">
      <c r="A5" t="s">
        <v>80</v>
      </c>
      <c r="C5" s="87"/>
      <c r="D5" s="87">
        <v>500000.0</v>
      </c>
      <c r="E5" s="87">
        <f>SLN(D5,100000,5)</f>
        <v>80000.0</v>
      </c>
      <c r="F5" s="87">
        <f t="shared" si="0"/>
        <v>6666.666666666667</v>
      </c>
    </row>
    <row r="6" spans="8:8">
      <c r="A6" t="s">
        <v>81</v>
      </c>
      <c r="C6" s="87"/>
      <c r="D6" s="87">
        <v>500000.0</v>
      </c>
      <c r="E6" s="87">
        <f>SLN(D6,100000,5)</f>
        <v>80000.0</v>
      </c>
      <c r="F6" s="87">
        <f t="shared" si="0"/>
        <v>6666.666666666667</v>
      </c>
    </row>
    <row r="7" spans="8:8">
      <c r="A7" t="s">
        <v>82</v>
      </c>
      <c r="C7" s="87"/>
      <c r="D7" s="87">
        <v>1300000.0</v>
      </c>
      <c r="E7" s="87">
        <f>SLN(D7,200000,3)</f>
        <v>366666.6666666667</v>
      </c>
      <c r="F7" s="87">
        <f t="shared" si="0"/>
        <v>30555.55555555556</v>
      </c>
    </row>
    <row r="8" spans="8:8">
      <c r="A8" t="s">
        <v>83</v>
      </c>
      <c r="C8" s="87"/>
      <c r="D8" s="87">
        <v>1650000.0</v>
      </c>
      <c r="E8" s="87">
        <f>SLN(D8,500000,5)</f>
        <v>230000.0</v>
      </c>
      <c r="F8" s="87">
        <f t="shared" si="0"/>
        <v>19166.666666666668</v>
      </c>
    </row>
    <row r="9" spans="8:8">
      <c r="A9" t="s">
        <v>84</v>
      </c>
      <c r="D9" s="87">
        <v>1000000.0</v>
      </c>
      <c r="E9" s="87">
        <f>SLN(D9,200000,5)</f>
        <v>160000.0</v>
      </c>
      <c r="F9" s="87">
        <f t="shared" si="0"/>
        <v>13333.333333333334</v>
      </c>
    </row>
    <row r="10" spans="8:8">
      <c r="A10" t="s">
        <v>85</v>
      </c>
      <c r="D10" s="87">
        <v>2300000.0</v>
      </c>
      <c r="E10" s="87">
        <f>SLN(D10,400000,5)</f>
        <v>380000.0</v>
      </c>
      <c r="F10" s="87">
        <f t="shared" si="0"/>
        <v>31666.666666666668</v>
      </c>
    </row>
    <row r="11" spans="8:8">
      <c r="A11" t="s">
        <v>86</v>
      </c>
      <c r="D11" s="87">
        <v>2000000.0</v>
      </c>
      <c r="E11" s="87">
        <f>SLN(D11,500000,4)</f>
        <v>375000.0</v>
      </c>
      <c r="F11" s="87">
        <f t="shared" si="0"/>
        <v>31250.0</v>
      </c>
    </row>
    <row r="12" spans="8:8">
      <c r="A12" t="s">
        <v>87</v>
      </c>
      <c r="D12" s="87">
        <v>1300000.0</v>
      </c>
      <c r="E12" s="87">
        <f>SLN(D12,200000,4)</f>
        <v>275000.0</v>
      </c>
      <c r="F12" s="87">
        <f t="shared" si="0"/>
        <v>22916.666666666668</v>
      </c>
    </row>
    <row r="13" spans="8:8">
      <c r="E13" s="87"/>
      <c r="F13" s="87"/>
    </row>
    <row r="14" spans="8:8">
      <c r="E14" s="87"/>
      <c r="F14" s="87"/>
    </row>
    <row r="15" spans="8:8">
      <c r="E15" s="87">
        <f>SUM(E1:E14)</f>
        <v>2861666.666666667</v>
      </c>
      <c r="F15" s="87">
        <f>SUM(F1:F14)</f>
        <v>238472.22222222222</v>
      </c>
    </row>
    <row r="16" spans="8:8">
      <c r="A16" t="s">
        <v>132</v>
      </c>
      <c r="F16" s="88">
        <f>F15*2</f>
        <v>476944.44444444444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B2:K19"/>
  <sheetViews>
    <sheetView tabSelected="1" workbookViewId="0" topLeftCell="A4" zoomScale="55">
      <selection activeCell="C19" sqref="C19:D19"/>
    </sheetView>
  </sheetViews>
  <sheetFormatPr defaultRowHeight="14.5" defaultColWidth="10"/>
  <cols>
    <col min="2" max="2" customWidth="1" width="35.816406" style="0"/>
    <col min="4" max="4" customWidth="1" width="20.726562" style="0"/>
    <col min="6" max="6" customWidth="1" width="12.7265625" style="0"/>
    <col min="7" max="7" customWidth="1" width="8.6328125" style="0"/>
    <col min="9" max="9" customWidth="1" width="10.453125" style="0"/>
    <col min="10" max="10" customWidth="1" width="6.5429688" style="0"/>
  </cols>
  <sheetData>
    <row r="3" spans="8:8" ht="15.5">
      <c r="B3" s="89" t="s">
        <v>50</v>
      </c>
      <c r="C3" s="90"/>
      <c r="D3" s="91"/>
    </row>
    <row r="4" spans="8:8" ht="15.5">
      <c r="B4" s="92"/>
      <c r="C4" s="63"/>
      <c r="D4" s="22">
        <f>INVOICE!G26+INVOICE!G54+INVOICE!G82+INVOICE!G110+INVOICE!G138+INVOICE!G166+INVOICE!G194+INVOICE!G222+INVOICE!G250+INVOICE!G278+INVOICE!G306+INVOICE!G334+INVOICE!G362+INVOICE!G390+INVOICE!G418+INVOICE!G446+INVOICE!G474+INVOICE!G502+INVOICE!G530+INVOICE!G558+INVOICE!G586+INVOICE!G614+INVOICE!G642+INVOICE!G670+INVOICE!G698+INVOICE!G735+INVOICE!G764+INVOICE!G793+INVOICE!G821+INVOICE!G849+INVOICE!G875</f>
        <v>8.19255E7</v>
      </c>
    </row>
    <row r="5" spans="8:8" ht="15.5">
      <c r="B5" s="92"/>
      <c r="C5" s="63"/>
      <c r="D5" s="93"/>
    </row>
    <row r="6" spans="8:8" ht="15.5">
      <c r="B6" s="92" t="s">
        <v>4</v>
      </c>
      <c r="C6" s="63"/>
      <c r="D6" s="93">
        <f>SUM(D4:D5)</f>
        <v>8.19255E7</v>
      </c>
    </row>
    <row r="7" spans="8:8" ht="15.5">
      <c r="B7" s="94"/>
      <c r="C7" s="95"/>
      <c r="D7" s="96"/>
      <c r="F7" s="22"/>
    </row>
    <row r="8" spans="8:8" ht="15.5" customHeight="1">
      <c r="B8" s="97"/>
      <c r="C8" s="98"/>
      <c r="D8" s="99"/>
    </row>
    <row r="9" spans="8:8" ht="15.5" customHeight="1">
      <c r="B9" s="56" t="s">
        <v>60</v>
      </c>
      <c r="C9" s="100">
        <f>INVOICE!I26+INVOICE!I54+INVOICE!I82+INVOICE!I110+INVOICE!I138+INVOICE!I167+INVOICE!I166+INVOICE!I194+INVOICE!I222+INVOICE!I250+INVOICE!I278+INVOICE!I306+INVOICE!I334+INVOICE!I362+INVOICE!I390+INVOICE!I418+INVOICE!I446+INVOICE!I474+INVOICE!I502+INVOICE!I530+INVOICE!I558+INVOICE!I586+INVOICE!I614+INVOICE!I642+INVOICE!I670+INVOICE!I698+INVOICE!I735+INVOICE!I764+INVOICE!I793+INVOICE!I821+INVOICE!I849+INVOICE!I875</f>
        <v>4.0809181E7</v>
      </c>
      <c r="D9" s="101"/>
    </row>
    <row r="10" spans="8:8" ht="15.5" customHeight="1">
      <c r="B10" s="56" t="s">
        <v>51</v>
      </c>
      <c r="C10" s="100">
        <f>BEBAN!C10</f>
        <v>7300000.0</v>
      </c>
      <c r="D10" s="101"/>
    </row>
    <row r="11" spans="8:8" ht="15.5" customHeight="1">
      <c r="B11" s="56" t="s">
        <v>52</v>
      </c>
      <c r="C11" s="90">
        <f>F11+I11</f>
        <v>3254000.0</v>
      </c>
      <c r="D11" s="91"/>
      <c r="E11" t="s">
        <v>126</v>
      </c>
      <c r="F11" s="90">
        <v>1584000.0</v>
      </c>
      <c r="G11" s="91"/>
      <c r="H11" t="s">
        <v>127</v>
      </c>
      <c r="I11" s="90">
        <v>1670000.0</v>
      </c>
      <c r="J11" s="91"/>
    </row>
    <row r="12" spans="8:8" ht="15.5" customHeight="1">
      <c r="B12" s="56" t="s">
        <v>53</v>
      </c>
      <c r="C12" s="90">
        <f>BEBAN!C22</f>
        <v>2023000.0</v>
      </c>
      <c r="D12" s="91"/>
    </row>
    <row r="13" spans="8:8" ht="15.5" customHeight="1">
      <c r="B13" s="56" t="s">
        <v>54</v>
      </c>
      <c r="C13" s="100">
        <v>1500000.0</v>
      </c>
      <c r="D13" s="101"/>
    </row>
    <row r="14" spans="8:8" ht="15.5" customHeight="1">
      <c r="B14" s="56" t="s">
        <v>55</v>
      </c>
      <c r="C14" s="85"/>
      <c r="D14" s="86"/>
    </row>
    <row r="15" spans="8:8" ht="15.5" customHeight="1">
      <c r="B15" s="56" t="s">
        <v>56</v>
      </c>
      <c r="C15" s="90">
        <f>BEBAN!C36</f>
        <v>100000.0</v>
      </c>
      <c r="D15" s="91"/>
    </row>
    <row r="16" spans="8:8" ht="15.5" customHeight="1">
      <c r="B16" s="56" t="s">
        <v>66</v>
      </c>
      <c r="C16" s="90">
        <f>DEPRESIASI!F16</f>
        <v>476944.44444444444</v>
      </c>
      <c r="D16" s="91"/>
    </row>
    <row r="17" spans="8:8" ht="15.5" customHeight="1">
      <c r="B17" s="56" t="s">
        <v>57</v>
      </c>
      <c r="C17" s="100">
        <f>BEBAN!C51</f>
        <v>-659734.0</v>
      </c>
      <c r="D17" s="101"/>
    </row>
    <row r="18" spans="8:8" ht="15.5" customHeight="1">
      <c r="B18" s="89" t="s">
        <v>58</v>
      </c>
      <c r="C18" s="90">
        <f>SUM(C9:D17)</f>
        <v>5.480339144444445E7</v>
      </c>
      <c r="D18" s="91"/>
    </row>
    <row r="19" spans="8:8" ht="15.5">
      <c r="B19" s="89" t="s">
        <v>59</v>
      </c>
      <c r="C19" s="90">
        <f>D6-C18</f>
        <v>2.71221085555555E7</v>
      </c>
      <c r="D19" s="91"/>
    </row>
  </sheetData>
  <mergeCells count="16">
    <mergeCell ref="F11:G11"/>
    <mergeCell ref="I11:J11"/>
    <mergeCell ref="C9:D9"/>
    <mergeCell ref="C10:D10"/>
    <mergeCell ref="C11:D11"/>
    <mergeCell ref="C12:D12"/>
    <mergeCell ref="C13:D13"/>
    <mergeCell ref="C14:D14"/>
    <mergeCell ref="B7:B8"/>
    <mergeCell ref="C15:D15"/>
    <mergeCell ref="C16:D16"/>
    <mergeCell ref="C17:D17"/>
    <mergeCell ref="C18:D18"/>
    <mergeCell ref="C19:D19"/>
    <mergeCell ref="C7:D8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Nugra</dc:creator>
  <cp:lastModifiedBy>Windows User</cp:lastModifiedBy>
  <dcterms:created xsi:type="dcterms:W3CDTF">2021-04-13T20:34:34Z</dcterms:created>
  <dcterms:modified xsi:type="dcterms:W3CDTF">2022-05-11T13:24:46Z</dcterms:modified>
</cp:coreProperties>
</file>