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ddy/Desktop/Crowdfunding Analysis/"/>
    </mc:Choice>
  </mc:AlternateContent>
  <xr:revisionPtr revIDLastSave="0" documentId="13_ncr:1_{AC431F88-2E7E-8943-8C92-8B7885729128}" xr6:coauthVersionLast="47" xr6:coauthVersionMax="47" xr10:uidLastSave="{00000000-0000-0000-0000-000000000000}"/>
  <bookViews>
    <workbookView xWindow="0" yWindow="460" windowWidth="28800" windowHeight="16560" xr2:uid="{00000000-000D-0000-FFFF-FFFF00000000}"/>
  </bookViews>
  <sheets>
    <sheet name="Theater Outcomes by Launch Date" sheetId="10" r:id="rId1"/>
    <sheet name="Outcomes Based on Goals" sheetId="11" r:id="rId2"/>
    <sheet name="Outcomes Based on Launch Date" sheetId="4" r:id="rId3"/>
    <sheet name="Kickstarter" sheetId="1" r:id="rId4"/>
    <sheet name="Parent Category Statistics" sheetId="2" r:id="rId5"/>
    <sheet name="Subcategory Statistics" sheetId="3" r:id="rId6"/>
    <sheet name="Edinburgh Research" sheetId="5" r:id="rId7"/>
  </sheets>
  <definedNames>
    <definedName name="_xlnm._FilterDatabase" localSheetId="3" hidden="1">Kickstarter!$A$1:$U$1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E8" i="11" s="1"/>
  <c r="B7" i="11"/>
  <c r="B6" i="11"/>
  <c r="B5" i="11"/>
  <c r="B4" i="11"/>
  <c r="B3" i="11"/>
  <c r="B2" i="11"/>
  <c r="E2" i="11" l="1"/>
  <c r="G2" i="11" s="1"/>
  <c r="E4" i="11"/>
  <c r="G4" i="11" s="1"/>
  <c r="E7" i="11"/>
  <c r="F7" i="11" s="1"/>
  <c r="E9" i="11"/>
  <c r="G9" i="11" s="1"/>
  <c r="E5" i="11"/>
  <c r="H5" i="11" s="1"/>
  <c r="E12" i="11"/>
  <c r="F12" i="11" s="1"/>
  <c r="E13" i="11"/>
  <c r="H12" i="11"/>
  <c r="E11" i="11"/>
  <c r="E10" i="11"/>
  <c r="H8" i="11"/>
  <c r="G8" i="11"/>
  <c r="F8" i="11"/>
  <c r="H7" i="11"/>
  <c r="G7" i="11"/>
  <c r="E6" i="11"/>
  <c r="F6" i="11" s="1"/>
  <c r="E3" i="1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G5" i="11" l="1"/>
  <c r="H2" i="11"/>
  <c r="G12" i="11"/>
  <c r="F4" i="11"/>
  <c r="H4" i="11"/>
  <c r="F5" i="11"/>
  <c r="F2" i="11"/>
  <c r="F9" i="11"/>
  <c r="H9" i="11"/>
  <c r="G13" i="11"/>
  <c r="H13" i="11"/>
  <c r="F13" i="11"/>
  <c r="G11" i="11"/>
  <c r="H11" i="11"/>
  <c r="F11" i="11"/>
  <c r="G10" i="11"/>
  <c r="H10" i="11"/>
  <c r="F10" i="11"/>
  <c r="G6" i="11"/>
  <c r="H6" i="11"/>
  <c r="G3" i="11"/>
  <c r="H3" i="11"/>
  <c r="F3" i="11"/>
</calcChain>
</file>

<file path=xl/sharedStrings.xml><?xml version="1.0" encoding="utf-8"?>
<sst xmlns="http://schemas.openxmlformats.org/spreadsheetml/2006/main" count="33034" uniqueCount="8405">
  <si>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</si>
  <si>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</si>
  <si>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</si>
  <si>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</si>
  <si>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</si>
  <si>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</si>
  <si>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</si>
  <si>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</si>
  <si>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</si>
  <si>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</si>
  <si>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</si>
  <si>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</si>
  <si>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</si>
  <si>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</si>
  <si>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</si>
  <si>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</si>
  <si>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</si>
  <si>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</si>
  <si>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</si>
  <si>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</si>
  <si>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</si>
  <si>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</si>
  <si>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</si>
  <si>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</si>
  <si>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</si>
  <si>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</si>
  <si>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</si>
  <si>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</si>
  <si>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</si>
  <si>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</si>
  <si>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</si>
  <si>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</si>
  <si>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</si>
  <si>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</si>
  <si>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</si>
  <si>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</si>
  <si>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</si>
  <si>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</si>
  <si>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</si>
  <si>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</si>
  <si>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</si>
  <si>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</si>
  <si>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</si>
  <si>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</si>
  <si>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</si>
  <si>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</si>
  <si>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</si>
  <si>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</si>
  <si>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</si>
  <si>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</si>
  <si>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</si>
  <si>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</si>
  <si>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</si>
  <si>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</si>
  <si>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</si>
  <si>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</si>
  <si>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</si>
  <si>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</si>
  <si>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</si>
  <si>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</si>
  <si>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</si>
  <si>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</si>
  <si>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</si>
  <si>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</si>
  <si>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</si>
  <si>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</si>
  <si>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</si>
  <si>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</si>
  <si>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</si>
  <si>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</si>
  <si>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</si>
  <si>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</si>
  <si>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</si>
  <si>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</si>
  <si>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</si>
  <si>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</si>
  <si>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</si>
  <si>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</si>
  <si>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</si>
  <si>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</si>
  <si>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</si>
  <si>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</si>
  <si>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</si>
  <si>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</si>
  <si>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</si>
  <si>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</si>
  <si>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</si>
  <si>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</si>
  <si>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</si>
  <si>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</si>
  <si>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</si>
  <si>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</si>
  <si>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</si>
  <si>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</si>
  <si>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</si>
  <si>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</si>
  <si>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</si>
  <si>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</si>
  <si>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</si>
  <si>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</si>
  <si>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</si>
  <si>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</si>
  <si>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</si>
  <si>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</si>
  <si>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</si>
  <si>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</si>
  <si>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</si>
  <si>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</si>
  <si>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</si>
  <si>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</si>
  <si>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</si>
  <si>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</si>
  <si>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</si>
  <si>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</si>
  <si>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</si>
  <si>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</si>
  <si>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</si>
  <si>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</si>
  <si>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</si>
  <si>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</si>
  <si>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</si>
  <si>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</si>
  <si>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</si>
  <si>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</si>
  <si>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</si>
  <si>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</si>
  <si>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</si>
  <si>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</si>
  <si>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</si>
  <si>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</si>
  <si>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</si>
  <si>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</si>
  <si>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</si>
  <si>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</si>
  <si>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</si>
  <si>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</si>
  <si>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</si>
  <si>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</si>
  <si>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</si>
  <si>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</si>
  <si>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</si>
  <si>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</si>
  <si>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</si>
  <si>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</si>
  <si>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</si>
  <si>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</si>
  <si>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</si>
  <si>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</si>
  <si>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</si>
  <si>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</si>
  <si>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</si>
  <si>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</si>
  <si>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</si>
  <si>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</si>
  <si>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</si>
  <si>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</si>
  <si>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</si>
  <si>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</si>
  <si>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</si>
  <si>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</si>
  <si>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</si>
  <si>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</si>
  <si>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</si>
  <si>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</si>
  <si>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</si>
  <si>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</si>
  <si>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</si>
  <si>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</si>
  <si>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</si>
  <si>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</si>
  <si>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</si>
  <si>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</si>
  <si>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</si>
  <si>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</si>
  <si>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</si>
  <si>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</si>
  <si>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</si>
  <si>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</si>
  <si>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</si>
  <si>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</si>
  <si>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</si>
  <si>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</si>
  <si>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</si>
  <si>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</si>
  <si>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</si>
  <si>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</si>
  <si>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</si>
  <si>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</si>
  <si>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</si>
  <si>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</si>
  <si>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</si>
  <si>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</si>
  <si>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</si>
  <si>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</si>
  <si>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</si>
  <si>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</si>
  <si>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</si>
  <si>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</si>
  <si>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</si>
  <si>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</si>
  <si>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</si>
  <si>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</si>
  <si>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</si>
  <si>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</si>
  <si>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</si>
  <si>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</si>
  <si>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</si>
  <si>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</si>
  <si>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</si>
  <si>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</si>
  <si>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</si>
  <si>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</si>
  <si>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</si>
  <si>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</si>
  <si>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</si>
  <si>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</si>
  <si>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</si>
  <si>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</si>
  <si>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</si>
  <si>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</si>
  <si>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</si>
  <si>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</si>
  <si>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</si>
  <si>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</si>
  <si>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</si>
  <si>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</si>
  <si>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</si>
  <si>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</si>
  <si>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</si>
  <si>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</si>
  <si>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</si>
  <si>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</si>
  <si>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</si>
  <si>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</si>
  <si>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</si>
  <si>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</si>
  <si>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</si>
  <si>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</si>
  <si>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</si>
  <si>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</si>
  <si>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</si>
  <si>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</si>
  <si>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</si>
  <si>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</si>
  <si>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</si>
  <si>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</si>
  <si>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</si>
  <si>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</si>
  <si>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</si>
  <si>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</si>
  <si>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</si>
  <si>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</si>
  <si>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</si>
  <si>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</si>
  <si>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</si>
  <si>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</si>
  <si>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</si>
  <si>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</si>
  <si>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</si>
  <si>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</si>
  <si>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</si>
  <si>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</si>
  <si>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</si>
  <si>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</si>
  <si>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</si>
  <si>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</si>
  <si>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</si>
  <si>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</si>
  <si>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</si>
  <si>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</si>
  <si>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</si>
  <si>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</si>
  <si>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</si>
  <si>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</si>
  <si>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</si>
  <si>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</si>
  <si>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</si>
  <si>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</si>
  <si>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</si>
  <si>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</si>
  <si>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</si>
  <si>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</si>
  <si>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</si>
  <si>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</si>
  <si>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</si>
  <si>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</si>
  <si>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</si>
  <si>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</si>
  <si>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</si>
  <si>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</si>
  <si>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</si>
  <si>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</si>
  <si>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</si>
  <si>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</si>
  <si>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</si>
  <si>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</si>
  <si>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</si>
  <si>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</si>
  <si>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</si>
  <si>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</si>
  <si>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</si>
  <si>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</si>
  <si>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</si>
  <si>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</si>
  <si>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</si>
  <si>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</si>
  <si>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</si>
  <si>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</si>
  <si>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</si>
  <si>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</si>
  <si>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</si>
  <si>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</si>
  <si>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</si>
  <si>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</si>
  <si>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</si>
  <si>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</si>
  <si>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</si>
  <si>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</si>
  <si>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</si>
  <si>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</si>
  <si>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</si>
  <si>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</si>
  <si>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</si>
  <si>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</si>
  <si>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</si>
  <si>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</si>
  <si>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</si>
  <si>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</si>
  <si>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</si>
  <si>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</si>
  <si>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</si>
  <si>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</si>
  <si>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</si>
  <si>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</si>
  <si>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</si>
  <si>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</si>
  <si>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</si>
  <si>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</si>
  <si>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</si>
  <si>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</si>
  <si>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</si>
  <si>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</si>
  <si>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</si>
  <si>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</si>
  <si>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</si>
  <si>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</si>
  <si>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</si>
  <si>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</si>
  <si>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</si>
  <si>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</si>
  <si>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</si>
  <si>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</si>
  <si>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</si>
  <si>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</si>
  <si>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</si>
  <si>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</si>
  <si>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</si>
  <si>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</si>
  <si>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</si>
  <si>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</si>
  <si>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</si>
  <si>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</si>
  <si>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</si>
  <si>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</si>
  <si>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</si>
  <si>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</si>
  <si>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</si>
  <si>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</si>
  <si>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</si>
  <si>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</si>
  <si>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</si>
  <si>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</si>
  <si>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</si>
  <si>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</si>
  <si>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</si>
  <si>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</si>
  <si>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</si>
  <si>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</si>
  <si>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</si>
  <si>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</si>
  <si>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</si>
  <si>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</si>
  <si>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</si>
  <si>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</si>
  <si>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</si>
  <si>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</si>
  <si>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</si>
  <si>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</si>
  <si>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</si>
  <si>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</si>
  <si>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</si>
  <si>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</si>
  <si>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</si>
  <si>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</si>
  <si>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</si>
  <si>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</si>
  <si>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</si>
  <si>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</si>
  <si>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</si>
  <si>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</si>
  <si>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</si>
  <si>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</si>
  <si>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</si>
  <si>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</si>
  <si>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</si>
  <si>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</si>
  <si>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</si>
  <si>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</si>
  <si>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</si>
  <si>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</si>
  <si>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</si>
  <si>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</si>
  <si>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</si>
  <si>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</si>
  <si>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</si>
  <si>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</si>
  <si>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</si>
  <si>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</si>
  <si>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</si>
  <si>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</si>
  <si>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</si>
  <si>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</si>
  <si>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</si>
  <si>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</si>
  <si>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</si>
  <si>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</si>
  <si>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</si>
  <si>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</si>
  <si>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</si>
  <si>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</si>
  <si>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</si>
  <si>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</si>
  <si>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</si>
  <si>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</si>
  <si>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</si>
  <si>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</si>
  <si>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</si>
  <si>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</si>
  <si>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</si>
  <si>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</si>
  <si>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</si>
  <si>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</si>
  <si>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</si>
  <si>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</si>
  <si>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</si>
  <si>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</si>
  <si>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</si>
  <si>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</si>
  <si>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</si>
  <si>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</si>
  <si>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</si>
  <si>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</si>
  <si>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</si>
  <si>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</si>
  <si>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</si>
  <si>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</si>
  <si>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</si>
  <si>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</si>
  <si>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</si>
  <si>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</si>
  <si>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</si>
  <si>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</si>
  <si>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</si>
  <si>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</si>
  <si>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</si>
  <si>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</si>
  <si>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</si>
  <si>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</si>
  <si>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</si>
  <si>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</si>
  <si>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</si>
  <si>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</si>
  <si>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</si>
  <si>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</si>
  <si>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</si>
  <si>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</si>
  <si>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</si>
  <si>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</si>
  <si>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</si>
  <si>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</si>
  <si>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</si>
  <si>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</si>
  <si>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</si>
  <si>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</si>
  <si>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</si>
  <si>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</si>
  <si>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</si>
  <si>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</si>
  <si>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</si>
  <si>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</si>
  <si>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</si>
  <si>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</si>
  <si>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</si>
  <si>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</si>
  <si>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</si>
  <si>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</si>
  <si>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</si>
  <si>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</si>
  <si>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</si>
  <si>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</si>
  <si>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</si>
  <si>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</si>
  <si>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</si>
  <si>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</si>
  <si>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</si>
  <si>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</si>
  <si>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</si>
  <si>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</si>
  <si>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</si>
  <si>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</si>
  <si>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</si>
  <si>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</si>
  <si>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</si>
  <si>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</si>
  <si>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</si>
  <si>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</si>
  <si>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</si>
  <si>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</si>
  <si>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</si>
  <si>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</si>
  <si>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</si>
  <si>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</si>
  <si>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</si>
  <si>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</si>
  <si>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</si>
  <si>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</si>
  <si>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</si>
  <si>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</si>
  <si>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</si>
  <si>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</si>
  <si>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</si>
  <si>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</si>
  <si>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</si>
  <si>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</si>
  <si>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</si>
  <si>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</si>
  <si>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</si>
  <si>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</si>
  <si>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</si>
  <si>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</si>
  <si>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</si>
  <si>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</si>
  <si>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</si>
  <si>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</si>
  <si>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</si>
  <si>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</si>
  <si>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</si>
  <si>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</si>
  <si>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</si>
  <si>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</si>
  <si>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</si>
  <si>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</si>
  <si>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</si>
  <si>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</si>
  <si>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</si>
  <si>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</si>
  <si>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</si>
  <si>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</si>
  <si>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</si>
  <si>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</si>
  <si>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</si>
  <si>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</si>
  <si>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</si>
  <si>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</si>
  <si>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</si>
  <si>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</si>
  <si>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</si>
  <si>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</si>
  <si>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</si>
  <si>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</si>
  <si>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</si>
  <si>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</si>
  <si>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</si>
  <si>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</si>
  <si>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</si>
  <si>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</si>
  <si>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</si>
  <si>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</si>
  <si>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</si>
  <si>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</si>
  <si>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</si>
  <si>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</si>
  <si>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</si>
  <si>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</si>
  <si>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</si>
  <si>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</si>
  <si>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</si>
  <si>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</si>
  <si>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</si>
  <si>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</si>
  <si>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</si>
  <si>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</si>
  <si>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</si>
  <si>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</si>
  <si>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</si>
  <si>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</si>
  <si>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</si>
  <si>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</si>
  <si>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</si>
  <si>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</si>
  <si>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</si>
  <si>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</si>
  <si>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</si>
  <si>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</si>
  <si>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</si>
  <si>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</si>
  <si>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</si>
  <si>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</si>
  <si>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</si>
  <si>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</si>
  <si>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</si>
  <si>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</si>
  <si>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</si>
  <si>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</si>
  <si>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</si>
  <si>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</si>
  <si>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</si>
  <si>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</si>
  <si>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</si>
  <si>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</si>
  <si>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</si>
  <si>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</si>
  <si>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</si>
  <si>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</si>
  <si>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</si>
  <si>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</si>
  <si>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</si>
  <si>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</si>
  <si>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</si>
  <si>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</si>
  <si>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</si>
  <si>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</si>
  <si>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</si>
  <si>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</si>
  <si>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</si>
  <si>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</si>
  <si>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</si>
  <si>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</si>
  <si>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</si>
  <si>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</si>
  <si>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</si>
  <si>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</si>
  <si>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</si>
  <si>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</si>
  <si>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</si>
  <si>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</si>
  <si>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</si>
  <si>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</si>
  <si>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</si>
  <si>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</si>
  <si>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</si>
  <si>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</si>
  <si>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</si>
  <si>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</si>
  <si>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</si>
  <si>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</si>
  <si>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</si>
  <si>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</si>
  <si>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</si>
  <si>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</si>
  <si>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</si>
  <si>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</si>
  <si>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</si>
  <si>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</si>
  <si>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</si>
  <si>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</si>
  <si>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</si>
  <si>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</si>
  <si>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</si>
  <si>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</si>
  <si>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</si>
  <si>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</si>
  <si>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</si>
  <si>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</si>
  <si>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</si>
  <si>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</si>
  <si>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</si>
  <si>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</si>
  <si>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</si>
  <si>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</si>
  <si>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</si>
  <si>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</si>
  <si>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</si>
  <si>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</si>
  <si>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</si>
  <si>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</si>
  <si>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</si>
  <si>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</si>
  <si>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</si>
  <si>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</si>
  <si>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</si>
  <si>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</si>
  <si>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</si>
  <si>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</si>
  <si>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</si>
  <si>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</si>
  <si>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</si>
  <si>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</si>
  <si>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</si>
  <si>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</si>
  <si>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</si>
  <si>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</si>
  <si>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</si>
  <si>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</si>
  <si>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</si>
  <si>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</si>
  <si>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</si>
  <si>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</si>
  <si>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</si>
  <si>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</si>
  <si>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</si>
  <si>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</si>
  <si>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</si>
  <si>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</si>
  <si>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</si>
  <si>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</si>
  <si>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</si>
  <si>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</si>
  <si>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</si>
  <si>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</si>
  <si>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</si>
  <si>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</si>
  <si>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</si>
  <si>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</si>
  <si>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</si>
  <si>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</si>
  <si>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</si>
  <si>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</si>
  <si>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</si>
  <si>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</si>
  <si>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</si>
  <si>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</si>
  <si>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</si>
  <si>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</si>
  <si>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</si>
  <si>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</si>
  <si>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</si>
  <si>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</si>
  <si>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</si>
  <si>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</si>
  <si>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</si>
  <si>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</si>
  <si>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</si>
  <si>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</si>
  <si>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</si>
  <si>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</si>
  <si>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</si>
  <si>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</si>
  <si>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</si>
  <si>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</si>
  <si>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</si>
  <si>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</si>
  <si>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</si>
  <si>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</si>
  <si>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</si>
  <si>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</si>
  <si>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</si>
  <si>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</si>
  <si>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</si>
  <si>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</si>
  <si>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</si>
  <si>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</si>
  <si>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</si>
  <si>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</si>
  <si>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</si>
  <si>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</si>
  <si>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</si>
  <si>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</si>
  <si>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</si>
  <si>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</si>
  <si>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</si>
  <si>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</si>
  <si>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</si>
  <si>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</si>
  <si>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</si>
  <si>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</si>
  <si>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</si>
  <si>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</si>
  <si>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</si>
  <si>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</si>
  <si>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</si>
  <si>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</si>
  <si>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</si>
  <si>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</si>
  <si>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</si>
  <si>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</si>
  <si>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</si>
  <si>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</si>
  <si>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</si>
  <si>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</si>
  <si>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</si>
  <si>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</si>
  <si>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</si>
  <si>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</si>
  <si>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</si>
  <si>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</si>
  <si>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</si>
  <si>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</si>
  <si>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</si>
  <si>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</si>
  <si>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</si>
  <si>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</si>
  <si>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</si>
  <si>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</si>
  <si>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</si>
  <si>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</si>
  <si>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</si>
  <si>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</si>
  <si>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</si>
  <si>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</si>
  <si>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</si>
  <si>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</si>
  <si>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</si>
  <si>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</si>
  <si>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</si>
  <si>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</si>
  <si>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</si>
  <si>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</si>
  <si>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</si>
  <si>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</si>
  <si>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</si>
  <si>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</si>
  <si>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</si>
  <si>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</si>
  <si>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</si>
  <si>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</si>
  <si>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</si>
  <si>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</si>
  <si>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</si>
  <si>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</si>
  <si>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</si>
  <si>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</si>
  <si>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</si>
  <si>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</si>
  <si>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</si>
  <si>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</si>
  <si>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</si>
  <si>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</si>
  <si>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</si>
  <si>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</si>
  <si>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</si>
  <si>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</si>
  <si>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</si>
  <si>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</si>
  <si>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</si>
  <si>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</si>
  <si>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</si>
  <si>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</si>
  <si>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</si>
  <si>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</si>
  <si>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</si>
  <si>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</si>
  <si>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</si>
  <si>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</si>
  <si>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</si>
  <si>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</si>
  <si>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</si>
  <si>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</si>
  <si>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</si>
  <si>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</si>
  <si>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</si>
  <si>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</si>
  <si>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</si>
  <si>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</si>
  <si>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</si>
  <si>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</si>
  <si>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</si>
  <si>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</si>
  <si>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</si>
  <si>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</si>
  <si>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</si>
  <si>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</si>
  <si>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</si>
  <si>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</si>
  <si>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</si>
  <si>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</si>
  <si>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</si>
  <si>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</si>
  <si>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</si>
  <si>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</si>
  <si>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</si>
  <si>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</si>
  <si>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</si>
  <si>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</si>
  <si>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</si>
  <si>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</si>
  <si>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</si>
  <si>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</si>
  <si>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</si>
  <si>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</si>
  <si>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</si>
  <si>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</si>
  <si>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</si>
  <si>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</si>
  <si>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</si>
  <si>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</si>
  <si>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</si>
  <si>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</si>
  <si>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</si>
  <si>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</si>
  <si>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</si>
  <si>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</si>
  <si>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</si>
  <si>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</si>
  <si>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</si>
  <si>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</si>
  <si>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</si>
  <si>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</si>
  <si>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</si>
  <si>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</si>
  <si>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</si>
  <si>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</si>
  <si>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</si>
  <si>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</si>
  <si>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</si>
  <si>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</si>
  <si>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</si>
  <si>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</si>
  <si>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</si>
  <si>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</si>
  <si>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</si>
  <si>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</si>
  <si>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</si>
  <si>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</si>
  <si>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</si>
  <si>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</si>
  <si>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</si>
  <si>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</si>
  <si>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</si>
  <si>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</si>
  <si>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</si>
  <si>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</si>
  <si>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</si>
  <si>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</si>
  <si>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</si>
  <si>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</si>
  <si>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</si>
  <si>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</si>
  <si>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</si>
  <si>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</si>
  <si>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</si>
  <si>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</si>
  <si>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</si>
  <si>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</si>
  <si>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</si>
  <si>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</si>
  <si>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</si>
  <si>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</si>
  <si>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</si>
  <si>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</si>
  <si>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</si>
  <si>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</si>
  <si>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</si>
  <si>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</si>
  <si>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</si>
  <si>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</si>
  <si>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</si>
  <si>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</si>
  <si>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</si>
  <si>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</si>
  <si>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</si>
  <si>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</si>
  <si>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</si>
  <si>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</si>
  <si>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</si>
  <si>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</si>
  <si>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</si>
  <si>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</si>
  <si>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</si>
  <si>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</si>
  <si>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</si>
  <si>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</si>
  <si>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</si>
  <si>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</si>
  <si>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</si>
  <si>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</si>
  <si>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</si>
  <si>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</si>
  <si>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</si>
  <si>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</si>
  <si>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</si>
  <si>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</si>
  <si>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</si>
  <si>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</si>
  <si>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</si>
  <si>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</si>
  <si>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</si>
  <si>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</si>
  <si>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</si>
  <si>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</si>
  <si>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</si>
  <si>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</si>
  <si>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</si>
  <si>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</si>
  <si>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</si>
  <si>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</si>
  <si>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</si>
  <si>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</si>
  <si>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</si>
  <si>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</si>
  <si>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</si>
  <si>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</si>
  <si>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</si>
  <si>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</si>
  <si>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</si>
  <si>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</si>
  <si>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</si>
  <si>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</si>
  <si>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</si>
  <si>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</si>
  <si>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</si>
  <si>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</si>
  <si>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</si>
  <si>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</si>
  <si>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</si>
  <si>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</si>
  <si>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</si>
  <si>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</si>
  <si>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</si>
  <si>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</si>
  <si>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</si>
  <si>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</si>
  <si>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</si>
  <si>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</si>
  <si>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</si>
  <si>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</si>
  <si>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</si>
  <si>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</si>
  <si>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</si>
  <si>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</si>
  <si>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</si>
  <si>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</si>
  <si>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</si>
  <si>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</si>
  <si>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</si>
  <si>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</si>
  <si>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</si>
  <si>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</si>
  <si>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</si>
  <si>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</si>
  <si>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</si>
  <si>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</si>
  <si>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</si>
  <si>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</si>
  <si>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</si>
  <si>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</si>
  <si>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</si>
  <si>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</si>
  <si>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</si>
  <si>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</si>
  <si>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</si>
  <si>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</si>
  <si>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</si>
  <si>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</si>
  <si>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</si>
  <si>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</si>
  <si>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</si>
  <si>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</si>
  <si>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</si>
  <si>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</si>
  <si>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</si>
  <si>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</si>
  <si>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</si>
  <si>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</si>
  <si>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</si>
  <si>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</si>
  <si>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</si>
  <si>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</si>
  <si>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</si>
  <si>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</si>
  <si>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</si>
  <si>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</si>
  <si>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</si>
  <si>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</si>
  <si>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</si>
  <si>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</si>
  <si>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</si>
  <si>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</si>
  <si>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</si>
  <si>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</si>
  <si>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</si>
  <si>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</si>
  <si>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</si>
  <si>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</si>
  <si>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</si>
  <si>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</si>
  <si>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</si>
  <si>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</si>
  <si>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</si>
  <si>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</si>
  <si>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</si>
  <si>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</si>
  <si>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</si>
  <si>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</si>
  <si>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</si>
  <si>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</si>
  <si>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</si>
  <si>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</si>
  <si>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</si>
  <si>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</si>
  <si>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</si>
  <si>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</si>
  <si>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</si>
  <si>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</si>
  <si>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</si>
  <si>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</si>
  <si>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</si>
  <si>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</si>
  <si>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</si>
  <si>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</si>
  <si>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</si>
  <si>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</si>
  <si>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</si>
  <si>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</si>
  <si>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</si>
  <si>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</si>
  <si>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</si>
  <si>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</si>
  <si>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</si>
  <si>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</si>
  <si>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</si>
  <si>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</si>
  <si>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</si>
  <si>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</si>
  <si>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</si>
  <si>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</si>
  <si>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</si>
  <si>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</si>
  <si>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</si>
  <si>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</si>
  <si>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</si>
  <si>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</si>
  <si>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</si>
  <si>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</si>
  <si>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</si>
  <si>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</si>
  <si>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</si>
  <si>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</si>
  <si>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</si>
  <si>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</si>
  <si>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</si>
  <si>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</si>
  <si>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</si>
  <si>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</si>
  <si>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</si>
  <si>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</si>
  <si>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</si>
  <si>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</si>
  <si>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</si>
  <si>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</si>
  <si>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</si>
  <si>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</si>
  <si>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</si>
  <si>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</si>
  <si>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</si>
  <si>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</si>
  <si>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</si>
  <si>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</si>
  <si>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</si>
  <si>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</si>
  <si>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</si>
  <si>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</si>
  <si>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</si>
  <si>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</si>
  <si>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</si>
  <si>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</si>
  <si>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</si>
  <si>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</si>
  <si>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</si>
  <si>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</si>
  <si>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</si>
  <si>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</si>
  <si>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</si>
  <si>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</si>
  <si>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</si>
  <si>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</si>
  <si>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</si>
  <si>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</si>
  <si>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</si>
  <si>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</si>
  <si>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</si>
  <si>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</si>
  <si>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</si>
  <si>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</si>
  <si>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</si>
  <si>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</si>
  <si>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</si>
  <si>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</si>
  <si>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</si>
  <si>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</si>
  <si>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</si>
  <si>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</si>
  <si>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</si>
  <si>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</si>
  <si>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</si>
  <si>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</si>
  <si>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</si>
  <si>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</si>
  <si>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</si>
  <si>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</si>
  <si>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</si>
  <si>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</si>
  <si>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</si>
  <si>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</si>
  <si>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</si>
  <si>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</si>
  <si>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</si>
  <si>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</si>
  <si>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</si>
  <si>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</si>
  <si>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</si>
  <si>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</si>
  <si>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</si>
  <si>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</si>
  <si>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</si>
  <si>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</si>
  <si>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</si>
  <si>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</si>
  <si>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</si>
  <si>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</si>
  <si>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</si>
  <si>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</si>
  <si>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</si>
  <si>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</si>
  <si>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</si>
  <si>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</si>
  <si>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</si>
  <si>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</si>
  <si>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</si>
  <si>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</si>
  <si>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</si>
  <si>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</si>
  <si>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</si>
  <si>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</si>
  <si>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</si>
  <si>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</si>
  <si>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</si>
  <si>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</si>
  <si>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</si>
  <si>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</si>
  <si>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</si>
  <si>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</si>
  <si>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</si>
  <si>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</si>
  <si>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</si>
  <si>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</si>
  <si>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</si>
  <si>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</si>
  <si>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</si>
  <si>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</si>
  <si>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</si>
  <si>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</si>
  <si>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</si>
  <si>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</si>
  <si>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</si>
  <si>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</si>
  <si>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</si>
  <si>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</si>
  <si>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</si>
  <si>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</si>
  <si>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</si>
  <si>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</si>
  <si>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</si>
  <si>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</si>
  <si>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</si>
  <si>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</si>
  <si>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</si>
  <si>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</si>
  <si>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</si>
  <si>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</si>
  <si>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</si>
  <si>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</si>
  <si>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</si>
  <si>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</si>
  <si>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</si>
  <si>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</si>
  <si>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</si>
  <si>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</si>
  <si>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</si>
  <si>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</si>
  <si>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</si>
  <si>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</si>
  <si>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</si>
  <si>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</si>
  <si>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</si>
  <si>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</si>
  <si>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</si>
  <si>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</si>
  <si>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</si>
  <si>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</si>
  <si>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</si>
  <si>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</si>
  <si>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</si>
  <si>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</si>
  <si>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</si>
  <si>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</si>
  <si>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</si>
  <si>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</si>
  <si>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</si>
  <si>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</si>
  <si>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</si>
  <si>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</si>
  <si>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</si>
  <si>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</si>
  <si>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</si>
  <si>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</si>
  <si>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</si>
  <si>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</si>
  <si>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</si>
  <si>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</si>
  <si>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</si>
  <si>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</si>
  <si>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</si>
  <si>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</si>
  <si>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</si>
  <si>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</si>
  <si>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</si>
  <si>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</si>
  <si>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</si>
  <si>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</si>
  <si>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</si>
  <si>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</si>
  <si>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</si>
  <si>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</si>
  <si>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</si>
  <si>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</si>
  <si>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</si>
  <si>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</si>
  <si>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</si>
  <si>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</si>
  <si>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</si>
  <si>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</si>
  <si>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</si>
  <si>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</si>
  <si>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</si>
  <si>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</si>
  <si>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</si>
  <si>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</si>
  <si>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</si>
  <si>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</si>
  <si>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</si>
  <si>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</si>
  <si>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</si>
  <si>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</si>
  <si>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</si>
  <si>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</si>
  <si>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</si>
  <si>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</si>
  <si>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</si>
  <si>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</si>
  <si>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</si>
  <si>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</si>
  <si>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</si>
  <si>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</si>
  <si>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</si>
  <si>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</si>
  <si>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</si>
  <si>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</si>
  <si>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</si>
  <si>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</si>
  <si>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</si>
  <si>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</si>
  <si>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</si>
  <si>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</si>
  <si>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</si>
  <si>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</si>
  <si>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</si>
  <si>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</si>
  <si>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</si>
  <si>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</si>
  <si>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</si>
  <si>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</si>
  <si>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</si>
  <si>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</si>
  <si>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</si>
  <si>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</si>
  <si>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</si>
  <si>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</si>
  <si>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</si>
  <si>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</si>
  <si>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</si>
  <si>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</si>
  <si>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</si>
  <si>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</si>
  <si>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</si>
  <si>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</si>
  <si>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</si>
  <si>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</si>
  <si>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</si>
  <si>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</si>
  <si>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</si>
  <si>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</si>
  <si>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</si>
  <si>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</si>
  <si>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</si>
  <si>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</si>
  <si>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</si>
  <si>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</si>
  <si>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</si>
  <si>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</si>
  <si>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</si>
  <si>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</si>
  <si>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</si>
  <si>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</si>
  <si>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</si>
  <si>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</si>
  <si>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</si>
  <si>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</si>
  <si>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</si>
  <si>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</si>
  <si>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</si>
  <si>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</si>
  <si>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</si>
  <si>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</si>
  <si>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</si>
  <si>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</si>
  <si>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</si>
  <si>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</si>
  <si>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</si>
  <si>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</si>
  <si>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</si>
  <si>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</si>
  <si>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</si>
  <si>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</si>
  <si>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</si>
  <si>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</si>
  <si>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</si>
  <si>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</si>
  <si>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</si>
  <si>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</si>
  <si>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</si>
  <si>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</si>
  <si>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</si>
  <si>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</si>
  <si>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</si>
  <si>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</si>
  <si>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</si>
  <si>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</si>
  <si>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</si>
  <si>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</si>
  <si>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</si>
  <si>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</si>
  <si>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</si>
  <si>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</si>
  <si>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</si>
  <si>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</si>
  <si>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</si>
  <si>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</si>
  <si>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</si>
  <si>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</si>
  <si>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</si>
  <si>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</si>
  <si>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</si>
  <si>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</si>
  <si>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</si>
  <si>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</si>
  <si>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</si>
  <si>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</si>
  <si>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</si>
  <si>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</si>
  <si>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</si>
  <si>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</si>
  <si>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</si>
  <si>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</si>
  <si>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</si>
  <si>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</si>
  <si>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</si>
  <si>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</si>
  <si>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</si>
  <si>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</si>
  <si>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</si>
  <si>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</si>
  <si>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</si>
  <si>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</si>
  <si>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</si>
  <si>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</si>
  <si>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</si>
  <si>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</si>
  <si>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</si>
  <si>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</si>
  <si>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</si>
  <si>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</si>
  <si>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</si>
  <si>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</si>
  <si>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</si>
  <si>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</si>
  <si>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</si>
  <si>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</si>
  <si>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</si>
  <si>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</si>
  <si>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</si>
  <si>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</si>
  <si>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</si>
  <si>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</si>
  <si>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</si>
  <si>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</si>
  <si>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</si>
  <si>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</si>
  <si>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</si>
  <si>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</si>
  <si>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</si>
  <si>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</si>
  <si>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</si>
  <si>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</si>
  <si>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</si>
  <si>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</si>
  <si>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</si>
  <si>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</si>
  <si>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</si>
  <si>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</si>
  <si>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</si>
  <si>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</si>
  <si>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</si>
  <si>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</si>
  <si>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</si>
  <si>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</si>
  <si>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</si>
  <si>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</si>
  <si>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</si>
  <si>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</si>
  <si>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</si>
  <si>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</si>
  <si>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</si>
  <si>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</si>
  <si>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</si>
  <si>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</si>
  <si>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</si>
  <si>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</si>
  <si>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</si>
  <si>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</si>
  <si>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</si>
  <si>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</si>
  <si>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</si>
  <si>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</si>
  <si>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</si>
  <si>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</si>
  <si>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</si>
  <si>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</si>
  <si>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</si>
  <si>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</si>
  <si>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</si>
  <si>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</si>
  <si>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</si>
  <si>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</si>
  <si>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</si>
  <si>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</si>
  <si>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</si>
  <si>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</si>
  <si>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</si>
  <si>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</si>
  <si>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</si>
  <si>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</si>
  <si>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</si>
  <si>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</si>
  <si>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</si>
  <si>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</si>
  <si>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</si>
  <si>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</si>
  <si>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</si>
  <si>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</si>
  <si>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</si>
  <si>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</si>
  <si>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</si>
  <si>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</si>
  <si>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</si>
  <si>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</si>
  <si>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</si>
  <si>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</si>
  <si>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</si>
  <si>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</si>
  <si>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</si>
  <si>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</si>
  <si>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</si>
  <si>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</si>
  <si>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</si>
  <si>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</si>
  <si>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</si>
  <si>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</si>
  <si>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</si>
  <si>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</si>
  <si>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</si>
  <si>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</si>
  <si>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</si>
  <si>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</si>
  <si>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</si>
  <si>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</si>
  <si>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</si>
  <si>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</si>
  <si>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</si>
  <si>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</si>
  <si>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</si>
  <si>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</si>
  <si>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</si>
  <si>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</si>
  <si>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</si>
  <si>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</si>
  <si>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</si>
  <si>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</si>
  <si>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</si>
  <si>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</si>
  <si>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</si>
  <si>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</si>
  <si>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</si>
  <si>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</si>
  <si>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</si>
  <si>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</si>
  <si>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</si>
  <si>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</si>
  <si>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</si>
  <si>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</si>
  <si>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</si>
  <si>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</si>
  <si>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</si>
  <si>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</si>
  <si>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</si>
  <si>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</si>
  <si>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</si>
  <si>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</si>
  <si>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</si>
  <si>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</si>
  <si>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</si>
  <si>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</si>
  <si>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</si>
  <si>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</si>
  <si>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</si>
  <si>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</si>
  <si>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</si>
  <si>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</si>
  <si>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</si>
  <si>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</si>
  <si>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</si>
  <si>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</si>
  <si>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</si>
  <si>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</si>
  <si>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</si>
  <si>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</si>
  <si>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</si>
  <si>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</si>
  <si>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</si>
  <si>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</si>
  <si>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</si>
  <si>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</si>
  <si>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</si>
  <si>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</si>
  <si>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</si>
  <si>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</si>
  <si>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</si>
  <si>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</si>
  <si>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</si>
  <si>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</si>
  <si>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</si>
  <si>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</si>
  <si>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</si>
  <si>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</si>
  <si>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</si>
  <si>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</si>
  <si>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</si>
  <si>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</si>
  <si>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</si>
  <si>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</si>
  <si>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</si>
  <si>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</si>
  <si>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</si>
  <si>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</si>
  <si>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</si>
  <si>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</si>
  <si>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</si>
  <si>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</si>
  <si>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</si>
  <si>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</si>
  <si>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</si>
  <si>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</si>
  <si>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</si>
  <si>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</si>
  <si>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</si>
  <si>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</si>
  <si>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</si>
  <si>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</si>
  <si>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</si>
  <si>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</si>
  <si>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</si>
  <si>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</si>
  <si>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</si>
  <si>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</si>
  <si>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</si>
  <si>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</si>
  <si>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</si>
  <si>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</si>
  <si>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</si>
  <si>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</si>
  <si>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</si>
  <si>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</si>
  <si>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</si>
  <si>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</si>
  <si>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</si>
  <si>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</si>
  <si>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</si>
  <si>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</si>
  <si>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</si>
  <si>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</si>
  <si>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</si>
  <si>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</si>
  <si>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</si>
  <si>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</si>
  <si>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</si>
  <si>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</si>
  <si>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</si>
  <si>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</si>
  <si>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</si>
  <si>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</si>
  <si>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</si>
  <si>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</si>
  <si>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</si>
  <si>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</si>
  <si>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</si>
  <si>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</si>
  <si>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</si>
  <si>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</si>
  <si>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</si>
  <si>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</si>
  <si>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</si>
  <si>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</si>
  <si>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</si>
  <si>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</si>
  <si>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</si>
  <si>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</si>
  <si>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</si>
  <si>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</si>
  <si>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</si>
  <si>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</si>
  <si>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</si>
  <si>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</si>
  <si>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</si>
  <si>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</si>
  <si>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</si>
  <si>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</si>
  <si>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</si>
  <si>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</si>
  <si>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</si>
  <si>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</si>
  <si>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</si>
  <si>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</si>
  <si>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</si>
  <si>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</si>
  <si>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</si>
  <si>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</si>
  <si>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</si>
  <si>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</si>
  <si>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</si>
  <si>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</si>
  <si>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</si>
  <si>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</si>
  <si>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</si>
  <si>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</si>
  <si>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</si>
  <si>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</si>
  <si>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</si>
  <si>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</si>
  <si>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</si>
  <si>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</si>
  <si>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</si>
  <si>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</si>
  <si>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</si>
  <si>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</si>
  <si>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</si>
  <si>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</si>
  <si>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</si>
  <si>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</si>
  <si>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</si>
  <si>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</si>
  <si>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</si>
  <si>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</si>
  <si>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</si>
  <si>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</si>
  <si>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</si>
  <si>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</si>
  <si>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</si>
  <si>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</si>
  <si>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</si>
  <si>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</si>
  <si>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</si>
  <si>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</si>
  <si>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</si>
  <si>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</si>
  <si>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</si>
  <si>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</si>
  <si>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</si>
  <si>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</si>
  <si>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</si>
  <si>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</si>
  <si>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</si>
  <si>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</si>
  <si>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</si>
  <si>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</si>
  <si>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</si>
  <si>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</si>
  <si>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</si>
  <si>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</si>
  <si>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</si>
  <si>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</si>
  <si>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</si>
  <si>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</si>
  <si>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</si>
  <si>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</si>
  <si>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</si>
  <si>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</si>
  <si>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</si>
  <si>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</si>
  <si>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</si>
  <si>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</si>
  <si>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</si>
  <si>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</si>
  <si>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</si>
  <si>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</si>
  <si>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</si>
  <si>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</si>
  <si>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</si>
  <si>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</si>
  <si>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</si>
  <si>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</si>
  <si>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</si>
  <si>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</si>
  <si>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</si>
  <si>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</si>
  <si>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</si>
  <si>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</si>
  <si>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</si>
  <si>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</si>
  <si>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</si>
  <si>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</si>
  <si>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</si>
  <si>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</si>
  <si>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</si>
  <si>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</si>
  <si>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</si>
  <si>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</si>
  <si>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</si>
  <si>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</si>
  <si>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</si>
  <si>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</si>
  <si>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</si>
  <si>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</si>
  <si>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</si>
  <si>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</si>
  <si>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</si>
  <si>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</si>
  <si>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</si>
  <si>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</si>
  <si>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</si>
  <si>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</si>
  <si>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</si>
  <si>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</si>
  <si>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</si>
  <si>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</si>
  <si>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</si>
  <si>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</si>
  <si>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</si>
  <si>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</si>
  <si>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</si>
  <si>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</si>
  <si>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</si>
  <si>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</si>
  <si>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</si>
  <si>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</si>
  <si>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</si>
  <si>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</si>
  <si>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</si>
  <si>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</si>
  <si>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</si>
  <si>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</si>
  <si>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</si>
  <si>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</si>
  <si>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</si>
  <si>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</si>
  <si>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</si>
  <si>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</si>
  <si>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</si>
  <si>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</si>
  <si>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</si>
  <si>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</si>
  <si>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</si>
  <si>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</si>
  <si>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</si>
  <si>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</si>
  <si>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</si>
  <si>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</si>
  <si>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</si>
  <si>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</si>
  <si>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</si>
  <si>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</si>
  <si>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</si>
  <si>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</si>
  <si>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</si>
  <si>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</si>
  <si>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</si>
  <si>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</si>
  <si>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</si>
  <si>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</si>
  <si>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</si>
  <si>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</si>
  <si>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</si>
  <si>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</si>
  <si>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</si>
  <si>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</si>
  <si>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</si>
  <si>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</si>
  <si>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</si>
  <si>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</si>
  <si>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</si>
  <si>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</si>
  <si>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</si>
  <si>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</si>
  <si>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</si>
  <si>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</si>
  <si>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</si>
  <si>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</si>
  <si>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</si>
  <si>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</si>
  <si>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</si>
  <si>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</si>
  <si>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</si>
  <si>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</si>
  <si>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</si>
  <si>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</si>
  <si>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</si>
  <si>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</si>
  <si>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</si>
  <si>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</si>
  <si>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</si>
  <si>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</si>
  <si>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</si>
  <si>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</si>
  <si>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</si>
  <si>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</si>
  <si>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</si>
  <si>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</si>
  <si>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</si>
  <si>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</si>
  <si>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</si>
  <si>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</si>
  <si>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</si>
  <si>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</si>
  <si>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</si>
  <si>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</si>
  <si>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</si>
  <si>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</si>
  <si>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</si>
  <si>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</si>
  <si>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</si>
  <si>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</si>
  <si>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</si>
  <si>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</si>
  <si>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</si>
  <si>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</si>
  <si>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</si>
  <si>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</si>
  <si>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</si>
  <si>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</si>
  <si>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</si>
  <si>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</si>
  <si>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</si>
  <si>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</si>
  <si>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</si>
  <si>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</si>
  <si>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</si>
  <si>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</si>
  <si>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</si>
  <si>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</si>
  <si>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</si>
  <si>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</si>
  <si>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</si>
  <si>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</si>
  <si>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</si>
  <si>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</si>
  <si>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</si>
  <si>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</si>
  <si>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</si>
  <si>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</si>
  <si>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</si>
  <si>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</si>
  <si>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</si>
  <si>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</si>
  <si>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</si>
  <si>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</si>
  <si>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</si>
  <si>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</si>
  <si>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</si>
  <si>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</si>
  <si>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</si>
  <si>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</si>
  <si>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</si>
  <si>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</si>
  <si>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</si>
  <si>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</si>
  <si>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</si>
  <si>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</si>
  <si>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</si>
  <si>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</si>
  <si>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</si>
  <si>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</si>
  <si>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</si>
  <si>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</si>
  <si>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</si>
  <si>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</si>
  <si>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</si>
  <si>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</si>
  <si>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</si>
  <si>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</si>
  <si>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</si>
  <si>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</si>
  <si>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</si>
  <si>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</si>
  <si>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</si>
  <si>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</si>
  <si>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</si>
  <si>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</si>
  <si>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</si>
  <si>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</si>
  <si>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</si>
  <si>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</si>
  <si>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</si>
  <si>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</si>
  <si>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</si>
  <si>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</si>
  <si>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</si>
  <si>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</si>
  <si>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</si>
  <si>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</si>
  <si>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</si>
  <si>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</si>
  <si>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</si>
  <si>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</si>
  <si>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</si>
  <si>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</si>
  <si>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</si>
  <si>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</si>
  <si>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</si>
  <si>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</si>
  <si>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</si>
  <si>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</si>
  <si>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</si>
  <si>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</si>
  <si>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</si>
  <si>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</si>
  <si>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</si>
  <si>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</si>
  <si>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</si>
  <si>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</si>
  <si>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</si>
  <si>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</si>
  <si>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</si>
  <si>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</si>
  <si>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</si>
  <si>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</si>
  <si>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</si>
  <si>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</si>
  <si>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</si>
  <si>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</si>
  <si>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</si>
  <si>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</si>
  <si>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</si>
  <si>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</si>
  <si>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</si>
  <si>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</si>
  <si>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</si>
  <si>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</si>
  <si>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</si>
  <si>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</si>
  <si>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</si>
  <si>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</si>
  <si>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</si>
  <si>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</si>
  <si>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</si>
  <si>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</si>
  <si>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</si>
  <si>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</si>
  <si>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</si>
  <si>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</si>
  <si>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</si>
  <si>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</si>
  <si>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</si>
  <si>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</si>
  <si>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</si>
  <si>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</si>
  <si>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</si>
  <si>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</si>
  <si>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</si>
  <si>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</si>
  <si>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</si>
  <si>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</si>
  <si>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</si>
  <si>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</si>
  <si>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</si>
  <si>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</si>
  <si>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</si>
  <si>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</si>
  <si>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</si>
  <si>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</si>
  <si>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</si>
  <si>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</si>
  <si>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</si>
  <si>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</si>
  <si>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</si>
  <si>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</si>
  <si>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</si>
  <si>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</si>
  <si>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</si>
  <si>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</si>
  <si>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</si>
  <si>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</si>
  <si>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</si>
  <si>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</si>
  <si>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</si>
  <si>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</si>
  <si>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</si>
  <si>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</si>
  <si>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</si>
  <si>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</si>
  <si>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</si>
  <si>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</si>
  <si>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</si>
  <si>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</si>
  <si>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</si>
  <si>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</si>
  <si>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</si>
  <si>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</si>
  <si>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</si>
  <si>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</si>
  <si>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</si>
  <si>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</si>
  <si>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</si>
  <si>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</si>
  <si>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</si>
  <si>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</si>
  <si>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</si>
  <si>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</si>
  <si>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</si>
  <si>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</si>
  <si>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</si>
  <si>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</si>
  <si>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</si>
  <si>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</si>
  <si>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</si>
  <si>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</si>
  <si>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</si>
  <si>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</si>
  <si>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</si>
  <si>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</si>
  <si>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</si>
  <si>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</si>
  <si>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</si>
  <si>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</si>
  <si>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</si>
  <si>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</si>
  <si>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</si>
  <si>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</si>
  <si>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</si>
  <si>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</si>
  <si>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</si>
  <si>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</si>
  <si>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</si>
  <si>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</si>
  <si>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</si>
  <si>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</si>
  <si>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</si>
  <si>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</si>
  <si>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</si>
  <si>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</si>
  <si>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</si>
  <si>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</si>
  <si>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</si>
  <si>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</si>
  <si>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</si>
  <si>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</si>
  <si>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</si>
  <si>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</si>
  <si>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</si>
  <si>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</si>
  <si>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</si>
  <si>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</si>
  <si>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</si>
  <si>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</si>
  <si>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</si>
  <si>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</si>
  <si>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</si>
  <si>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</si>
  <si>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</si>
  <si>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</si>
  <si>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</si>
  <si>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</si>
  <si>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</si>
  <si>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</si>
  <si>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</si>
  <si>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</si>
  <si>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</si>
  <si>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</si>
  <si>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</si>
  <si>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</si>
  <si>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</si>
  <si>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</si>
  <si>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</si>
  <si>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</si>
  <si>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</si>
  <si>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</si>
  <si>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</si>
  <si>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</si>
  <si>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</si>
  <si>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</si>
  <si>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</si>
  <si>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</si>
  <si>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</si>
  <si>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</si>
  <si>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</si>
  <si>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</si>
  <si>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</si>
  <si>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</si>
  <si>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</si>
  <si>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</si>
  <si>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</si>
  <si>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</si>
  <si>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</si>
  <si>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</si>
  <si>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</si>
  <si>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</si>
  <si>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</si>
  <si>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</si>
  <si>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</si>
  <si>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</si>
  <si>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</si>
  <si>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</si>
  <si>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</si>
  <si>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</si>
  <si>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</si>
  <si>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</si>
  <si>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</si>
  <si>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</si>
  <si>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</si>
  <si>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</si>
  <si>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</si>
  <si>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</si>
  <si>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</si>
  <si>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</si>
  <si>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</si>
  <si>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</si>
  <si>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</si>
  <si>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</si>
  <si>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</si>
  <si>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</si>
  <si>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</si>
  <si>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</si>
  <si>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</si>
  <si>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</si>
  <si>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</si>
  <si>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</si>
  <si>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</si>
  <si>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</si>
  <si>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</si>
  <si>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</si>
  <si>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</si>
  <si>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</si>
  <si>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</si>
  <si>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</si>
  <si>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</si>
  <si>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</si>
  <si>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</si>
  <si>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</si>
  <si>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</si>
  <si>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</si>
  <si>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</si>
  <si>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</si>
  <si>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</si>
  <si>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</si>
  <si>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</si>
  <si>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</si>
  <si>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</si>
  <si>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</si>
  <si>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</si>
  <si>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</si>
  <si>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</si>
  <si>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</si>
  <si>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</si>
  <si>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</si>
  <si>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</si>
  <si>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</si>
  <si>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</si>
  <si>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</si>
  <si>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</si>
  <si>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</si>
  <si>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</si>
  <si>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</si>
  <si>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</si>
  <si>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</si>
  <si>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</si>
  <si>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</si>
  <si>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</si>
  <si>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</si>
  <si>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</si>
  <si>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</si>
  <si>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</si>
  <si>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</si>
  <si>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</si>
  <si>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</si>
  <si>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</si>
  <si>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</si>
  <si>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</si>
  <si>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</si>
  <si>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</si>
  <si>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</si>
  <si>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</si>
  <si>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</si>
  <si>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</si>
  <si>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</si>
  <si>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</si>
  <si>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</si>
  <si>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</si>
  <si>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</si>
  <si>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</si>
  <si>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</si>
  <si>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</si>
  <si>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</si>
  <si>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</si>
  <si>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</si>
  <si>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</si>
  <si>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</si>
  <si>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</si>
  <si>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</si>
  <si>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</si>
  <si>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</si>
  <si>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</si>
  <si>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</si>
  <si>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</si>
  <si>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</si>
  <si>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</si>
  <si>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</si>
  <si>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</si>
  <si>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</si>
  <si>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</si>
  <si>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</si>
  <si>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</si>
  <si>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</si>
  <si>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</si>
  <si>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</si>
  <si>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</si>
  <si>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</si>
  <si>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</si>
  <si>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</si>
  <si>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</si>
  <si>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</si>
  <si>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</si>
  <si>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</si>
  <si>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</si>
  <si>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</si>
  <si>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</si>
  <si>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</si>
  <si>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</si>
  <si>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</si>
  <si>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</si>
  <si>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</si>
  <si>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</si>
  <si>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</si>
  <si>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</si>
  <si>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</si>
  <si>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</si>
  <si>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</si>
  <si>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</si>
  <si>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</si>
  <si>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</si>
  <si>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</si>
  <si>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</si>
  <si>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</si>
  <si>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</si>
  <si>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</si>
  <si>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</si>
  <si>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</si>
  <si>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</si>
  <si>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</si>
  <si>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</si>
  <si>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</si>
  <si>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</si>
  <si>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</si>
  <si>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</si>
  <si>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</si>
  <si>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</si>
  <si>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</si>
  <si>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</si>
  <si>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</si>
  <si>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</si>
  <si>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</si>
  <si>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</si>
  <si>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</si>
  <si>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</si>
  <si>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</si>
  <si>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</si>
  <si>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</si>
  <si>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</si>
  <si>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</si>
  <si>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</si>
  <si>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</si>
  <si>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</si>
  <si>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</si>
  <si>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</si>
  <si>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</si>
  <si>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</si>
  <si>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</si>
  <si>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</si>
  <si>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</si>
  <si>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</si>
  <si>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</si>
  <si>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</si>
  <si>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</si>
  <si>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</si>
  <si>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</si>
  <si>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</si>
  <si>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</si>
  <si>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</si>
  <si>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</si>
  <si>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</si>
  <si>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</si>
  <si>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</si>
  <si>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</si>
  <si>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</si>
  <si>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</si>
  <si>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</si>
  <si>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</si>
  <si>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</si>
  <si>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</si>
  <si>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</si>
  <si>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</si>
  <si>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</si>
  <si>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</si>
  <si>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</si>
  <si>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</si>
  <si>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</si>
  <si>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</si>
  <si>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</si>
  <si>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</si>
  <si>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</si>
  <si>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</si>
  <si>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</si>
  <si>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</si>
  <si>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</si>
  <si>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</si>
  <si>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</si>
  <si>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</si>
  <si>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</si>
  <si>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</si>
  <si>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</si>
  <si>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</si>
  <si>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</si>
  <si>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</si>
  <si>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</si>
  <si>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</si>
  <si>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</si>
  <si>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</si>
  <si>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</si>
  <si>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</si>
  <si>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</si>
  <si>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</si>
  <si>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</si>
  <si>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</si>
  <si>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</si>
  <si>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</si>
  <si>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</si>
  <si>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</si>
  <si>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</si>
  <si>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</si>
  <si>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</si>
  <si>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</si>
  <si>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</si>
  <si>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</si>
  <si>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</si>
  <si>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</si>
  <si>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</si>
  <si>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</si>
  <si>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</si>
  <si>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</si>
  <si>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</si>
  <si>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</si>
  <si>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</si>
  <si>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</si>
  <si>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</si>
  <si>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</si>
  <si>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</si>
  <si>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</si>
  <si>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</si>
  <si>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</si>
  <si>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</si>
  <si>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</si>
  <si>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</si>
  <si>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</si>
  <si>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</si>
  <si>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</si>
  <si>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</si>
  <si>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</si>
  <si>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</si>
  <si>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</si>
  <si>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</si>
  <si>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</si>
  <si>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</si>
  <si>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</si>
  <si>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</si>
  <si>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</si>
  <si>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</si>
  <si>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</si>
  <si>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</si>
  <si>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</si>
  <si>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</si>
  <si>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</si>
  <si>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</si>
  <si>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</si>
  <si>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</si>
  <si>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</si>
  <si>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</si>
  <si>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</si>
  <si>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</si>
  <si>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</si>
  <si>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</si>
  <si>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</si>
  <si>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</si>
  <si>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</si>
  <si>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</si>
  <si>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</si>
  <si>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</si>
  <si>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</si>
  <si>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</si>
  <si>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</si>
  <si>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</si>
  <si>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</si>
  <si>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</si>
  <si>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</si>
  <si>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</si>
  <si>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</si>
  <si>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</si>
  <si>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</si>
  <si>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</si>
  <si>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</si>
  <si>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</si>
  <si>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</si>
  <si>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</si>
  <si>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</si>
  <si>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</si>
  <si>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</si>
  <si>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</si>
  <si>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</si>
  <si>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</si>
  <si>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</si>
  <si>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</si>
  <si>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</si>
  <si>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</si>
  <si>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</si>
  <si>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</si>
  <si>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</si>
  <si>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</si>
  <si>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</si>
  <si>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</si>
  <si>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</si>
  <si>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</si>
  <si>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</si>
  <si>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</si>
  <si>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</si>
  <si>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</si>
  <si>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</si>
  <si>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</si>
  <si>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</si>
  <si>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</si>
  <si>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</si>
  <si>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</si>
  <si>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</si>
  <si>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</si>
  <si>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</si>
  <si>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</si>
  <si>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</si>
  <si>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</si>
  <si>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</si>
  <si>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</si>
  <si>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</si>
  <si>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</si>
  <si>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</si>
  <si>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</si>
  <si>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</si>
  <si>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</si>
  <si>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</si>
  <si>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</si>
  <si>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</si>
  <si>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</si>
  <si>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</si>
  <si>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</si>
  <si>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</si>
  <si>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</si>
  <si>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</si>
  <si>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</si>
  <si>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</si>
  <si>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</si>
  <si>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</si>
  <si>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</si>
  <si>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</si>
  <si>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</si>
  <si>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</si>
  <si>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</si>
  <si>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</si>
  <si>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</si>
  <si>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</si>
  <si>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</si>
  <si>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</si>
  <si>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</si>
  <si>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</si>
  <si>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</si>
  <si>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</si>
  <si>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</si>
  <si>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</si>
  <si>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</si>
  <si>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</si>
  <si>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</si>
  <si>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</si>
  <si>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</si>
  <si>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</si>
  <si>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</si>
  <si>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</si>
  <si>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</si>
  <si>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</si>
  <si>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</si>
  <si>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</si>
  <si>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</si>
  <si>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</si>
  <si>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</si>
  <si>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</si>
  <si>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</si>
  <si>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</si>
  <si>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</si>
  <si>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</si>
  <si>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</si>
  <si>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</si>
  <si>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</si>
  <si>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</si>
  <si>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</si>
  <si>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</si>
  <si>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</si>
  <si>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</si>
  <si>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</si>
  <si>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</si>
  <si>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</si>
  <si>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</si>
  <si>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</si>
  <si>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</si>
  <si>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</si>
  <si>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</si>
  <si>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</si>
  <si>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</si>
  <si>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</si>
  <si>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</si>
  <si>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</si>
  <si>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</si>
  <si>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</si>
  <si>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</si>
  <si>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</si>
  <si>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</si>
  <si>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</si>
  <si>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</si>
  <si>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</si>
  <si>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</si>
  <si>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</si>
  <si>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</si>
  <si>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</si>
  <si>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</si>
  <si>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</si>
  <si>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</si>
  <si>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</si>
  <si>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</si>
  <si>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</si>
  <si>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</si>
  <si>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</si>
  <si>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</si>
  <si>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</si>
  <si>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</si>
  <si>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</si>
  <si>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</si>
  <si>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</si>
  <si>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</si>
  <si>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</si>
  <si>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</si>
  <si>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</si>
  <si>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</si>
  <si>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</si>
  <si>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</si>
  <si>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</si>
  <si>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</si>
  <si>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</si>
  <si>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</si>
  <si>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</si>
  <si>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</si>
  <si>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</si>
  <si>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</si>
  <si>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</si>
  <si>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</si>
  <si>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</si>
  <si>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</si>
  <si>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</si>
  <si>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</si>
  <si>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</si>
  <si>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</si>
  <si>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</si>
  <si>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</si>
  <si>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</si>
  <si>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</si>
  <si>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</si>
  <si>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</si>
  <si>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</si>
  <si>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</si>
  <si>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</si>
  <si>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</si>
  <si>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</si>
  <si>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</si>
  <si>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</si>
  <si>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</si>
  <si>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</si>
  <si>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</si>
  <si>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</si>
  <si>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</si>
  <si>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</si>
  <si>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</si>
  <si>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</si>
  <si>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</si>
  <si>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</si>
  <si>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</si>
  <si>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</si>
  <si>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</si>
  <si>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</si>
  <si>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</si>
  <si>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</si>
  <si>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</si>
  <si>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</si>
  <si>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</si>
  <si>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</si>
  <si>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</si>
  <si>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</si>
  <si>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</si>
  <si>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</si>
  <si>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</si>
  <si>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</si>
  <si>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</si>
  <si>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</si>
  <si>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</si>
  <si>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</si>
  <si>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</si>
  <si>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</si>
  <si>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</si>
  <si>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</si>
  <si>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</si>
  <si>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</si>
  <si>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</si>
  <si>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</si>
  <si>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</si>
  <si>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</si>
  <si>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</si>
  <si>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</si>
  <si>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</si>
  <si>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</si>
  <si>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</si>
  <si>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</si>
  <si>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</si>
  <si>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</si>
  <si>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</si>
  <si>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</si>
  <si>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</si>
  <si>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</si>
  <si>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</si>
  <si>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</si>
  <si>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</si>
  <si>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</si>
  <si>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</si>
  <si>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</si>
  <si>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</si>
  <si>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</si>
  <si>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</si>
  <si>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</si>
  <si>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</si>
  <si>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</si>
  <si>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</si>
  <si>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</si>
  <si>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</si>
  <si>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</si>
  <si>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</si>
  <si>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</si>
  <si>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</si>
  <si>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</si>
  <si>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</si>
  <si>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</si>
  <si>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</si>
  <si>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</si>
  <si>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</si>
  <si>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</si>
  <si>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</si>
  <si>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</si>
  <si>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</si>
  <si>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</si>
  <si>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</si>
  <si>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</si>
  <si>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</si>
  <si>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</si>
  <si>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</si>
  <si>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</si>
  <si>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</si>
  <si>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</si>
  <si>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</si>
  <si>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</si>
  <si>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</si>
  <si>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</si>
  <si>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</si>
  <si>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</si>
  <si>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</si>
  <si>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</si>
  <si>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</si>
  <si>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</si>
  <si>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</si>
  <si>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</si>
  <si>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</si>
  <si>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</si>
  <si>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</si>
  <si>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</si>
  <si>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</si>
  <si>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</si>
  <si>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</si>
  <si>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</si>
  <si>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</si>
  <si>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</si>
  <si>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</si>
  <si>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</si>
  <si>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</si>
  <si>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</si>
  <si>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</si>
  <si>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</si>
  <si>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</si>
  <si>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</si>
  <si>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</si>
  <si>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</si>
  <si>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</si>
  <si>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</si>
  <si>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</si>
  <si>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</si>
  <si>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</si>
  <si>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</si>
  <si>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</si>
  <si>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</si>
  <si>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</si>
  <si>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</si>
  <si>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</si>
  <si>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</si>
  <si>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</si>
  <si>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</si>
  <si>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</si>
  <si>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</si>
  <si>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</si>
  <si>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</si>
  <si>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</si>
  <si>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</si>
  <si>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</si>
  <si>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</si>
  <si>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</si>
  <si>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</si>
  <si>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</si>
  <si>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</si>
  <si>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</si>
  <si>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</si>
  <si>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</si>
  <si>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</si>
  <si>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</si>
  <si>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</si>
  <si>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</si>
  <si>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</si>
  <si>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</si>
  <si>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</si>
  <si>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</si>
  <si>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</si>
  <si>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</si>
  <si>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</si>
  <si>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</si>
  <si>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</si>
  <si>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</si>
  <si>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</si>
  <si>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</si>
  <si>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</si>
  <si>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</si>
  <si>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</si>
  <si>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</si>
  <si>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</si>
  <si>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</si>
  <si>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</si>
  <si>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</si>
  <si>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</si>
  <si>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</si>
  <si>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</si>
  <si>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</si>
  <si>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</si>
  <si>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</si>
  <si>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</si>
  <si>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</si>
  <si>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</si>
  <si>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</si>
  <si>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</si>
  <si>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</si>
  <si>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</si>
  <si>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</si>
  <si>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</si>
  <si>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</si>
  <si>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</si>
  <si>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</si>
  <si>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</si>
  <si>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</si>
  <si>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</si>
  <si>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</si>
  <si>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</si>
  <si>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</si>
  <si>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</si>
  <si>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</si>
  <si>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</si>
  <si>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</si>
  <si>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</si>
  <si>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</si>
  <si>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</si>
  <si>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</si>
  <si>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</si>
  <si>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</si>
  <si>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</si>
  <si>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</si>
  <si>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</si>
  <si>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</si>
  <si>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</si>
  <si>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</si>
  <si>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</si>
  <si>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</si>
  <si>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</si>
  <si>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</si>
  <si>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</si>
  <si>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</si>
  <si>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</si>
  <si>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</si>
  <si>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</si>
  <si>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</si>
  <si>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</si>
  <si>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</si>
  <si>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</si>
  <si>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</si>
  <si>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</si>
  <si>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</si>
  <si>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</si>
  <si>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</si>
  <si>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</si>
  <si>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</si>
  <si>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</si>
  <si>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</si>
  <si>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</si>
  <si>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</si>
  <si>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</si>
  <si>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</si>
  <si>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</si>
  <si>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</si>
  <si>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</si>
  <si>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</si>
  <si>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</si>
  <si>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</si>
  <si>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</si>
  <si>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</si>
  <si>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</si>
  <si>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</si>
  <si>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</si>
  <si>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</si>
  <si>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</si>
  <si>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</si>
  <si>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</si>
  <si>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</si>
  <si>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</si>
  <si>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</si>
  <si>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</si>
  <si>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</si>
  <si>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</si>
  <si>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</si>
  <si>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</si>
  <si>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</si>
  <si>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</si>
  <si>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</si>
  <si>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</si>
  <si>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</si>
  <si>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</si>
  <si>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</si>
  <si>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</si>
  <si>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</si>
  <si>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</si>
  <si>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</si>
  <si>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</si>
  <si>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</si>
  <si>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</si>
  <si>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</si>
  <si>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</si>
  <si>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</si>
  <si>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</si>
  <si>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</si>
  <si>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</si>
  <si>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</si>
  <si>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</si>
  <si>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</si>
  <si>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</si>
  <si>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</si>
  <si>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</si>
  <si>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</si>
  <si>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</si>
  <si>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</si>
  <si>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</si>
  <si>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</si>
  <si>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</si>
  <si>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</si>
  <si>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</si>
  <si>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</si>
  <si>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</si>
  <si>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</si>
  <si>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</si>
  <si>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</si>
  <si>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</si>
  <si>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</si>
  <si>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</si>
  <si>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</si>
  <si>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</si>
  <si>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</si>
  <si>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</si>
  <si>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</si>
  <si>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</si>
  <si>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</si>
  <si>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</si>
  <si>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</si>
  <si>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</si>
  <si>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</si>
  <si>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</si>
  <si>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</si>
  <si>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</si>
  <si>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</si>
  <si>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</si>
  <si>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</si>
  <si>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</si>
  <si>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</si>
  <si>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</si>
  <si>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</si>
  <si>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</si>
  <si>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</si>
  <si>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</si>
  <si>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</si>
  <si>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</si>
  <si>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</si>
  <si>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</si>
  <si>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</si>
  <si>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</si>
  <si>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</si>
  <si>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</si>
  <si>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</si>
  <si>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</si>
  <si>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</si>
  <si>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</si>
  <si>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</si>
  <si>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</si>
  <si>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</si>
  <si>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</si>
  <si>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</si>
  <si>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</si>
  <si>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</si>
  <si>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</si>
  <si>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</si>
  <si>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</si>
  <si>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</si>
  <si>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</si>
  <si>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</si>
  <si>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</si>
  <si>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</si>
  <si>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</si>
  <si>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</si>
  <si>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</si>
  <si>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</si>
  <si>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</si>
  <si>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</si>
  <si>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</si>
  <si>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</si>
  <si>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</si>
  <si>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</si>
  <si>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</si>
  <si>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</si>
  <si>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</si>
  <si>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</si>
  <si>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</si>
  <si>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</si>
  <si>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</si>
  <si>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</si>
  <si>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</si>
  <si>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</si>
  <si>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</si>
  <si>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</si>
  <si>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</si>
  <si>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</si>
  <si>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</si>
  <si>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</si>
  <si>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</si>
  <si>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</si>
  <si>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</si>
  <si>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</si>
  <si>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</si>
  <si>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</si>
  <si>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</si>
  <si>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</si>
  <si>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</si>
  <si>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</si>
  <si>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</si>
  <si>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</si>
  <si>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</si>
  <si>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</si>
  <si>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</si>
  <si>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</si>
  <si>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</si>
  <si>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</si>
  <si>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</si>
  <si>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</si>
  <si>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</si>
  <si>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</si>
  <si>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</si>
  <si>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</si>
  <si>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</si>
  <si>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</si>
  <si>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</si>
  <si>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</si>
  <si>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</si>
  <si>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</si>
  <si>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</si>
  <si>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</si>
  <si>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</si>
  <si>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</si>
  <si>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</si>
  <si>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</si>
  <si>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</si>
  <si>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</si>
  <si>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</si>
  <si>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</si>
  <si>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</si>
  <si>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</si>
  <si>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</si>
  <si>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</si>
  <si>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</si>
  <si>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</si>
  <si>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</si>
  <si>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</si>
  <si>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</si>
  <si>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</si>
  <si>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</si>
  <si>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</si>
  <si>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</si>
  <si>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</si>
  <si>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</si>
  <si>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</si>
  <si>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</si>
  <si>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</si>
  <si>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</si>
  <si>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</si>
  <si>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</si>
  <si>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</si>
  <si>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</si>
  <si>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</si>
  <si>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</si>
  <si>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</si>
  <si>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</si>
  <si>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</si>
  <si>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</si>
  <si>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</si>
  <si>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</si>
  <si>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</si>
  <si>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</si>
  <si>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</si>
  <si>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</si>
  <si>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</si>
  <si>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</si>
  <si>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</si>
  <si>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</si>
  <si>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</si>
  <si>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</si>
  <si>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</si>
  <si>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</si>
  <si>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</si>
  <si>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</si>
  <si>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</si>
  <si>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</si>
  <si>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</si>
  <si>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</si>
  <si>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</si>
  <si>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</si>
  <si>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</si>
  <si>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</si>
  <si>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</si>
  <si>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</si>
  <si>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</si>
  <si>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</si>
  <si>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</si>
  <si>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</si>
  <si>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</si>
  <si>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</si>
  <si>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</si>
  <si>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</si>
  <si>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</si>
  <si>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</si>
  <si>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</si>
  <si>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</si>
  <si>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</si>
  <si>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</si>
  <si>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</si>
  <si>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</si>
  <si>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</si>
  <si>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</si>
  <si>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</si>
  <si>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</si>
  <si>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</si>
  <si>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</si>
  <si>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</si>
  <si>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</si>
  <si>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</si>
  <si>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</si>
  <si>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</si>
  <si>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</si>
  <si>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</si>
  <si>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</si>
  <si>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</si>
  <si>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</si>
  <si>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</si>
  <si>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</si>
  <si>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</si>
  <si>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</si>
  <si>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</si>
  <si>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</si>
  <si>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</si>
  <si>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</si>
  <si>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</si>
  <si>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</si>
  <si>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</si>
  <si>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</si>
  <si>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</si>
  <si>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</si>
  <si>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</si>
  <si>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</si>
  <si>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</si>
  <si>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</si>
  <si>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</si>
  <si>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</si>
  <si>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</si>
  <si>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</si>
  <si>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</si>
  <si>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</si>
  <si>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</si>
  <si>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</si>
  <si>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</si>
  <si>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</si>
  <si>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</si>
  <si>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</si>
  <si>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</si>
  <si>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</si>
  <si>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</si>
  <si>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</si>
  <si>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</si>
  <si>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</si>
  <si>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</si>
  <si>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</si>
  <si>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</si>
  <si>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</si>
  <si>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</si>
  <si>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</si>
  <si>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</si>
  <si>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</si>
  <si>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</si>
  <si>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</si>
  <si>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</si>
  <si>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</si>
  <si>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</si>
  <si>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</si>
  <si>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</si>
  <si>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</si>
  <si>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</si>
  <si>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</si>
  <si>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</si>
  <si>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</si>
  <si>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</si>
  <si>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</si>
  <si>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</si>
  <si>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</si>
  <si>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</si>
  <si>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</si>
  <si>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</si>
  <si>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</si>
  <si>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</si>
  <si>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</si>
  <si>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</si>
  <si>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</si>
  <si>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</si>
  <si>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</si>
  <si>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</si>
  <si>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</si>
  <si>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</si>
  <si>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</si>
  <si>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</si>
  <si>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</si>
  <si>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</si>
  <si>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</si>
  <si>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</si>
  <si>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</si>
  <si>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</si>
  <si>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</si>
  <si>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</si>
  <si>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</si>
  <si>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</si>
  <si>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</si>
  <si>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</si>
  <si>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</si>
  <si>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</si>
  <si>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</si>
  <si>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</si>
  <si>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</si>
  <si>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</si>
  <si>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</si>
  <si>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</si>
  <si>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</si>
  <si>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</si>
  <si>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</si>
  <si>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</si>
  <si>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</si>
  <si>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</si>
  <si>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</si>
  <si>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</si>
  <si>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</si>
  <si>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</si>
  <si>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</si>
  <si>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</si>
  <si>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</si>
  <si>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</si>
  <si>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</si>
  <si>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</si>
  <si>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</si>
  <si>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</si>
  <si>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</si>
  <si>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</si>
  <si>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</si>
  <si>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</si>
  <si>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</si>
  <si>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</si>
  <si>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</si>
  <si>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</si>
  <si>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</si>
  <si>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</si>
  <si>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</si>
  <si>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</si>
  <si>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</si>
  <si>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</si>
  <si>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</si>
  <si>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</si>
  <si>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</si>
  <si>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</si>
  <si>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</si>
  <si>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</si>
  <si>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</si>
  <si>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</si>
  <si>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</si>
  <si>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</si>
  <si>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</si>
  <si>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</si>
  <si>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</si>
  <si>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</si>
  <si>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</si>
  <si>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</si>
  <si>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</si>
  <si>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</si>
  <si>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</si>
  <si>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</si>
  <si>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</si>
  <si>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</si>
  <si>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</si>
  <si>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</si>
  <si>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</si>
  <si>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</si>
  <si>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</si>
  <si>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</si>
  <si>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</si>
  <si>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</si>
  <si>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</si>
  <si>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</si>
  <si>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</si>
  <si>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</si>
  <si>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</si>
  <si>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</si>
  <si>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</si>
  <si>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</si>
  <si>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</si>
  <si>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</si>
  <si>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</si>
  <si>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</si>
  <si>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</si>
  <si>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</si>
  <si>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</si>
  <si>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</si>
  <si>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</si>
  <si>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</si>
  <si>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</si>
  <si>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</si>
  <si>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</si>
  <si>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</si>
  <si>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</si>
  <si>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</si>
  <si>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</si>
  <si>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</si>
  <si>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</si>
  <si>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</si>
  <si>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</si>
  <si>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</si>
  <si>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</si>
  <si>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</si>
  <si>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</si>
  <si>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</si>
  <si>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</si>
  <si>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</si>
  <si>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</si>
  <si>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</si>
  <si>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</si>
  <si>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</si>
  <si>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</si>
  <si>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</si>
  <si>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</si>
  <si>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</si>
  <si>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</si>
  <si>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</si>
  <si>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</si>
  <si>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</si>
  <si>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</si>
  <si>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</si>
  <si>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</si>
  <si>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</si>
  <si>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</si>
  <si>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</si>
  <si>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</si>
  <si>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</si>
  <si>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</si>
  <si>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</si>
  <si>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</si>
  <si>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</si>
  <si>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</si>
  <si>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</si>
  <si>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</si>
  <si>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</si>
  <si>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</si>
  <si>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</si>
  <si>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</si>
  <si>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</si>
  <si>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</si>
  <si>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</si>
  <si>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</si>
  <si>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</si>
  <si>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</si>
  <si>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</si>
  <si>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</si>
  <si>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</si>
  <si>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</si>
  <si>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</si>
  <si>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</si>
  <si>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</si>
  <si>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</si>
  <si>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</si>
  <si>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</si>
  <si>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</si>
  <si>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</si>
  <si>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</si>
  <si>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</si>
  <si>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</si>
  <si>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</si>
  <si>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</si>
  <si>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</si>
  <si>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</si>
  <si>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</si>
  <si>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</si>
  <si>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</si>
  <si>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</si>
  <si>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</si>
  <si>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</si>
  <si>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</si>
  <si>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</si>
  <si>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</si>
  <si>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</si>
  <si>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</si>
  <si>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</si>
  <si>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</si>
  <si>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</si>
  <si>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</si>
  <si>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</si>
  <si>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</si>
  <si>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</si>
  <si>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</si>
  <si>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</si>
  <si>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</si>
  <si>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</si>
  <si>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</si>
  <si>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</si>
  <si>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</si>
  <si>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</si>
  <si>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</si>
  <si>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</si>
  <si>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</si>
  <si>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</si>
  <si>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</si>
  <si>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</si>
  <si>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</si>
  <si>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</si>
  <si>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</si>
  <si>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</si>
  <si>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</si>
  <si>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</si>
  <si>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</si>
  <si>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</si>
  <si>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</si>
  <si>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</si>
  <si>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</si>
  <si>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</si>
  <si>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</si>
  <si>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</si>
  <si>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</si>
  <si>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</si>
  <si>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</si>
  <si>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</si>
  <si>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</si>
  <si>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</si>
  <si>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</si>
  <si>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</si>
  <si>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</si>
  <si>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</si>
  <si>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</si>
  <si>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</si>
  <si>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</si>
  <si>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</si>
  <si>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</si>
  <si>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</si>
  <si>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</si>
  <si>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</si>
  <si>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</si>
  <si>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</si>
  <si>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</si>
  <si>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</si>
  <si>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</si>
  <si>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</si>
  <si>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</si>
  <si>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</si>
  <si>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</si>
  <si>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</si>
  <si>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</si>
  <si>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</si>
  <si>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</si>
  <si>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</si>
  <si>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</si>
  <si>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</si>
  <si>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</si>
  <si>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</si>
  <si>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</si>
  <si>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</si>
  <si>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</si>
  <si>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</si>
  <si>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</si>
  <si>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</si>
  <si>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</si>
  <si>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</si>
  <si>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</si>
  <si>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</si>
  <si>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</si>
  <si>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</si>
  <si>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</si>
  <si>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</si>
  <si>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</si>
  <si>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</si>
  <si>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</si>
  <si>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</si>
  <si>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</si>
  <si>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</si>
  <si>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</si>
  <si>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</si>
  <si>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</si>
  <si>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</si>
  <si>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</si>
  <si>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</si>
  <si>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</si>
  <si>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</si>
  <si>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</si>
  <si>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</si>
  <si>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</si>
  <si>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</si>
  <si>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</si>
  <si>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</si>
  <si>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</si>
  <si>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</si>
  <si>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</si>
  <si>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</si>
  <si>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</si>
  <si>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</si>
  <si>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</si>
  <si>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</si>
  <si>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</si>
  <si>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</si>
  <si>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</si>
  <si>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</si>
  <si>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</si>
  <si>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</si>
  <si>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</si>
  <si>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</si>
  <si>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</si>
  <si>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</si>
  <si>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</si>
  <si>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</si>
  <si>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</si>
  <si>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</si>
  <si>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</si>
  <si>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</si>
  <si>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</si>
  <si>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</si>
  <si>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</si>
  <si>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</si>
  <si>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</si>
  <si>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</si>
  <si>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</si>
  <si>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</si>
  <si>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</si>
  <si>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</si>
  <si>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</si>
  <si>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</si>
  <si>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</si>
  <si>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</si>
  <si>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</si>
  <si>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</si>
  <si>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</si>
  <si>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</si>
  <si>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</si>
  <si>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</si>
  <si>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</si>
  <si>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</si>
  <si>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</si>
  <si>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</si>
  <si>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</si>
  <si>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</si>
  <si>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</si>
  <si>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</si>
  <si>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</si>
  <si>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</si>
  <si>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</si>
  <si>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</si>
  <si>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</si>
  <si>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</si>
  <si>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</si>
  <si>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</si>
  <si>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</si>
  <si>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</si>
  <si>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</si>
  <si>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</si>
  <si>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</si>
  <si>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</si>
  <si>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</si>
  <si>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</si>
  <si>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</si>
  <si>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</si>
  <si>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</si>
  <si>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</si>
  <si>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</si>
  <si>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</si>
  <si>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</si>
  <si>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</si>
  <si>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</si>
  <si>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</si>
  <si>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</si>
  <si>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</si>
  <si>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</si>
  <si>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</si>
  <si>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</si>
  <si>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</si>
  <si>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</si>
  <si>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</si>
  <si>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</si>
  <si>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</si>
  <si>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</si>
  <si>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</si>
  <si>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</si>
  <si>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</si>
  <si>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</si>
  <si>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</si>
  <si>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</si>
  <si>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</si>
  <si>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</si>
  <si>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</si>
  <si>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</si>
  <si>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</si>
  <si>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</si>
  <si>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</si>
  <si>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</si>
  <si>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</si>
  <si>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</si>
  <si>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</si>
  <si>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</si>
  <si>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</si>
  <si>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</si>
  <si>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</si>
  <si>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</si>
  <si>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</si>
  <si>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</si>
  <si>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</si>
  <si>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</si>
  <si>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</si>
  <si>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</si>
  <si>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</si>
  <si>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</si>
  <si>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</si>
  <si>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</si>
  <si>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</si>
  <si>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</si>
  <si>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</si>
  <si>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</si>
  <si>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</si>
  <si>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</si>
  <si>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</si>
  <si>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</si>
  <si>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</si>
  <si>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</si>
  <si>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</si>
  <si>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</si>
  <si>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</si>
  <si>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</si>
  <si>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</si>
  <si>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</si>
  <si>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</si>
  <si>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</si>
  <si>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</si>
  <si>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</si>
  <si>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</si>
  <si>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</si>
  <si>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</si>
  <si>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</si>
  <si>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</si>
  <si>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</si>
  <si>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</si>
  <si>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</si>
  <si>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</si>
  <si>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</si>
  <si>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</si>
  <si>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</si>
  <si>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</si>
  <si>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</si>
  <si>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</si>
  <si>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</si>
  <si>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</si>
  <si>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</si>
  <si>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</si>
  <si>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</si>
  <si>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</si>
  <si>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</si>
  <si>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</si>
  <si>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</si>
  <si>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</si>
  <si>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</si>
  <si>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</si>
  <si>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</si>
  <si>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</si>
  <si>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</si>
  <si>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</si>
  <si>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</si>
  <si>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</si>
  <si>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</si>
  <si>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</si>
  <si>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</si>
  <si>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</si>
  <si>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</si>
  <si>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</si>
  <si>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</si>
  <si>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</si>
  <si>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</si>
  <si>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</si>
  <si>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</si>
  <si>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</si>
  <si>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</si>
  <si>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</si>
  <si>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</si>
  <si>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</si>
  <si>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</si>
  <si>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</si>
  <si>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</si>
  <si>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</si>
  <si>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</si>
  <si>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</si>
  <si>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</si>
  <si>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</si>
  <si>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</si>
  <si>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</si>
  <si>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</si>
  <si>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</si>
  <si>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</si>
  <si>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</si>
  <si>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</si>
  <si>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</si>
  <si>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</si>
  <si>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</si>
  <si>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</si>
  <si>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</si>
  <si>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</si>
  <si>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</si>
  <si>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</si>
  <si>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</si>
  <si>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</si>
  <si>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</si>
  <si>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</si>
  <si>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</si>
  <si>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</si>
  <si>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</si>
  <si>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</si>
  <si>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</si>
  <si>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</si>
  <si>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</si>
  <si>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</si>
  <si>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</si>
  <si>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</si>
  <si>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</si>
  <si>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</si>
  <si>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</si>
  <si>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</si>
  <si>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</si>
  <si>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</si>
  <si>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</si>
  <si>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</si>
  <si>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</si>
  <si>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</si>
  <si>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</si>
  <si>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</si>
  <si>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</si>
  <si>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</si>
  <si>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</si>
  <si>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</si>
  <si>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</si>
  <si>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</si>
  <si>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</si>
  <si>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</si>
  <si>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</si>
  <si>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</si>
  <si>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</si>
  <si>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</si>
  <si>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</si>
  <si>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</si>
  <si>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</si>
  <si>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</si>
  <si>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</si>
  <si>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</si>
  <si>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</si>
  <si>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</si>
  <si>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</si>
  <si>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</si>
  <si>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</si>
  <si>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</si>
  <si>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</si>
  <si>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</si>
  <si>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</si>
  <si>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</si>
  <si>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</si>
  <si>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</si>
  <si>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</si>
  <si>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</si>
  <si>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</si>
  <si>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</si>
  <si>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</si>
  <si>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</si>
  <si>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</si>
  <si>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</si>
  <si>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</si>
  <si>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</si>
  <si>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</si>
  <si>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</si>
  <si>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</si>
  <si>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</si>
  <si>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</si>
  <si>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</si>
  <si>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</si>
  <si>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</si>
  <si>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</si>
  <si>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</si>
  <si>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</si>
  <si>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</si>
  <si>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</si>
  <si>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</si>
  <si>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</si>
  <si>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</si>
  <si>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</si>
  <si>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</si>
  <si>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</si>
  <si>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</si>
  <si>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</si>
  <si>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</si>
  <si>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</si>
  <si>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</si>
  <si>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</si>
  <si>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</si>
  <si>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</si>
  <si>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</si>
  <si>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</si>
  <si>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</si>
  <si>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</si>
  <si>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</si>
  <si>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</si>
  <si>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</si>
  <si>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</si>
  <si>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</si>
  <si>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</si>
  <si>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</si>
  <si>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</si>
  <si>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</si>
  <si>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</si>
  <si>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</si>
  <si>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</si>
  <si>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</si>
  <si>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</si>
  <si>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</si>
  <si>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</si>
  <si>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</si>
  <si>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</si>
  <si>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</si>
  <si>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</si>
  <si>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</si>
  <si>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</si>
  <si>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</si>
  <si>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</si>
  <si>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</si>
  <si>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</si>
  <si>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</si>
  <si>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</si>
  <si>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</si>
  <si>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</si>
  <si>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</si>
  <si>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</si>
  <si>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</si>
  <si>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</si>
  <si>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</si>
  <si>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</si>
  <si>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</si>
  <si>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</si>
  <si>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</si>
  <si>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</si>
  <si>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</si>
  <si>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</si>
  <si>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</si>
  <si>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</si>
  <si>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</si>
  <si>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</si>
  <si>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</si>
  <si>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</si>
  <si>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</si>
  <si>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</si>
  <si>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</si>
  <si>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</si>
  <si>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</si>
  <si>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</si>
  <si>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</si>
  <si>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</si>
  <si>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</si>
  <si>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</si>
  <si>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</si>
  <si>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</si>
  <si>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</si>
  <si>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</si>
  <si>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</si>
  <si>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</si>
  <si>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</si>
  <si>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</si>
  <si>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</si>
  <si>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</si>
  <si>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</si>
  <si>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</si>
  <si>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</si>
  <si>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</si>
  <si>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</si>
  <si>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</si>
  <si>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</si>
  <si>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</si>
  <si>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</si>
  <si>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</si>
  <si>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</si>
  <si>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</si>
  <si>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</si>
  <si>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</si>
  <si>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</si>
  <si>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</si>
  <si>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</si>
  <si>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</si>
  <si>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</si>
  <si>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</si>
  <si>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</si>
  <si>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</si>
  <si>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</si>
  <si>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</si>
  <si>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</si>
  <si>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</si>
  <si>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</si>
  <si>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</si>
  <si>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</si>
  <si>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</si>
  <si>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</si>
  <si>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</si>
  <si>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</si>
  <si>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</si>
  <si>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</si>
  <si>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</si>
  <si>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</si>
  <si>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</si>
  <si>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</si>
  <si>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</si>
  <si>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</si>
  <si>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</si>
  <si>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</si>
  <si>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</si>
  <si>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</si>
  <si>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</si>
  <si>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</si>
  <si>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</si>
  <si>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</si>
  <si>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</si>
  <si>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</si>
  <si>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</si>
  <si>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</si>
  <si>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</si>
  <si>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</si>
  <si>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</si>
  <si>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</si>
  <si>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</si>
  <si>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</si>
  <si>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</si>
  <si>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</si>
  <si>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</si>
  <si>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</si>
  <si>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</si>
  <si>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</si>
  <si>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</si>
  <si>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</si>
  <si>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</si>
  <si>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</si>
  <si>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</si>
  <si>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</si>
  <si>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</si>
  <si>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</si>
  <si>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</si>
  <si>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</si>
  <si>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</si>
  <si>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</si>
  <si>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</si>
  <si>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</si>
  <si>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</si>
  <si>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</si>
  <si>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</si>
  <si>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</si>
  <si>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</si>
  <si>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</si>
  <si>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</si>
  <si>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</si>
  <si>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</si>
  <si>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</si>
  <si>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</si>
  <si>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</si>
  <si>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</si>
  <si>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</si>
  <si>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</si>
  <si>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</si>
  <si>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</si>
  <si>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</si>
  <si>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</si>
  <si>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</si>
  <si>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</si>
  <si>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</si>
  <si>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</si>
  <si>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</si>
  <si>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</si>
  <si>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</si>
  <si>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</si>
  <si>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</si>
  <si>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</si>
  <si>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</si>
  <si>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</si>
  <si>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</si>
  <si>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</si>
  <si>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</si>
  <si>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</si>
  <si>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</si>
  <si>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</si>
  <si>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</si>
  <si>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</si>
  <si>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</si>
  <si>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</si>
  <si>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</si>
  <si>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</si>
  <si>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</si>
  <si>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</si>
  <si>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</si>
  <si>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</si>
  <si>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</si>
  <si>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</si>
  <si>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</si>
  <si>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</si>
  <si>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</si>
  <si>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</si>
  <si>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</si>
  <si>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</si>
  <si>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</si>
  <si>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</si>
  <si>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</si>
  <si>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</si>
  <si>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</si>
  <si>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</si>
  <si>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</si>
  <si>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</si>
  <si>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</si>
  <si>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</si>
  <si>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</si>
  <si>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</si>
  <si>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</si>
  <si>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</si>
  <si>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</si>
  <si>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</si>
  <si>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</si>
  <si>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</si>
  <si>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</si>
  <si>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</si>
  <si>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</si>
  <si>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</si>
  <si>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</si>
  <si>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</si>
  <si>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</si>
  <si>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</si>
  <si>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</si>
  <si>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</si>
  <si>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</si>
  <si>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</si>
  <si>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</si>
  <si>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</si>
  <si>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</si>
  <si>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</si>
  <si>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</si>
  <si>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</si>
  <si>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</si>
  <si>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</si>
  <si>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</si>
  <si>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</si>
  <si>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</si>
  <si>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</si>
  <si>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</si>
  <si>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</si>
  <si>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</si>
  <si>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</si>
  <si>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</si>
  <si>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</si>
  <si>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</si>
  <si>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</si>
  <si>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</si>
  <si>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</si>
  <si>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</si>
  <si>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</si>
  <si>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</si>
  <si>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</si>
  <si>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</si>
  <si>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</si>
  <si>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</si>
  <si>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</si>
  <si>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</si>
  <si>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</si>
  <si>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</si>
  <si>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</si>
  <si>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</si>
  <si>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</si>
  <si>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</si>
  <si>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</si>
  <si>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</si>
  <si>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</si>
  <si>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</si>
  <si>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</si>
  <si>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</si>
  <si>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</si>
  <si>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</si>
  <si>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</si>
  <si>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</si>
  <si>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</si>
  <si>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</si>
  <si>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</si>
  <si>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</si>
  <si>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</si>
  <si>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</si>
  <si>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</si>
  <si>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</si>
  <si>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</si>
  <si>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</si>
  <si>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</si>
  <si>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</si>
  <si>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</si>
  <si>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</si>
  <si>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</si>
  <si>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</si>
  <si>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</si>
  <si>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</si>
  <si>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</si>
  <si>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</si>
  <si>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</si>
  <si>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</si>
  <si>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</si>
  <si>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</si>
  <si>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</si>
  <si>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</si>
  <si>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</si>
  <si>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</si>
  <si>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</si>
  <si>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</si>
  <si>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</si>
  <si>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</si>
  <si>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</si>
  <si>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</si>
  <si>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</si>
  <si>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</si>
  <si>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</si>
  <si>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</si>
  <si>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</si>
  <si>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</si>
  <si>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</si>
  <si>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</si>
  <si>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</si>
  <si>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</si>
  <si>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</si>
  <si>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</si>
  <si>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</si>
  <si>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</si>
  <si>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</si>
  <si>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</si>
  <si>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</si>
  <si>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</si>
  <si>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</si>
  <si>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</si>
  <si>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</si>
  <si>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</si>
  <si>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</si>
  <si>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</si>
  <si>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</si>
  <si>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</si>
  <si>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</si>
  <si>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</si>
  <si>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</si>
  <si>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</si>
  <si>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</si>
  <si>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</si>
  <si>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</si>
  <si>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</si>
  <si>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</si>
  <si>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</si>
  <si>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</si>
  <si>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</si>
  <si>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</si>
  <si>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</si>
  <si>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</si>
  <si>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</si>
  <si>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</si>
  <si>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</si>
  <si>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</si>
  <si>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</si>
  <si>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</si>
  <si>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</si>
  <si>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</si>
  <si>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</si>
  <si>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</si>
  <si>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</si>
  <si>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</si>
  <si>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</si>
  <si>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</si>
  <si>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</si>
  <si>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</si>
  <si>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</si>
  <si>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</si>
  <si>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</si>
  <si>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</si>
  <si>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</si>
  <si>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</si>
  <si>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</si>
  <si>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</si>
  <si>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</si>
  <si>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</si>
  <si>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</si>
  <si>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</si>
  <si>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</si>
  <si>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</si>
  <si>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</si>
  <si>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</si>
  <si>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</si>
  <si>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</si>
  <si>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</si>
  <si>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</si>
  <si>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</si>
  <si>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</si>
  <si>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</si>
  <si>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</si>
  <si>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</si>
  <si>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</si>
  <si>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</si>
  <si>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</si>
  <si>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</si>
  <si>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</si>
  <si>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</si>
  <si>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</si>
  <si>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</si>
  <si>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</si>
  <si>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</si>
  <si>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</si>
  <si>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</si>
  <si>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</si>
  <si>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</si>
  <si>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</si>
  <si>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</si>
  <si>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</si>
  <si>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</si>
  <si>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</si>
  <si>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</si>
  <si>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</si>
  <si>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</si>
  <si>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</si>
  <si>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</si>
  <si>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</si>
  <si>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</si>
  <si>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</si>
  <si>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</si>
  <si>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</si>
  <si>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</si>
  <si>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</si>
  <si>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</si>
  <si>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</si>
  <si>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</si>
  <si>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</si>
  <si>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</si>
  <si>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</si>
  <si>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</si>
  <si>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</si>
  <si>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</si>
  <si>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</si>
  <si>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</si>
  <si>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</si>
  <si>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</si>
  <si>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</si>
  <si>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</si>
  <si>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</si>
  <si>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</si>
  <si>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</si>
  <si>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</si>
  <si>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</si>
  <si>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</si>
  <si>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</si>
  <si>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</si>
  <si>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</si>
  <si>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</si>
  <si>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</si>
  <si>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</si>
  <si>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</si>
  <si>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</si>
  <si>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</si>
  <si>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</si>
  <si>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</si>
  <si>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</si>
  <si>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</si>
  <si>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</si>
  <si>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</si>
  <si>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</si>
  <si>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</si>
  <si>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</si>
  <si>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</si>
  <si>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</si>
  <si>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</si>
  <si>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</si>
  <si>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</si>
  <si>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</si>
  <si>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</si>
  <si>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</si>
  <si>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</si>
  <si>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</si>
  <si>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</si>
  <si>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</si>
  <si>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</si>
  <si>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</si>
  <si>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</si>
  <si>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</si>
  <si>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</si>
  <si>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</si>
  <si>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</si>
  <si>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</si>
  <si>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</si>
  <si>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</si>
  <si>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</si>
  <si>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</si>
  <si>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</si>
  <si>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</si>
  <si>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</si>
  <si>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</si>
  <si>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</si>
  <si>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</si>
  <si>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</si>
  <si>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</si>
  <si>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</si>
  <si>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</si>
  <si>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</si>
  <si>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</si>
  <si>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</si>
  <si>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</si>
  <si>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</si>
  <si>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</si>
  <si>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</si>
  <si>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</si>
  <si>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</si>
  <si>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</si>
  <si>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</si>
  <si>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</si>
  <si>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</si>
  <si>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</si>
  <si>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</si>
  <si>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</si>
  <si>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</si>
  <si>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</si>
  <si>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</si>
  <si>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</si>
  <si>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</si>
  <si>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</si>
  <si>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</si>
  <si>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</si>
  <si>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</si>
  <si>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</si>
  <si>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</si>
  <si>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</si>
  <si>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</si>
  <si>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</si>
  <si>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</si>
  <si>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</si>
  <si>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</si>
  <si>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</si>
  <si>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</si>
  <si>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</si>
  <si>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</si>
  <si>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</si>
  <si>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</si>
  <si>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</si>
  <si>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</si>
  <si>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</si>
  <si>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</si>
  <si>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</si>
  <si>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</si>
  <si>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</si>
  <si>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</si>
  <si>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</si>
  <si>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</si>
  <si>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</si>
  <si>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</si>
  <si>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</si>
  <si>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</si>
  <si>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</si>
  <si>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</si>
  <si>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</si>
  <si>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</si>
  <si>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</si>
  <si>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</si>
  <si>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</si>
  <si>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</si>
  <si>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</si>
  <si>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</si>
  <si>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</si>
  <si>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</si>
  <si>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</si>
  <si>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</si>
  <si>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</si>
  <si>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</si>
  <si>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</si>
  <si>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</si>
  <si>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</si>
  <si>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</si>
  <si>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</si>
  <si>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</si>
  <si>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</si>
  <si>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</si>
  <si>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</si>
  <si>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</si>
  <si>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</si>
  <si>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</si>
  <si>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</si>
  <si>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</si>
  <si>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</si>
  <si>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</si>
  <si>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</si>
  <si>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</si>
  <si>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</si>
  <si>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</si>
  <si>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</si>
  <si>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</si>
  <si>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</si>
  <si>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</si>
  <si>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</si>
  <si>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</si>
  <si>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</si>
  <si>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</si>
  <si>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</si>
  <si>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</si>
  <si>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</si>
  <si>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</si>
  <si>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</si>
  <si>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</si>
  <si>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</si>
  <si>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</si>
  <si>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</si>
  <si>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</si>
  <si>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</si>
  <si>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</si>
  <si>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</si>
  <si>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</si>
  <si>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</si>
  <si>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</si>
  <si>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</si>
  <si>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</si>
  <si>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</si>
  <si>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</si>
  <si>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</si>
  <si>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</si>
  <si>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</si>
  <si>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</si>
  <si>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</si>
  <si>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</si>
  <si>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</si>
  <si>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</si>
  <si>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</si>
  <si>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</si>
  <si>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</si>
  <si>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</si>
  <si>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</si>
  <si>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</si>
  <si>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</si>
  <si>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</si>
  <si>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</si>
  <si>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</si>
  <si>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</si>
  <si>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</si>
  <si>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</si>
  <si>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</si>
  <si>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</si>
  <si>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</si>
  <si>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</si>
  <si>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</si>
  <si>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</si>
  <si>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</si>
  <si>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</si>
  <si>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</si>
  <si>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</si>
  <si>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</si>
  <si>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</si>
  <si>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</si>
  <si>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</si>
  <si>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</si>
  <si>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</si>
  <si>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</si>
  <si>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</si>
  <si>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</si>
  <si>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</si>
  <si>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</si>
  <si>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</si>
  <si>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</si>
  <si>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</si>
  <si>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</si>
  <si>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</si>
  <si>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</si>
  <si>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</si>
  <si>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</si>
  <si>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</si>
  <si>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</si>
  <si>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</si>
  <si>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</si>
  <si>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</si>
  <si>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</si>
  <si>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</si>
  <si>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</si>
  <si>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</si>
  <si>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</si>
  <si>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</si>
  <si>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</si>
  <si>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</si>
  <si>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</si>
  <si>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</si>
  <si>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</si>
  <si>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</si>
  <si>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</si>
  <si>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</si>
  <si>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</si>
  <si>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</si>
  <si>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</si>
  <si>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</si>
  <si>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</si>
  <si>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</si>
  <si>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</si>
  <si>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</si>
  <si>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</si>
  <si>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</si>
  <si>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</si>
  <si>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</si>
  <si>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</si>
  <si>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</si>
  <si>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</si>
  <si>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</si>
  <si>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</si>
  <si>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</si>
  <si>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</si>
  <si>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</si>
  <si>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</si>
  <si>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</si>
  <si>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</si>
  <si>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</si>
  <si>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</si>
  <si>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</si>
  <si>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</si>
  <si>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</si>
  <si>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</si>
  <si>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</si>
  <si>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</si>
  <si>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</si>
  <si>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</si>
  <si>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</si>
  <si>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</si>
  <si>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</si>
  <si>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</si>
  <si>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</si>
  <si>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</si>
  <si>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</si>
  <si>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</si>
  <si>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</si>
  <si>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</si>
  <si>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</si>
  <si>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</si>
  <si>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</si>
  <si>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</si>
  <si>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</si>
  <si>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</si>
  <si>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</si>
  <si>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</si>
  <si>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</si>
  <si>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</si>
  <si>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</si>
  <si>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</si>
  <si>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</si>
  <si>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</si>
  <si>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</si>
  <si>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</si>
  <si>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</si>
  <si>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</si>
  <si>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</si>
  <si>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</si>
  <si>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</si>
  <si>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</si>
  <si>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</si>
  <si>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</si>
  <si>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</si>
  <si>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</si>
  <si>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</si>
  <si>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</si>
  <si>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</si>
  <si>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</si>
  <si>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</si>
  <si>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</si>
  <si>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</si>
  <si>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</si>
  <si>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</si>
  <si>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</si>
  <si>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</si>
  <si>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</si>
  <si>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</si>
  <si>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</si>
  <si>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</si>
  <si>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</si>
  <si>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</si>
  <si>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</si>
  <si>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</si>
  <si>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</si>
  <si>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</si>
  <si>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</si>
  <si>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</si>
  <si>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</si>
  <si>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</si>
  <si>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</si>
  <si>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</si>
  <si>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</si>
  <si>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</si>
  <si>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</si>
  <si>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</si>
  <si>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</si>
  <si>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</si>
  <si>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</si>
  <si>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</si>
  <si>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</si>
  <si>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</si>
  <si>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</si>
  <si>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</si>
  <si>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</si>
  <si>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</si>
  <si>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</si>
  <si>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</si>
  <si>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</si>
  <si>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</si>
  <si>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</si>
  <si>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</si>
  <si>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</si>
  <si>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</si>
  <si>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</si>
  <si>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</si>
  <si>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</si>
  <si>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</si>
  <si>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</si>
  <si>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</si>
  <si>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</si>
  <si>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</si>
  <si>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</si>
  <si>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</si>
  <si>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</si>
  <si>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</si>
  <si>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</si>
  <si>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</si>
  <si>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</si>
  <si>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</si>
  <si>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</si>
  <si>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</si>
  <si>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</si>
  <si>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</si>
  <si>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</si>
  <si>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</si>
  <si>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</si>
  <si>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</si>
  <si>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</si>
  <si>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</si>
  <si>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</si>
  <si>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</si>
  <si>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</si>
  <si>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</si>
  <si>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</si>
  <si>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</si>
  <si>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</si>
  <si>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</si>
  <si>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</si>
  <si>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</si>
  <si>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</si>
  <si>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</si>
  <si>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</si>
  <si>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</si>
  <si>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</si>
  <si>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</si>
  <si>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</si>
  <si>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</si>
  <si>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</si>
  <si>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</si>
  <si>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</si>
  <si>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</si>
  <si>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</si>
  <si>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</si>
  <si>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</si>
  <si>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</si>
  <si>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</si>
  <si>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</si>
  <si>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</si>
  <si>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</si>
  <si>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</si>
  <si>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</si>
  <si>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</si>
  <si>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</si>
  <si>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</si>
  <si>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</si>
  <si>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</si>
  <si>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</si>
  <si>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</si>
  <si>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</si>
  <si>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</si>
  <si>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</si>
  <si>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</si>
  <si>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</si>
  <si>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</si>
  <si>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</si>
  <si>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</si>
  <si>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</si>
  <si>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</si>
  <si>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</si>
  <si>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</si>
  <si>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</si>
  <si>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</si>
  <si>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</si>
  <si>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</si>
  <si>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</si>
  <si>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</si>
  <si>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</si>
  <si>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</si>
  <si>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</si>
  <si>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</si>
  <si>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</si>
  <si>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</si>
  <si>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</si>
  <si>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</si>
  <si>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</si>
  <si>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</si>
  <si>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</si>
  <si>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</si>
  <si>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</si>
  <si>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</si>
  <si>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</si>
  <si>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</si>
  <si>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</si>
  <si>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</si>
  <si>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</si>
  <si>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</si>
  <si>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</si>
  <si>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</si>
  <si>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</si>
  <si>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</si>
  <si>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</si>
  <si>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</si>
  <si>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</si>
  <si>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</si>
  <si>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</si>
  <si>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</si>
  <si>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</si>
  <si>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</si>
  <si>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</si>
  <si>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</si>
  <si>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</si>
  <si>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</si>
  <si>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</si>
  <si>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</si>
  <si>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</si>
  <si>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</si>
  <si>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</si>
  <si>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</si>
  <si>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</si>
  <si>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</si>
  <si>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</si>
  <si>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</si>
  <si>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</si>
  <si>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</si>
  <si>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</si>
  <si>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</si>
  <si>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</si>
  <si>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</si>
  <si>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</si>
  <si>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</si>
  <si>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</si>
  <si>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</si>
  <si>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</si>
  <si>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</si>
  <si>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</si>
  <si>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</si>
  <si>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</si>
  <si>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</si>
  <si>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</si>
  <si>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</si>
  <si>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</si>
  <si>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</si>
  <si>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</si>
  <si>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</si>
  <si>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</si>
  <si>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</si>
  <si>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</si>
  <si>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</si>
  <si>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</si>
  <si>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</si>
  <si>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</si>
  <si>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</si>
  <si>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</si>
  <si>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</si>
  <si>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</si>
  <si>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</si>
  <si>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</si>
  <si>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</si>
  <si>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</si>
  <si>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</si>
  <si>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</si>
  <si>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</si>
  <si>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</si>
  <si>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</si>
  <si>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</si>
  <si>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</si>
  <si>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</si>
  <si>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</si>
  <si>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</si>
  <si>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</si>
  <si>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</si>
  <si>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</si>
  <si>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</si>
  <si>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</si>
  <si>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</si>
  <si>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</si>
  <si>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</si>
  <si>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</si>
  <si>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</si>
  <si>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</si>
  <si>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</si>
  <si>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</si>
  <si>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</si>
  <si>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</si>
  <si>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</si>
  <si>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</si>
  <si>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</si>
  <si>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</si>
  <si>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</si>
  <si>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</si>
  <si>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</si>
  <si>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</si>
  <si>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</si>
  <si>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</si>
  <si>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</si>
  <si>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</si>
  <si>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</si>
  <si>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</si>
  <si>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</si>
  <si>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</si>
  <si>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</si>
  <si>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</si>
  <si>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</si>
  <si>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</si>
  <si>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</si>
  <si>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</si>
  <si>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</si>
  <si>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</si>
  <si>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</si>
  <si>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</si>
  <si>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</si>
  <si>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</si>
  <si>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</si>
  <si>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</si>
  <si>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</si>
  <si>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</si>
  <si>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</si>
  <si>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</si>
  <si>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</si>
  <si>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</si>
  <si>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</si>
  <si>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</si>
  <si>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</si>
  <si>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</si>
  <si>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</si>
  <si>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</si>
  <si>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</si>
  <si>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</si>
  <si>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</si>
  <si>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</si>
  <si>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</si>
  <si>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</si>
  <si>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</si>
  <si>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</si>
  <si>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</si>
  <si>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</si>
  <si>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</si>
  <si>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</si>
  <si>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</si>
  <si>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</si>
  <si>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</si>
  <si>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</si>
  <si>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</si>
  <si>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</si>
  <si>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</si>
  <si>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</si>
  <si>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</si>
  <si>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</si>
  <si>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</si>
  <si>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</si>
  <si>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</si>
  <si>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</si>
  <si>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</si>
  <si>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</si>
  <si>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</si>
  <si>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</si>
  <si>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</si>
  <si>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</si>
  <si>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</si>
  <si>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</si>
  <si>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</si>
  <si>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</si>
  <si>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</si>
  <si>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</si>
  <si>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</si>
  <si>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</si>
  <si>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</si>
  <si>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</si>
  <si>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</si>
  <si>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</si>
  <si>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</si>
  <si>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</si>
  <si>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</si>
  <si>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</si>
  <si>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</si>
  <si>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</si>
  <si>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</si>
  <si>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</si>
  <si>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</si>
  <si>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</si>
  <si>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</si>
  <si>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</si>
  <si>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</si>
  <si>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</si>
  <si>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</si>
  <si>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</si>
  <si>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</si>
  <si>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</si>
  <si>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</si>
  <si>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</si>
  <si>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</si>
  <si>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</si>
  <si>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</si>
  <si>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</si>
  <si>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</si>
  <si>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</si>
  <si>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</si>
  <si>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</si>
  <si>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</si>
  <si>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</si>
  <si>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</si>
  <si>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</si>
  <si>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</si>
  <si>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</si>
  <si>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</si>
  <si>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</si>
  <si>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</si>
  <si>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</si>
  <si>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</si>
  <si>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</si>
  <si>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</si>
  <si>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</si>
  <si>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</si>
  <si>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</si>
  <si>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</si>
  <si>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</si>
  <si>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</si>
  <si>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</si>
  <si>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</si>
  <si>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</si>
  <si>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</si>
  <si>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</si>
  <si>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</si>
  <si>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</si>
  <si>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</si>
  <si>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</si>
  <si>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</si>
  <si>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</si>
  <si>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</si>
  <si>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</si>
  <si>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</si>
  <si>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</si>
  <si>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</si>
  <si>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</si>
  <si>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</si>
  <si>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</si>
  <si>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</si>
  <si>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</si>
  <si>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</si>
  <si>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</si>
  <si>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</si>
  <si>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</si>
  <si>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</si>
  <si>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</si>
  <si>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</si>
  <si>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</si>
  <si>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</si>
  <si>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</si>
  <si>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</si>
  <si>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</si>
  <si>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</si>
  <si>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</si>
  <si>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</si>
  <si>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</si>
  <si>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</si>
  <si>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</si>
  <si>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</si>
  <si>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</si>
  <si>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</si>
  <si>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</si>
  <si>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</si>
  <si>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</si>
  <si>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</si>
  <si>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</si>
  <si>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</si>
  <si>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</si>
  <si>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</si>
  <si>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</si>
  <si>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</si>
  <si>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</si>
  <si>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</si>
  <si>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</si>
  <si>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</si>
  <si>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</si>
  <si>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</si>
  <si>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</si>
  <si>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</si>
  <si>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</si>
  <si>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</si>
  <si>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</si>
  <si>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</si>
  <si>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</si>
  <si>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</si>
  <si>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</si>
  <si>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</si>
  <si>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</si>
  <si>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</si>
  <si>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</si>
  <si>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</si>
  <si>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</si>
  <si>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</si>
  <si>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</si>
  <si>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</si>
  <si>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</si>
  <si>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</si>
  <si>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</si>
  <si>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</si>
  <si>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</si>
  <si>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</si>
  <si>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</si>
  <si>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</si>
  <si>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</si>
  <si>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</si>
  <si>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</si>
  <si>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</si>
  <si>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</si>
  <si>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</si>
  <si>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</si>
  <si>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</si>
  <si>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</si>
  <si>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</si>
  <si>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</si>
  <si>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</si>
  <si>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</si>
  <si>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</si>
  <si>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</si>
  <si>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</si>
  <si>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</si>
  <si>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</si>
  <si>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</si>
  <si>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</si>
  <si>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</si>
  <si>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</si>
  <si>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</si>
  <si>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</si>
  <si>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</si>
  <si>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</si>
  <si>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</si>
  <si>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</si>
  <si>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</si>
  <si>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</si>
  <si>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</si>
  <si>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</si>
  <si>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</si>
  <si>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</si>
  <si>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</si>
  <si>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</si>
  <si>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</si>
  <si>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</si>
  <si>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</si>
  <si>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</si>
  <si>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</si>
  <si>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</si>
  <si>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</si>
  <si>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</si>
  <si>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</si>
  <si>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</si>
  <si>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</si>
  <si>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</si>
  <si>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</si>
  <si>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</si>
  <si>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</si>
  <si>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</si>
  <si>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</si>
  <si>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</si>
  <si>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</si>
  <si>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</si>
  <si>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</si>
  <si>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</si>
  <si>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</si>
  <si>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</si>
  <si>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</si>
  <si>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</si>
  <si>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</si>
  <si>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</si>
  <si>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</si>
  <si>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</si>
  <si>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</si>
  <si>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</si>
  <si>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</si>
  <si>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</si>
  <si>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</si>
  <si>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</si>
  <si>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</si>
  <si>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</si>
  <si>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</si>
  <si>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</si>
  <si>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</si>
  <si>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</si>
  <si>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</si>
  <si>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</si>
  <si>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</si>
  <si>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</si>
  <si>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</si>
  <si>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</si>
  <si>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</si>
  <si>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</si>
  <si>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</si>
  <si>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</si>
  <si>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</si>
  <si>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</si>
  <si>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</si>
  <si>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</si>
  <si>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</si>
  <si>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</si>
  <si>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</si>
  <si>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</si>
  <si>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</si>
  <si>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</si>
  <si>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</si>
  <si>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</si>
  <si>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</si>
  <si>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</si>
  <si>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</si>
  <si>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</si>
  <si>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</si>
  <si>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</si>
  <si>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</si>
  <si>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</si>
  <si>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</si>
  <si>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</si>
  <si>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</si>
  <si>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</si>
  <si>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</si>
  <si>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</si>
  <si>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</si>
  <si>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</si>
  <si>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</si>
  <si>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</si>
  <si>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</si>
  <si>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</si>
  <si>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</si>
  <si>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</si>
  <si>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</si>
  <si>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</si>
  <si>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</si>
  <si>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</si>
  <si>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</si>
  <si>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</si>
  <si>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</si>
  <si>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</si>
  <si>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</si>
  <si>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</si>
  <si>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</si>
  <si>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</si>
  <si>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</si>
  <si>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</si>
  <si>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</si>
  <si>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</si>
  <si>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</si>
  <si>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</si>
  <si>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</si>
  <si>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</si>
  <si>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</si>
  <si>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</si>
  <si>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</si>
  <si>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</si>
  <si>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</si>
  <si>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</si>
  <si>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</si>
  <si>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</si>
  <si>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</si>
  <si>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</si>
  <si>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</si>
  <si>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</si>
  <si>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</si>
  <si>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</si>
  <si>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</si>
  <si>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</si>
  <si>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</si>
  <si>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</si>
  <si>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</si>
  <si>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</si>
  <si>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</si>
  <si>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</si>
  <si>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</si>
  <si>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</si>
  <si>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</si>
  <si>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</si>
  <si>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</si>
  <si>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</si>
  <si>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</si>
  <si>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</si>
  <si>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</si>
  <si>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</si>
  <si>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</si>
  <si>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</si>
  <si>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</si>
  <si>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</si>
  <si>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</si>
  <si>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</si>
  <si>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</si>
  <si>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</si>
  <si>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</si>
  <si>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</si>
  <si>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</si>
  <si>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</si>
  <si>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</si>
  <si>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</si>
  <si>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</si>
  <si>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</si>
  <si>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</si>
  <si>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</si>
  <si>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</si>
  <si>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</si>
  <si>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</si>
  <si>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</si>
  <si>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</si>
  <si>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</si>
  <si>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</si>
  <si>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</si>
  <si>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</si>
  <si>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</si>
  <si>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</si>
  <si>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</si>
  <si>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</si>
  <si>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</si>
  <si>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</si>
  <si>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</si>
  <si>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</si>
  <si>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</si>
  <si>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</si>
  <si>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</si>
  <si>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</si>
  <si>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</si>
  <si>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</si>
  <si>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</si>
  <si>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</si>
  <si>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</si>
  <si>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</si>
  <si>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</si>
  <si>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</si>
  <si>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</si>
  <si>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</si>
  <si>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</si>
  <si>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</si>
  <si>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</si>
  <si>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</si>
  <si>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</si>
  <si>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</si>
  <si>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</si>
  <si>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</si>
  <si>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</si>
  <si>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</si>
  <si>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</si>
  <si>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</si>
  <si>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</si>
  <si>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</si>
  <si>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</si>
  <si>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</si>
  <si>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</si>
  <si>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</si>
  <si>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</si>
  <si>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</si>
  <si>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</si>
  <si>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</si>
  <si>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</si>
  <si>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</si>
  <si>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</si>
  <si>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</si>
  <si>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</si>
  <si>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</si>
  <si>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</si>
  <si>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</si>
  <si>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</si>
  <si>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</si>
  <si>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</si>
  <si>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</si>
  <si>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</si>
  <si>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</si>
  <si>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</si>
  <si>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</si>
  <si>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</si>
  <si>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</si>
  <si>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</si>
  <si>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</si>
  <si>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</si>
  <si>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</si>
  <si>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</si>
  <si>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</si>
  <si>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</si>
  <si>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</si>
  <si>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</si>
  <si>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</si>
  <si>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</si>
  <si>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</si>
  <si>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</si>
  <si>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</si>
  <si>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</si>
  <si>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</si>
  <si>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</si>
  <si>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</si>
  <si>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</si>
  <si>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</si>
  <si>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</si>
  <si>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</si>
  <si>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</si>
  <si>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</si>
  <si>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</si>
  <si>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</si>
  <si>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</si>
  <si>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</si>
  <si>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</si>
  <si>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</si>
  <si>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</si>
  <si>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</si>
  <si>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</si>
  <si>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</si>
  <si>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</si>
  <si>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</si>
  <si>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</si>
  <si>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</si>
  <si>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</si>
  <si>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</si>
  <si>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</si>
  <si>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</si>
  <si>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</si>
  <si>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</si>
  <si>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</si>
  <si>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</si>
  <si>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</si>
  <si>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</si>
  <si>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</si>
  <si>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</si>
  <si>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</si>
  <si>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</si>
  <si>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</si>
  <si>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</si>
  <si>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</si>
  <si>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</si>
  <si>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</si>
  <si>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</si>
  <si>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</si>
  <si>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</si>
  <si>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</si>
  <si>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</si>
  <si>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</si>
  <si>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</si>
  <si>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</si>
  <si>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</si>
  <si>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</si>
  <si>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</si>
  <si>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</si>
  <si>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</si>
  <si>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</si>
  <si>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</si>
  <si>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</si>
  <si>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</si>
  <si>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</si>
  <si>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</si>
  <si>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</si>
  <si>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</si>
  <si>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</si>
  <si>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</si>
  <si>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</si>
  <si>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</si>
  <si>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</si>
  <si>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</si>
  <si>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</si>
  <si>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</si>
  <si>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</si>
  <si>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</si>
  <si>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</si>
  <si>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</si>
  <si>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</si>
  <si>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</si>
  <si>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</si>
  <si>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</si>
  <si>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</si>
  <si>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</si>
  <si>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</si>
  <si>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</si>
  <si>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</si>
  <si>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</si>
  <si>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</si>
  <si>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</si>
  <si>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</si>
  <si>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</si>
  <si>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</si>
  <si>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</si>
  <si>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</si>
  <si>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</si>
  <si>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</si>
  <si>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</si>
  <si>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</si>
  <si>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</si>
  <si>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</si>
  <si>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</si>
  <si>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</si>
  <si>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</si>
  <si>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</si>
  <si>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</si>
  <si>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</si>
  <si>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</si>
  <si>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</si>
  <si>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</si>
  <si>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</si>
  <si>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</si>
  <si>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</si>
  <si>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</si>
  <si>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</si>
  <si>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</si>
  <si>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</si>
  <si>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</si>
  <si>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</si>
  <si>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</si>
  <si>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</si>
  <si>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</si>
  <si>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</si>
  <si>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</si>
  <si>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</si>
  <si>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</si>
  <si>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</si>
  <si>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</si>
  <si>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</si>
  <si>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</si>
  <si>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</si>
  <si>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</si>
  <si>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</si>
  <si>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</si>
  <si>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</si>
  <si>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</si>
  <si>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</si>
  <si>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</si>
  <si>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</si>
  <si>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</si>
  <si>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</si>
  <si>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</si>
  <si>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</si>
  <si>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</si>
  <si>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</si>
  <si>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</si>
  <si>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</si>
  <si>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</si>
  <si>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</si>
  <si>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</si>
  <si>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</si>
  <si>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</si>
  <si>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</si>
  <si>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</si>
  <si>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</si>
  <si>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</si>
  <si>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</si>
  <si>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</si>
  <si>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</si>
  <si>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</si>
  <si>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</si>
  <si>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</si>
  <si>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</si>
  <si>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</si>
  <si>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</si>
  <si>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</si>
  <si>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</si>
  <si>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</si>
  <si>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</si>
  <si>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</si>
  <si>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</si>
  <si>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</si>
  <si>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</si>
  <si>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</si>
  <si>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</si>
  <si>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</si>
  <si>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</si>
  <si>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</si>
  <si>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</si>
  <si>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</si>
  <si>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</si>
  <si>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</si>
  <si>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</si>
  <si>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</si>
  <si>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</si>
  <si>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</si>
  <si>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</si>
  <si>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</si>
  <si>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</si>
  <si>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</si>
  <si>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</si>
  <si>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</si>
  <si>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</si>
  <si>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</si>
  <si>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</si>
  <si>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</si>
  <si>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</si>
  <si>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</si>
  <si>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</si>
  <si>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</si>
  <si>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</si>
  <si>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</si>
  <si>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</si>
  <si>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</si>
  <si>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</si>
  <si>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</si>
  <si>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</si>
  <si>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</si>
  <si>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</si>
  <si>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</si>
  <si>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</si>
  <si>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</si>
  <si>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</si>
  <si>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</si>
  <si>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</si>
  <si>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</si>
  <si>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</si>
  <si>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</si>
  <si>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</si>
  <si>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</si>
  <si>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</si>
  <si>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</si>
  <si>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</si>
  <si>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</si>
  <si>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</si>
  <si>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</si>
  <si>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</si>
  <si>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</si>
  <si>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</si>
  <si>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</si>
  <si>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</si>
  <si>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</si>
  <si>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</si>
  <si>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</si>
  <si>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</si>
  <si>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</si>
  <si>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</si>
  <si>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</si>
  <si>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</si>
  <si>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</si>
  <si>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</si>
  <si>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</si>
  <si>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</si>
  <si>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</si>
  <si>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</si>
  <si>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</si>
  <si>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</si>
  <si>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</si>
  <si>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</si>
  <si>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</si>
  <si>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</si>
  <si>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</si>
  <si>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</si>
  <si>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</si>
  <si>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</si>
  <si>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</si>
  <si>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</si>
  <si>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</si>
  <si>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</si>
  <si>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</si>
  <si>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</si>
  <si>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</si>
  <si>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</si>
  <si>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</si>
  <si>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</si>
  <si>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</si>
  <si>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</si>
  <si>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</si>
  <si>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</si>
  <si>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</si>
  <si>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</si>
  <si>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</si>
  <si>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</si>
  <si>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</si>
  <si>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</si>
  <si>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</si>
  <si>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</si>
  <si>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</si>
  <si>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</si>
  <si>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</si>
  <si>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</si>
  <si>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</si>
  <si>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</si>
  <si>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</si>
  <si>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</si>
  <si>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</si>
  <si>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</si>
  <si>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</si>
  <si>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</si>
  <si>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</si>
  <si>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</si>
  <si>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</si>
  <si>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</si>
  <si>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</si>
  <si>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</si>
  <si>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</si>
  <si>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</si>
  <si>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</si>
  <si>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</si>
  <si>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</si>
  <si>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</si>
  <si>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</si>
  <si>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</si>
  <si>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</si>
  <si>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</si>
  <si>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</si>
  <si>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</si>
  <si>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</si>
  <si>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</si>
  <si>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</si>
  <si>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</si>
  <si>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</si>
  <si>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</si>
  <si>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</si>
  <si>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</si>
  <si>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</si>
  <si>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</si>
  <si>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</si>
  <si>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</si>
  <si>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</si>
  <si>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</si>
  <si>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</si>
  <si>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</si>
  <si>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</si>
  <si>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</si>
  <si>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</si>
  <si>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</si>
  <si>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</si>
  <si>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</si>
  <si>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</si>
  <si>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</si>
  <si>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</si>
  <si>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</si>
  <si>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</si>
  <si>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</si>
  <si>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</si>
  <si>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</si>
  <si>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</si>
  <si>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</si>
  <si>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</si>
  <si>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</si>
  <si>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</si>
  <si>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</si>
  <si>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</si>
  <si>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</si>
  <si>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</si>
  <si>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</si>
  <si>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</si>
  <si>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</si>
  <si>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</si>
  <si>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</si>
  <si>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</si>
  <si>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</si>
  <si>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</si>
  <si>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</si>
  <si>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</si>
  <si>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</si>
  <si>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</si>
  <si>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</si>
  <si>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</si>
  <si>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</si>
  <si>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</si>
  <si>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</si>
  <si>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</si>
  <si>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</si>
  <si>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</si>
  <si>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</si>
  <si>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</si>
  <si>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</si>
  <si>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</si>
  <si>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</si>
  <si>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</si>
  <si>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</si>
  <si>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</si>
  <si>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</si>
  <si>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</si>
  <si>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</si>
  <si>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</si>
  <si>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</si>
  <si>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</si>
  <si>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</si>
  <si>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</si>
  <si>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</si>
  <si>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</si>
  <si>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</si>
  <si>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</si>
  <si>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</si>
  <si>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</si>
  <si>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</si>
  <si>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</si>
  <si>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</si>
  <si>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</si>
  <si>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</si>
  <si>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</si>
  <si>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</si>
  <si>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</si>
  <si>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</si>
  <si>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</si>
  <si>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</si>
  <si>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</si>
  <si>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</si>
  <si>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</si>
  <si>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</si>
  <si>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</si>
  <si>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</si>
  <si>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</si>
  <si>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</si>
  <si>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</si>
  <si>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</si>
  <si>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</si>
  <si>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</si>
  <si>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</si>
  <si>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</si>
  <si>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</si>
  <si>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</si>
  <si>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</si>
  <si>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</si>
  <si>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</si>
  <si>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</si>
  <si>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</si>
  <si>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</si>
  <si>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</si>
  <si>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</si>
  <si>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</si>
  <si>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</si>
  <si>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</si>
  <si>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</si>
  <si>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</si>
  <si>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</si>
  <si>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</si>
  <si>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</si>
  <si>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</si>
  <si>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</si>
  <si>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</si>
  <si>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</si>
  <si>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</si>
  <si>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</si>
  <si>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</si>
  <si>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</si>
  <si>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</si>
  <si>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</si>
  <si>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</si>
  <si>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</si>
  <si>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</si>
  <si>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</si>
  <si>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</si>
  <si>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</si>
  <si>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</si>
  <si>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</si>
  <si>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</si>
  <si>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</si>
  <si>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</si>
  <si>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</si>
  <si>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</si>
  <si>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</si>
  <si>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</si>
  <si>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</si>
  <si>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</si>
  <si>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</si>
  <si>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</si>
  <si>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</si>
  <si>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</si>
  <si>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</si>
  <si>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</si>
  <si>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</si>
  <si>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</si>
  <si>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</si>
  <si>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</si>
  <si>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</si>
  <si>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</si>
  <si>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</si>
  <si>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</si>
  <si>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</si>
  <si>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</si>
  <si>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</si>
  <si>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</si>
  <si>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</si>
  <si>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</si>
  <si>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</si>
  <si>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</si>
  <si>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</si>
  <si>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</si>
  <si>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</si>
  <si>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</si>
  <si>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</si>
  <si>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</si>
  <si>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</si>
  <si>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</si>
  <si>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</si>
  <si>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</si>
  <si>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</si>
  <si>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</si>
  <si>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</si>
  <si>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</si>
  <si>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</si>
  <si>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</si>
  <si>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</si>
  <si>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</si>
  <si>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</si>
  <si>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</si>
  <si>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</si>
  <si>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</si>
  <si>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</si>
  <si>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</si>
  <si>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</si>
  <si>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</si>
  <si>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</si>
  <si>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</si>
  <si>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</si>
  <si>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</si>
  <si>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</si>
  <si>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</si>
  <si>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</si>
  <si>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</si>
  <si>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</si>
  <si>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</si>
  <si>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</si>
  <si>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</si>
  <si>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</si>
  <si>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</si>
  <si>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</si>
  <si>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</si>
  <si>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</si>
  <si>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</si>
  <si>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</si>
  <si>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</si>
  <si>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</si>
  <si>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</si>
  <si>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</si>
  <si>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</si>
  <si>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</si>
  <si>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</si>
  <si>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</si>
  <si>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</si>
  <si>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</si>
  <si>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</si>
  <si>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</si>
  <si>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</si>
  <si>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</si>
  <si>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</si>
  <si>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</si>
  <si>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</si>
  <si>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</si>
  <si>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</si>
  <si>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</si>
  <si>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</si>
  <si>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</si>
  <si>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</si>
  <si>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</si>
  <si>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</si>
  <si>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</si>
  <si>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</si>
  <si>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</si>
  <si>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</si>
  <si>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</si>
  <si>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</si>
  <si>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</si>
  <si>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</si>
  <si>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</si>
  <si>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</si>
  <si>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</si>
  <si>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</si>
  <si>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</si>
  <si>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</si>
  <si>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</si>
  <si>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</si>
  <si>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</si>
  <si>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</si>
  <si>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</si>
  <si>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</si>
  <si>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</si>
  <si>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</si>
  <si>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</si>
  <si>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</si>
  <si>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</si>
  <si>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</si>
  <si>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</si>
  <si>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</si>
  <si>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</si>
  <si>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</si>
  <si>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</si>
  <si>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</si>
  <si>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</si>
  <si>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</si>
  <si>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</si>
  <si>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</si>
  <si>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</si>
  <si>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</si>
  <si>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</si>
  <si>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</si>
  <si>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</si>
  <si>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</si>
  <si>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</si>
  <si>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</si>
  <si>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</si>
  <si>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</si>
  <si>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</si>
  <si>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</si>
  <si>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</si>
  <si>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</si>
  <si>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</si>
  <si>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</si>
  <si>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</si>
  <si>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</si>
  <si>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</si>
  <si>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</si>
  <si>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</si>
  <si>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</si>
  <si>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</si>
  <si>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</si>
  <si>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</si>
  <si>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</si>
  <si>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</si>
  <si>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</si>
  <si>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</si>
  <si>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</si>
  <si>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</si>
  <si>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</si>
  <si>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</si>
  <si>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</si>
  <si>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</si>
  <si>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</si>
  <si>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</si>
  <si>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</si>
  <si>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</si>
  <si>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</si>
  <si>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</si>
  <si>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</si>
  <si>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</si>
  <si>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</si>
  <si>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</si>
  <si>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</si>
  <si>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</si>
  <si>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</si>
  <si>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</si>
  <si>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</si>
  <si>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</si>
  <si>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</si>
  <si>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</si>
  <si>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</si>
  <si>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</si>
  <si>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</si>
  <si>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</si>
  <si>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</si>
  <si>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</si>
  <si>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</si>
  <si>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</si>
  <si>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</si>
  <si>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</si>
  <si>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</si>
  <si>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</si>
  <si>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</si>
  <si>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</si>
  <si>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</si>
  <si>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</si>
  <si>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</si>
  <si>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</si>
  <si>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</si>
  <si>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</si>
  <si>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</si>
  <si>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</si>
  <si>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</si>
  <si>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</si>
  <si>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</si>
  <si>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</si>
  <si>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</si>
  <si>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</si>
  <si>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</si>
  <si>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</si>
  <si>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</si>
  <si>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</si>
  <si>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</si>
  <si>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</si>
  <si>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</si>
  <si>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</si>
  <si>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</si>
  <si>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</si>
  <si>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</si>
  <si>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</si>
  <si>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</si>
  <si>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</si>
  <si>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</si>
  <si>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</si>
  <si>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</si>
  <si>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</si>
  <si>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</si>
  <si>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</si>
  <si>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</si>
  <si>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</si>
  <si>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</si>
  <si>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</si>
  <si>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</si>
  <si>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</si>
  <si>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</si>
  <si>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</si>
  <si>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</si>
  <si>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</si>
  <si>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</si>
  <si>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</si>
  <si>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</si>
  <si>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</si>
  <si>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</si>
  <si>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</si>
  <si>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</si>
  <si>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</si>
  <si>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</si>
  <si>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</si>
  <si>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</si>
  <si>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</si>
  <si>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</si>
  <si>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</si>
  <si>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</si>
  <si>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</si>
  <si>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</si>
  <si>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</si>
  <si>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</si>
  <si>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</si>
  <si>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</si>
  <si>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</si>
  <si>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</si>
  <si>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</si>
  <si>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</si>
  <si>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</si>
  <si>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</si>
  <si>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</si>
  <si>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</si>
  <si>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</si>
  <si>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</si>
  <si>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</si>
  <si>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</si>
  <si>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</si>
  <si>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</si>
  <si>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</si>
  <si>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</si>
  <si>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</si>
  <si>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</si>
  <si>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</si>
  <si>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</si>
  <si>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</si>
  <si>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</si>
  <si>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</si>
  <si>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</si>
  <si>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</si>
  <si>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</si>
  <si>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</si>
  <si>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</si>
  <si>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</si>
  <si>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</si>
  <si>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</si>
  <si>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</si>
  <si>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</si>
  <si>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</si>
  <si>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</si>
  <si>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</si>
  <si>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</si>
  <si>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</si>
  <si>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</si>
  <si>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</si>
  <si>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</si>
  <si>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</si>
  <si>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</si>
  <si>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</si>
  <si>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</si>
  <si>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</si>
  <si>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</si>
  <si>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</si>
  <si>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</si>
  <si>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</si>
  <si>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</si>
  <si>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</si>
  <si>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</si>
  <si>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</si>
  <si>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</si>
  <si>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</si>
  <si>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</si>
  <si>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</si>
  <si>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</si>
  <si>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</si>
  <si>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</si>
  <si>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</si>
  <si>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</si>
  <si>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</si>
  <si>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</si>
  <si>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</si>
  <si>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</si>
  <si>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</si>
  <si>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</si>
  <si>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</si>
  <si>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</si>
  <si>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</si>
  <si>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</si>
  <si>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</si>
  <si>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</si>
  <si>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</si>
  <si>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</si>
  <si>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</si>
  <si>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</si>
  <si>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</si>
  <si>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</si>
  <si>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</si>
  <si>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</si>
  <si>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</si>
  <si>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</si>
  <si>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</si>
  <si>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</si>
  <si>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</si>
  <si>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</si>
  <si>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</si>
  <si>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</si>
  <si>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</si>
  <si>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</si>
  <si>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</si>
  <si>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</si>
  <si>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</si>
  <si>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</si>
  <si>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</si>
  <si>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</si>
  <si>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</si>
  <si>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</si>
  <si>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</si>
  <si>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</si>
  <si>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</si>
  <si>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</si>
  <si>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</si>
  <si>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</si>
  <si>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</si>
  <si>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</si>
  <si>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</si>
  <si>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</si>
  <si>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</si>
  <si>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</si>
  <si>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</si>
  <si>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</si>
  <si>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</si>
  <si>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</si>
  <si>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</si>
  <si>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</si>
  <si>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</si>
  <si>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</si>
  <si>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</si>
  <si>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</si>
  <si>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</si>
  <si>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</si>
  <si>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</si>
  <si>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</si>
  <si>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</si>
  <si>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</si>
  <si>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</si>
  <si>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</si>
  <si>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</si>
  <si>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</si>
  <si>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</si>
  <si>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</si>
  <si>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</si>
  <si>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</si>
  <si>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</si>
  <si>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</si>
  <si>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</si>
  <si>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</si>
  <si>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</si>
  <si>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</si>
  <si>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</si>
  <si>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</si>
  <si>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</si>
  <si>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</si>
  <si>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</si>
  <si>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</si>
  <si>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</si>
  <si>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</si>
  <si>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</si>
  <si>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</si>
  <si>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</si>
  <si>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</si>
  <si>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</si>
  <si>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</si>
  <si>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</si>
  <si>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</si>
  <si>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</si>
  <si>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</si>
  <si>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</si>
  <si>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</si>
  <si>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</si>
  <si>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</si>
  <si>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</si>
  <si>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</si>
  <si>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</si>
  <si>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</si>
  <si>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</si>
  <si>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</si>
  <si>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</si>
  <si>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</si>
  <si>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</si>
  <si>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</si>
  <si>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</si>
  <si>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</si>
  <si>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</si>
  <si>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</si>
  <si>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</si>
  <si>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</si>
  <si>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</si>
  <si>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</si>
  <si>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</si>
  <si>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</si>
  <si>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</si>
  <si>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</si>
  <si>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</si>
  <si>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</si>
  <si>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</si>
  <si>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</si>
  <si>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</si>
  <si>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</si>
  <si>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</si>
  <si>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</si>
  <si>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</si>
  <si>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</si>
  <si>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</si>
  <si>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</si>
  <si>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</si>
  <si>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</si>
  <si>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</si>
  <si>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</si>
  <si>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</si>
  <si>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</si>
  <si>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</si>
  <si>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</si>
  <si>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</si>
  <si>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</si>
  <si>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</si>
  <si>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</si>
  <si>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</si>
  <si>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</si>
  <si>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</si>
  <si>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</si>
  <si>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</si>
  <si>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</si>
  <si>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</si>
  <si>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</si>
  <si>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</si>
  <si>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</si>
  <si>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</si>
  <si>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</si>
  <si>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</si>
  <si>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</si>
  <si>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</si>
  <si>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</si>
  <si>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</si>
  <si>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</si>
  <si>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</si>
  <si>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</si>
  <si>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</si>
  <si>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</si>
  <si>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</si>
  <si>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</si>
  <si>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</si>
  <si>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</si>
  <si>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</si>
  <si>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</si>
  <si>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</si>
  <si>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</si>
  <si>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</si>
  <si>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</si>
  <si>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</si>
  <si>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</si>
  <si>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</si>
  <si>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</si>
  <si>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</si>
  <si>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</si>
  <si>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</si>
  <si>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</si>
  <si>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</si>
  <si>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</si>
  <si>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</si>
  <si>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</si>
  <si>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</si>
  <si>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</si>
  <si>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</si>
  <si>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</si>
  <si>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</si>
  <si>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</si>
  <si>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</si>
  <si>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</si>
  <si>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</si>
  <si>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</si>
  <si>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</si>
  <si>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</si>
  <si>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</si>
  <si>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</si>
  <si>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</si>
  <si>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</si>
  <si>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</si>
  <si>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</si>
  <si>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</si>
  <si>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</si>
  <si>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</si>
  <si>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</si>
  <si>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</si>
  <si>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</si>
  <si>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</si>
  <si>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</si>
  <si>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</si>
  <si>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</si>
  <si>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</si>
  <si>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</si>
  <si>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</si>
  <si>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</si>
  <si>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</si>
  <si>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</si>
  <si>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</si>
  <si>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</si>
  <si>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</si>
  <si>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</si>
  <si>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</si>
  <si>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</si>
  <si>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</si>
  <si>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</si>
  <si>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</si>
  <si>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</si>
  <si>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</si>
  <si>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</si>
  <si>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</si>
  <si>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</si>
  <si>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</si>
  <si>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</si>
  <si>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</si>
  <si>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</si>
  <si>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</si>
  <si>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</si>
  <si>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</si>
  <si>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</si>
  <si>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</si>
  <si>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</si>
  <si>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</si>
  <si>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</si>
  <si>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</si>
  <si>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</si>
  <si>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</si>
  <si>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</si>
  <si>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</si>
  <si>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</si>
  <si>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</si>
  <si>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</si>
  <si>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</si>
  <si>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</si>
  <si>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</si>
  <si>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</si>
  <si>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</si>
  <si>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</si>
  <si>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</si>
  <si>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</si>
  <si>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</si>
  <si>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</si>
  <si>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</si>
  <si>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</si>
  <si>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</si>
  <si>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</si>
  <si>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</si>
  <si>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</si>
  <si>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</si>
  <si>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</si>
  <si>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</si>
  <si>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</si>
  <si>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</si>
  <si>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</si>
  <si>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</si>
  <si>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</si>
  <si>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</si>
  <si>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</si>
  <si>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</si>
  <si>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</si>
  <si>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</si>
  <si>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</si>
  <si>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</si>
  <si>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</si>
  <si>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</si>
  <si>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</si>
  <si>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</si>
  <si>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</si>
  <si>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</si>
  <si>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</si>
  <si>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</si>
  <si>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</si>
  <si>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</si>
  <si>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</si>
  <si>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</si>
  <si>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</si>
  <si>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</si>
  <si>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</si>
  <si>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</si>
  <si>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</si>
  <si>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</si>
  <si>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</si>
  <si>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</si>
  <si>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</si>
  <si>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</si>
  <si>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</si>
  <si>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</si>
  <si>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</si>
  <si>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</si>
  <si>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</si>
  <si>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</si>
  <si>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</si>
  <si>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</si>
  <si>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</si>
  <si>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</si>
  <si>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</si>
  <si>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</si>
  <si>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</si>
  <si>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</si>
  <si>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</si>
  <si>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</si>
  <si>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</si>
  <si>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</si>
  <si>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</si>
  <si>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</si>
  <si>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</si>
  <si>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</si>
  <si>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</si>
  <si>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</si>
  <si>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</si>
  <si>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</si>
  <si>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</si>
  <si>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</si>
  <si>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</si>
  <si>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</si>
  <si>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</si>
  <si>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</si>
  <si>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</si>
  <si>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</si>
  <si>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</si>
  <si>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</si>
  <si>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</si>
  <si>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</si>
  <si>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</si>
  <si>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</si>
  <si>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</si>
  <si>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</si>
  <si>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</si>
  <si>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</si>
  <si>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</si>
  <si>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</si>
  <si>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</si>
  <si>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</si>
  <si>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</si>
  <si>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</si>
  <si>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</si>
  <si>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</si>
  <si>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</si>
  <si>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</si>
  <si>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</si>
  <si>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</si>
  <si>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</si>
  <si>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</si>
  <si>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</si>
  <si>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</si>
  <si>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</si>
  <si>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</si>
  <si>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</si>
  <si>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</si>
  <si>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</si>
  <si>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</si>
  <si>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</si>
  <si>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</si>
  <si>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</si>
  <si>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</si>
  <si>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</si>
  <si>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</si>
  <si>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</si>
  <si>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</si>
  <si>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</si>
  <si>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</si>
  <si>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</si>
  <si>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</si>
  <si>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</si>
  <si>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</si>
  <si>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</si>
  <si>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</si>
  <si>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</si>
  <si>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</si>
  <si>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</si>
  <si>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</si>
  <si>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</si>
  <si>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</si>
  <si>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</si>
  <si>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</si>
  <si>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</si>
  <si>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</si>
  <si>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</si>
  <si>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</si>
  <si>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</si>
  <si>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</si>
  <si>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</si>
  <si>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</si>
  <si>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</si>
  <si>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</si>
  <si>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</si>
  <si>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</si>
  <si>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</si>
  <si>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</si>
  <si>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</si>
  <si>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</si>
  <si>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</si>
  <si>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</si>
  <si>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</si>
  <si>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</si>
  <si>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</si>
  <si>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</si>
  <si>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</si>
  <si>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</si>
  <si>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</si>
  <si>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</si>
  <si>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</si>
  <si>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</si>
  <si>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</si>
  <si>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</si>
  <si>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</si>
  <si>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</si>
  <si>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</si>
  <si>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</si>
  <si>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</si>
  <si>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</si>
  <si>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</si>
  <si>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</si>
  <si>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</si>
  <si>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</si>
  <si>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</si>
  <si>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</si>
  <si>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</si>
  <si>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</si>
  <si>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</si>
  <si>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</si>
  <si>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</si>
  <si>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</si>
  <si>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</si>
  <si>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</si>
  <si>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</si>
  <si>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</si>
  <si>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</si>
  <si>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</si>
  <si>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</si>
  <si>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</si>
  <si>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</si>
  <si>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</si>
  <si>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</si>
  <si>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</si>
  <si>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</si>
  <si>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</si>
  <si>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</si>
  <si>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</si>
  <si>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</si>
  <si>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</si>
  <si>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</si>
  <si>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</si>
  <si>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</si>
  <si>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</si>
  <si>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</si>
  <si>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</si>
  <si>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</si>
  <si>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</si>
  <si>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</si>
  <si>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</si>
  <si>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</si>
  <si>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</si>
  <si>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</si>
  <si>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</si>
  <si>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</si>
  <si>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</si>
  <si>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</si>
  <si>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</si>
  <si>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</si>
  <si>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</si>
  <si>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</si>
  <si>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</si>
  <si>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</si>
  <si>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</si>
  <si>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</si>
  <si>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</si>
  <si>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</si>
  <si>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</si>
  <si>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</si>
  <si>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</si>
  <si>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</si>
  <si>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</si>
  <si>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</si>
  <si>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</si>
  <si>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</si>
  <si>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</si>
  <si>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</si>
  <si>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</si>
  <si>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</si>
  <si>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</si>
  <si>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</si>
  <si>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</si>
  <si>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</si>
  <si>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</si>
  <si>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</si>
  <si>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</si>
  <si>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</si>
  <si>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</si>
  <si>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</si>
  <si>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</si>
  <si>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</si>
  <si>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</si>
  <si>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</si>
  <si>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</si>
  <si>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</si>
  <si>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</si>
  <si>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</si>
  <si>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</si>
  <si>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</si>
  <si>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</si>
  <si>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</si>
  <si>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</si>
  <si>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</si>
  <si>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</si>
  <si>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</si>
  <si>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</si>
  <si>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</si>
  <si>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</si>
  <si>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</si>
  <si>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</si>
  <si>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</si>
  <si>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</si>
  <si>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</si>
  <si>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</si>
  <si>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</si>
  <si>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</si>
  <si>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</si>
  <si>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</si>
  <si>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</si>
  <si>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</si>
  <si>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</si>
  <si>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</si>
  <si>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</si>
  <si>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</si>
  <si>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</si>
  <si>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</si>
  <si>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</si>
  <si>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</si>
  <si>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</si>
  <si>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</si>
  <si>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</si>
  <si>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</si>
  <si>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</si>
  <si>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</si>
  <si>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</si>
  <si>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</si>
  <si>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</si>
  <si>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</si>
  <si>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</si>
  <si>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</si>
  <si>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</si>
  <si>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</si>
  <si>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</si>
  <si>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</si>
  <si>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</si>
  <si>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</si>
  <si>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</si>
  <si>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</si>
  <si>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</si>
  <si>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</si>
  <si>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</si>
  <si>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</si>
  <si>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</si>
  <si>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</si>
  <si>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</si>
  <si>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</si>
  <si>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</si>
  <si>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</si>
  <si>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</si>
  <si>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</si>
  <si>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</si>
  <si>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</si>
  <si>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</si>
  <si>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</si>
  <si>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</si>
  <si>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</si>
  <si>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</si>
  <si>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</si>
  <si>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</si>
  <si>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</si>
  <si>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</si>
  <si>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</si>
  <si>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</si>
  <si>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</si>
  <si>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</si>
  <si>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</si>
  <si>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</si>
  <si>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</si>
  <si>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</si>
  <si>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</si>
  <si>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</si>
  <si>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</si>
  <si>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</si>
  <si>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</si>
  <si>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</si>
  <si>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</si>
  <si>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</si>
  <si>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</si>
  <si>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</si>
  <si>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</si>
  <si>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</si>
  <si>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</si>
  <si>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</si>
  <si>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</si>
  <si>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</si>
  <si>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</si>
  <si>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</si>
  <si>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</si>
  <si>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</si>
  <si>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</si>
  <si>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</si>
  <si>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</si>
  <si>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</si>
  <si>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</si>
  <si>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</si>
  <si>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</si>
  <si>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</si>
  <si>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</si>
  <si>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</si>
  <si>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</si>
  <si>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</si>
  <si>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</si>
  <si>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</si>
  <si>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</si>
  <si>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</si>
  <si>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</si>
  <si>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</si>
  <si>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</si>
  <si>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</si>
  <si>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</si>
  <si>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</si>
  <si>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</si>
  <si>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</si>
  <si>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</si>
  <si>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</si>
  <si>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</si>
  <si>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</si>
  <si>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</si>
  <si>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</si>
  <si>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</si>
  <si>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</si>
  <si>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</si>
  <si>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</si>
  <si>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</si>
  <si>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</si>
  <si>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</si>
  <si>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</si>
  <si>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</si>
  <si>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</si>
  <si>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</si>
  <si>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</si>
  <si>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</si>
  <si>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</si>
  <si>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</si>
  <si>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</si>
  <si>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</si>
  <si>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</si>
  <si>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</si>
  <si>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</si>
  <si>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</si>
  <si>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</si>
  <si>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</si>
  <si>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</si>
  <si>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</si>
  <si>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</si>
  <si>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</si>
  <si>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</si>
  <si>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</si>
  <si>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</si>
  <si>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</si>
  <si>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</si>
  <si>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</si>
  <si>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</si>
  <si>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</si>
  <si>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</si>
  <si>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</si>
  <si>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</si>
  <si>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</si>
  <si>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</si>
  <si>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</si>
  <si>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</si>
  <si>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</si>
  <si>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</si>
  <si>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</si>
  <si>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</si>
  <si>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</si>
  <si>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</si>
  <si>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</si>
  <si>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</si>
  <si>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</si>
  <si>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</si>
  <si>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</si>
  <si>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</si>
  <si>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</si>
  <si>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</si>
  <si>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</si>
  <si>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</si>
  <si>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</si>
  <si>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</si>
  <si>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</si>
  <si>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</si>
  <si>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</si>
  <si>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</si>
  <si>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</si>
  <si>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</si>
  <si>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</si>
  <si>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</si>
  <si>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</si>
  <si>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</si>
  <si>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</si>
  <si>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</si>
  <si>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</si>
  <si>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</si>
  <si>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</si>
  <si>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</si>
  <si>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</si>
  <si>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</si>
  <si>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</si>
  <si>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</si>
  <si>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</si>
  <si>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</si>
  <si>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</si>
  <si>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</si>
  <si>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</si>
  <si>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</si>
  <si>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</si>
  <si>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</si>
  <si>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</si>
  <si>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</si>
  <si>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</si>
  <si>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</si>
  <si>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</si>
  <si>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</si>
  <si>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</si>
  <si>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</si>
  <si>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</si>
  <si>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</si>
  <si>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</si>
  <si>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</si>
  <si>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</si>
  <si>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</si>
  <si>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</si>
  <si>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</si>
  <si>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</si>
  <si>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</si>
  <si>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</si>
  <si>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</si>
  <si>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</si>
  <si>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</si>
  <si>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</si>
  <si>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</si>
  <si>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</si>
  <si>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</si>
  <si>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</si>
  <si>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</si>
  <si>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</si>
  <si>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</si>
  <si>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</si>
  <si>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</si>
  <si>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</si>
  <si>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</si>
  <si>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</si>
  <si>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</si>
  <si>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</si>
  <si>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</si>
  <si>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</si>
  <si>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</si>
  <si>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</si>
  <si>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</si>
  <si>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</si>
  <si>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</si>
  <si>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</si>
  <si>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</si>
  <si>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</si>
  <si>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</si>
  <si>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</si>
  <si>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</si>
  <si>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</si>
  <si>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</si>
  <si>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</si>
  <si>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</si>
  <si>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</si>
  <si>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</si>
  <si>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</si>
  <si>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</si>
  <si>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</si>
  <si>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</si>
  <si>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</si>
  <si>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</si>
  <si>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</si>
  <si>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</si>
  <si>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</si>
  <si>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</si>
  <si>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</si>
  <si>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</si>
  <si>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</si>
  <si>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</si>
  <si>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</si>
  <si>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</si>
  <si>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</si>
  <si>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</si>
  <si>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</si>
  <si>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</si>
  <si>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</si>
  <si>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</si>
  <si>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</si>
  <si>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</si>
  <si>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</si>
  <si>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</si>
  <si>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</si>
  <si>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</si>
  <si>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</si>
  <si>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</si>
  <si>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</si>
  <si>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</si>
  <si>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</si>
  <si>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</si>
  <si>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</si>
  <si>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</si>
  <si>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</si>
  <si>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</si>
  <si>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</si>
  <si>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</si>
  <si>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</si>
  <si>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</si>
  <si>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</si>
  <si>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</si>
  <si>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</si>
  <si>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</si>
  <si>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</si>
  <si>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</si>
  <si>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</si>
  <si>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</si>
  <si>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</si>
  <si>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</si>
  <si>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</si>
  <si>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</si>
  <si>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</si>
  <si>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</si>
  <si>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</si>
  <si>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</si>
  <si>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</si>
  <si>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</si>
  <si>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</si>
  <si>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</si>
  <si>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</si>
  <si>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</si>
  <si>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</si>
  <si>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</si>
  <si>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</si>
  <si>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</si>
  <si>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</si>
  <si>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</si>
  <si>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</si>
  <si>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</si>
  <si>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</si>
  <si>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</si>
  <si>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</si>
  <si>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</si>
  <si>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</si>
  <si>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</si>
  <si>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</si>
  <si>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</si>
  <si>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</si>
  <si>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</si>
  <si>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</si>
  <si>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</si>
  <si>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</si>
  <si>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</si>
  <si>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</si>
  <si>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</si>
  <si>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</si>
  <si>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</si>
  <si>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</si>
  <si>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</si>
  <si>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</si>
  <si>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</si>
  <si>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</si>
  <si>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</si>
  <si>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</si>
  <si>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</si>
  <si>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</si>
  <si>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</si>
  <si>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</si>
  <si>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</si>
  <si>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</si>
  <si>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</si>
  <si>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</si>
  <si>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</si>
  <si>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</si>
  <si>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</si>
  <si>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</si>
  <si>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</si>
  <si>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</si>
  <si>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</si>
  <si>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</si>
  <si>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</si>
  <si>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</si>
  <si>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</si>
  <si>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</si>
  <si>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</si>
  <si>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</si>
  <si>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</si>
  <si>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</si>
  <si>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</si>
  <si>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</si>
  <si>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</si>
  <si>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</si>
  <si>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</si>
  <si>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</si>
  <si>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</si>
  <si>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</si>
  <si>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</si>
  <si>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</si>
  <si>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</si>
  <si>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</si>
  <si>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</si>
  <si>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</si>
  <si>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</si>
  <si>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</si>
  <si>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</si>
  <si>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</si>
  <si>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</si>
  <si>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</si>
  <si>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</si>
  <si>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</si>
  <si>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</si>
  <si>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</si>
  <si>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</si>
  <si>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</si>
  <si>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</si>
  <si>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</si>
  <si>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</si>
  <si>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</si>
  <si>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</si>
  <si>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</si>
  <si>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</si>
  <si>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</si>
  <si>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</si>
  <si>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</si>
  <si>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</si>
  <si>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</si>
  <si>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</si>
  <si>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</si>
  <si>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</si>
  <si>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</si>
  <si>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</si>
  <si>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</si>
  <si>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</si>
  <si>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</si>
  <si>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</si>
  <si>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</si>
  <si>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</si>
  <si>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</si>
  <si>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</si>
  <si>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</si>
  <si>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</si>
  <si>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</si>
  <si>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</si>
  <si>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</si>
  <si>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</si>
  <si>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</si>
  <si>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</si>
  <si>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</si>
  <si>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</si>
  <si>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</si>
  <si>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</si>
  <si>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</si>
  <si>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</si>
  <si>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</si>
  <si>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</si>
  <si>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</si>
  <si>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</si>
  <si>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</si>
  <si>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</si>
  <si>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</si>
  <si>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</si>
  <si>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</si>
  <si>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</si>
  <si>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</si>
  <si>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</si>
  <si>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</si>
  <si>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</si>
  <si>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</si>
  <si>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</si>
  <si>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</si>
  <si>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</si>
  <si>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</si>
  <si>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</si>
  <si>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</si>
  <si>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</si>
  <si>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</si>
  <si>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</si>
  <si>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</si>
  <si>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</si>
  <si>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</si>
  <si>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</si>
  <si>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</si>
  <si>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</si>
  <si>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</si>
  <si>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</si>
  <si>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</si>
  <si>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</si>
  <si>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</si>
  <si>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</si>
  <si>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</si>
  <si>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</si>
  <si>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</si>
  <si>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</si>
  <si>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</si>
  <si>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</si>
  <si>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</si>
  <si>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</si>
  <si>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</si>
  <si>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</si>
  <si>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</si>
  <si>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</si>
  <si>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</si>
  <si>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</si>
  <si>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</si>
  <si>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</si>
  <si>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</si>
  <si>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</si>
  <si>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</si>
  <si>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</si>
  <si>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</si>
  <si>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</si>
  <si>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</si>
  <si>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</si>
  <si>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</si>
  <si>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</si>
  <si>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</si>
  <si>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</si>
  <si>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</si>
  <si>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</si>
  <si>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</si>
  <si>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</si>
  <si>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</si>
  <si>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</si>
  <si>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</si>
  <si>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</si>
  <si>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</si>
  <si>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</si>
  <si>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</si>
  <si>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</si>
  <si>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</si>
  <si>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</si>
  <si>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</si>
  <si>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</si>
  <si>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</si>
  <si>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</si>
  <si>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</si>
  <si>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</si>
  <si>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</si>
  <si>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</si>
  <si>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</si>
  <si>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</si>
  <si>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</si>
  <si>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</si>
  <si>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</si>
  <si>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</si>
  <si>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</si>
  <si>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</si>
  <si>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</si>
  <si>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</si>
  <si>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</si>
  <si>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</si>
  <si>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</si>
  <si>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</si>
  <si>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</si>
  <si>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</si>
  <si>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</si>
  <si>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</si>
  <si>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</si>
  <si>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</si>
  <si>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</si>
  <si>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</si>
  <si>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</si>
  <si>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</si>
  <si>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</si>
  <si>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</si>
  <si>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</si>
  <si>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</si>
  <si>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</si>
  <si>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</si>
  <si>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</si>
  <si>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</si>
  <si>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</si>
  <si>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</si>
  <si>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</si>
  <si>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</si>
  <si>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</si>
  <si>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</si>
  <si>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</si>
  <si>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</si>
  <si>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</si>
  <si>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</si>
  <si>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</si>
  <si>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</si>
  <si>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</si>
  <si>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</si>
  <si>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</si>
  <si>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</si>
  <si>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</si>
  <si>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</si>
  <si>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</si>
  <si>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</si>
  <si>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</si>
  <si>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</si>
  <si>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</si>
  <si>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</si>
  <si>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</si>
  <si>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</si>
  <si>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</si>
  <si>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</si>
  <si>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</si>
  <si>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</si>
  <si>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</si>
  <si>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</si>
  <si>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</si>
  <si>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</si>
  <si>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</si>
  <si>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</si>
  <si>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</si>
  <si>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</si>
  <si>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</si>
  <si>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</si>
  <si>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</si>
  <si>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</si>
  <si>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</si>
  <si>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</si>
  <si>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</si>
  <si>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</si>
  <si>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</si>
  <si>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</si>
  <si>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</si>
  <si>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</si>
  <si>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</si>
  <si>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</si>
  <si>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</si>
  <si>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</si>
  <si>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</si>
  <si>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</si>
  <si>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</si>
  <si>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</si>
  <si>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</si>
  <si>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</si>
  <si>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</si>
  <si>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</si>
  <si>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</si>
  <si>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</si>
  <si>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</si>
  <si>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</si>
  <si>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</si>
  <si>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</si>
  <si>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</si>
  <si>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</si>
  <si>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</si>
  <si>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</si>
  <si>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</si>
  <si>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</si>
  <si>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</si>
  <si>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</si>
  <si>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</si>
  <si>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</si>
  <si>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</si>
  <si>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</si>
  <si>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</si>
  <si>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</si>
  <si>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</si>
  <si>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</si>
  <si>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</si>
  <si>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</si>
  <si>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</si>
  <si>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</si>
  <si>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</si>
  <si>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</si>
  <si>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</si>
  <si>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</si>
  <si>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</si>
  <si>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</si>
  <si>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</si>
  <si>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</si>
  <si>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</si>
  <si>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</si>
  <si>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</si>
  <si>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</si>
  <si>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</si>
  <si>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</si>
  <si>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</si>
  <si>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</si>
  <si>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</si>
  <si>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</si>
  <si>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</si>
  <si>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</si>
  <si>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</si>
  <si>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</si>
  <si>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</si>
  <si>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</si>
  <si>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</si>
  <si>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</si>
  <si>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</si>
  <si>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</si>
  <si>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</si>
  <si>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</si>
  <si>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</si>
  <si>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</si>
  <si>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</si>
  <si>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</si>
  <si>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</si>
  <si>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</si>
  <si>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</si>
  <si>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</si>
  <si>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</si>
  <si>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</si>
  <si>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</si>
  <si>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</si>
  <si>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</si>
  <si>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</si>
  <si>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</si>
  <si>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</si>
  <si>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</si>
  <si>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</si>
  <si>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</si>
  <si>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</si>
  <si>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</si>
  <si>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</si>
  <si>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</si>
  <si>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</si>
  <si>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</si>
  <si>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</si>
  <si>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</si>
  <si>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</si>
  <si>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</si>
  <si>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</si>
  <si>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</si>
  <si>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</si>
  <si>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</si>
  <si>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</si>
  <si>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</si>
  <si>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</si>
  <si>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</si>
  <si>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</si>
  <si>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</si>
  <si>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</si>
  <si>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</si>
  <si>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</si>
  <si>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</si>
  <si>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</si>
  <si>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</si>
  <si>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</si>
  <si>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</si>
  <si>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</si>
  <si>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</si>
  <si>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</si>
  <si>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</si>
  <si>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</si>
  <si>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</si>
  <si>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</si>
  <si>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</si>
  <si>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</si>
  <si>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</si>
  <si>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</si>
  <si>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</si>
  <si>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</si>
  <si>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</si>
  <si>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</si>
  <si>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</si>
  <si>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</si>
  <si>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</si>
  <si>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</si>
  <si>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</si>
  <si>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</si>
  <si>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</si>
  <si>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</si>
  <si>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</si>
  <si>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</si>
  <si>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</si>
  <si>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</si>
  <si>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</si>
  <si>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</si>
  <si>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</si>
  <si>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</si>
  <si>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</si>
  <si>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</si>
  <si>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</si>
  <si>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</si>
  <si>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</si>
  <si>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</si>
  <si>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</si>
  <si>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</si>
  <si>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</si>
  <si>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</si>
  <si>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</si>
  <si>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</si>
  <si>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</si>
  <si>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</si>
  <si>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</si>
  <si>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</si>
  <si>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</si>
  <si>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</si>
  <si>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</si>
  <si>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</si>
  <si>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</si>
  <si>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</si>
  <si>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</si>
  <si>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</si>
  <si>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</si>
  <si>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</si>
  <si>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</si>
  <si>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</si>
  <si>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</si>
  <si>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</si>
  <si>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</si>
  <si>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</si>
  <si>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</si>
  <si>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</si>
  <si>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</si>
  <si>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</si>
  <si>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</si>
  <si>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</si>
  <si>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</si>
  <si>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</si>
  <si>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</si>
  <si>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</si>
  <si>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</si>
  <si>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</si>
  <si>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</si>
  <si>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</si>
  <si>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</si>
  <si>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</si>
  <si>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</si>
  <si>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</si>
  <si>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</si>
  <si>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</si>
  <si>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</si>
  <si>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</si>
  <si>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</si>
  <si>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</si>
  <si>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</si>
  <si>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</si>
  <si>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</si>
  <si>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</si>
  <si>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</si>
  <si>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</si>
  <si>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</si>
  <si>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</si>
  <si>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</si>
  <si>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</si>
  <si>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</si>
  <si>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</si>
  <si>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</si>
  <si>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</si>
  <si>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</si>
  <si>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</si>
  <si>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</si>
  <si>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</si>
  <si>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</si>
  <si>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</si>
  <si>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</si>
  <si>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</si>
  <si>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</si>
  <si>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</si>
  <si>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</si>
  <si>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</si>
  <si>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</si>
  <si>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</si>
  <si>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</si>
  <si>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</si>
  <si>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</si>
  <si>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</si>
  <si>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</si>
  <si>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</si>
  <si>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</si>
  <si>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</si>
  <si>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</si>
  <si>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</si>
  <si>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</si>
  <si>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</si>
  <si>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</si>
  <si>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</si>
  <si>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</si>
  <si>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</si>
  <si>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</si>
  <si>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</si>
  <si>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</si>
  <si>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</si>
  <si>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</si>
  <si>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</si>
  <si>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</si>
  <si>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</si>
  <si>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</si>
  <si>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</si>
  <si>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</si>
  <si>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</si>
  <si>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</si>
  <si>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</si>
  <si>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</si>
  <si>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</si>
  <si>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</si>
  <si>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</si>
  <si>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</si>
  <si>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</si>
  <si>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</si>
  <si>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</si>
  <si>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</si>
  <si>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</si>
  <si>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</si>
  <si>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</si>
  <si>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</si>
  <si>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</si>
  <si>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</si>
  <si>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</si>
  <si>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</si>
  <si>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</si>
  <si>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</si>
  <si>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</si>
  <si>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</si>
  <si>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</si>
  <si>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</si>
  <si>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</si>
  <si>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</si>
  <si>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</si>
  <si>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</si>
  <si>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</si>
  <si>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</si>
  <si>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</si>
  <si>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</si>
  <si>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</si>
  <si>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</si>
  <si>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</si>
  <si>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</si>
  <si>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</si>
  <si>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</si>
  <si>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</si>
  <si>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</si>
  <si>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</si>
  <si>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</si>
  <si>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</si>
  <si>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</si>
  <si>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</si>
  <si>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</si>
  <si>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</si>
  <si>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</si>
  <si>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</si>
  <si>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</si>
  <si>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</si>
  <si>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</si>
  <si>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</si>
  <si>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</si>
  <si>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</si>
  <si>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</si>
  <si>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</si>
  <si>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</si>
  <si>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</si>
  <si>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</si>
  <si>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</si>
  <si>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</si>
  <si>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</si>
  <si>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</si>
  <si>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</si>
  <si>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</si>
  <si>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</si>
  <si>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</si>
  <si>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</si>
  <si>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</si>
  <si>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</si>
  <si>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</si>
  <si>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</si>
  <si>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</si>
  <si>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</si>
  <si>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</si>
  <si>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</si>
  <si>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</si>
  <si>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</si>
  <si>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</si>
  <si>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</si>
  <si>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</si>
  <si>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</si>
  <si>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</si>
  <si>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</si>
  <si>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</si>
  <si>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</si>
  <si>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</si>
  <si>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</si>
  <si>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</si>
  <si>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</si>
  <si>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</si>
  <si>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</si>
  <si>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</si>
  <si>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</si>
  <si>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</si>
  <si>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</si>
  <si>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</si>
  <si>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</si>
  <si>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</si>
  <si>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</si>
  <si>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</si>
  <si>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</si>
  <si>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</si>
  <si>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</si>
  <si>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</si>
  <si>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</si>
  <si>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</si>
  <si>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</si>
  <si>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</si>
  <si>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</si>
  <si>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</si>
  <si>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</si>
  <si>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</si>
  <si>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</si>
  <si>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</si>
  <si>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</si>
  <si>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</si>
  <si>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</si>
  <si>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</si>
  <si>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</si>
  <si>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</si>
  <si>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</si>
  <si>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</si>
  <si>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</si>
  <si>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</si>
  <si>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</si>
  <si>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</si>
  <si>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</si>
  <si>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</si>
  <si>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</si>
  <si>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</si>
  <si>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</si>
  <si>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</si>
  <si>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</si>
  <si>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</si>
  <si>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</si>
  <si>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</si>
  <si>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</si>
  <si>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</si>
  <si>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</si>
  <si>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</si>
  <si>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</si>
  <si>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</si>
  <si>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</si>
  <si>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</si>
  <si>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</si>
  <si>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</si>
  <si>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</si>
  <si>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</si>
  <si>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</si>
  <si>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</si>
  <si>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</si>
  <si>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</si>
  <si>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</si>
  <si>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</si>
  <si>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</si>
  <si>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</si>
  <si>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</si>
  <si>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</si>
  <si>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</si>
  <si>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</si>
  <si>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</si>
  <si>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</si>
  <si>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</si>
  <si>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</si>
  <si>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</si>
  <si>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</si>
  <si>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</si>
  <si>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</si>
  <si>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</si>
  <si>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</si>
  <si>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</si>
  <si>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</si>
  <si>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</si>
  <si>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</si>
  <si>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</si>
  <si>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</si>
  <si>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</si>
  <si>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</si>
  <si>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</si>
  <si>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</si>
  <si>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</si>
  <si>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</si>
  <si>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</si>
  <si>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</si>
  <si>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</si>
  <si>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</si>
  <si>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</si>
  <si>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</si>
  <si>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</si>
  <si>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</si>
  <si>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</si>
  <si>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</si>
  <si>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</si>
  <si>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</si>
  <si>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</si>
  <si>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</si>
  <si>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</si>
  <si>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</si>
  <si>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</si>
  <si>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</si>
  <si>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</si>
  <si>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</si>
  <si>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</si>
  <si>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</si>
  <si>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</si>
  <si>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</si>
  <si>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</si>
  <si>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</si>
  <si>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</si>
  <si>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</si>
  <si>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</si>
  <si>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</si>
  <si>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</si>
  <si>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</si>
  <si>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</si>
  <si>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</si>
  <si>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</si>
  <si>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</si>
  <si>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</si>
  <si>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</si>
  <si>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</si>
  <si>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</si>
  <si>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</si>
  <si>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</si>
  <si>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</si>
  <si>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</si>
  <si>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</si>
  <si>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</si>
  <si>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</si>
  <si>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</si>
  <si>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</si>
  <si>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</si>
  <si>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</si>
  <si>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</si>
  <si>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</si>
  <si>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</si>
  <si>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</si>
  <si>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</si>
  <si>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</si>
  <si>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</si>
  <si>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</si>
  <si>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</si>
  <si>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</si>
  <si>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</si>
  <si>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</si>
  <si>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</si>
  <si>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</si>
  <si>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</si>
  <si>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</si>
  <si>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</si>
  <si>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</si>
  <si>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</si>
  <si>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</si>
  <si>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</si>
  <si>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</si>
  <si>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</si>
  <si>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</si>
  <si>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</si>
  <si>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</si>
  <si>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</si>
  <si>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</si>
  <si>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</si>
  <si>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</si>
  <si>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</si>
  <si>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</si>
  <si>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</si>
  <si>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</si>
  <si>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</si>
  <si>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</si>
  <si>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</si>
  <si>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</si>
  <si>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</si>
  <si>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</si>
  <si>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</si>
  <si>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</si>
  <si>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</si>
  <si>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</si>
  <si>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</si>
  <si>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</si>
  <si>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</si>
  <si>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</si>
  <si>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</si>
  <si>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</si>
  <si>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</si>
  <si>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</si>
  <si>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</si>
  <si>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</si>
  <si>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</si>
  <si>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</si>
  <si>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</si>
  <si>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</si>
  <si>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</si>
  <si>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</si>
  <si>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</si>
  <si>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</si>
  <si>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</si>
  <si>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</si>
  <si>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</si>
  <si>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</si>
  <si>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</si>
  <si>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</si>
  <si>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</si>
  <si>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</si>
  <si>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</si>
  <si>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</si>
  <si>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</si>
  <si>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</si>
  <si>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</si>
  <si>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</si>
  <si>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</si>
  <si>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</si>
  <si>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</si>
  <si>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</si>
  <si>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</si>
  <si>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</si>
  <si>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</si>
  <si>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</si>
  <si>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</si>
  <si>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</si>
  <si>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</si>
  <si>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</si>
  <si>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</si>
  <si>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</si>
  <si>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</si>
  <si>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</si>
  <si>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</si>
  <si>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</si>
  <si>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</si>
  <si>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</si>
  <si>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</si>
  <si>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</si>
  <si>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</si>
  <si>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</si>
  <si>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</si>
  <si>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</si>
  <si>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</si>
  <si>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</si>
  <si>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</si>
  <si>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</si>
  <si>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</si>
  <si>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</si>
  <si>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</si>
  <si>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</si>
  <si>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</si>
  <si>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</si>
  <si>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</si>
  <si>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</si>
  <si>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</si>
  <si>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</si>
  <si>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</si>
  <si>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</si>
  <si>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</si>
  <si>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</si>
  <si>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</si>
  <si>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</si>
  <si>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</si>
  <si>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</si>
  <si>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</si>
  <si>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</si>
  <si>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</si>
  <si>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</si>
  <si>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</si>
  <si>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</si>
  <si>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</si>
  <si>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</si>
  <si>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</si>
  <si>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</si>
  <si>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</si>
  <si>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</si>
  <si>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</si>
  <si>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</si>
  <si>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</si>
  <si>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</si>
  <si>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</si>
  <si>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</si>
  <si>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</si>
  <si>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</si>
  <si>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</si>
  <si>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</si>
  <si>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</si>
  <si>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</si>
  <si>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</si>
  <si>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</si>
  <si>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</si>
  <si>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</si>
  <si>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</si>
  <si>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</si>
  <si>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</si>
  <si>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</si>
  <si>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</si>
  <si>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</si>
  <si>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</si>
  <si>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</si>
  <si>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</si>
  <si>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</si>
  <si>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</si>
  <si>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</si>
  <si>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</si>
  <si>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</si>
  <si>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</si>
  <si>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</si>
  <si>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</si>
  <si>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</si>
  <si>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</si>
  <si>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</si>
  <si>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</si>
  <si>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</si>
  <si>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</si>
  <si>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</si>
  <si>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</si>
  <si>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</si>
  <si>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</si>
  <si>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</si>
  <si>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</si>
  <si>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</si>
  <si>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</si>
  <si>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</si>
  <si>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</si>
  <si>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</si>
  <si>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</si>
  <si>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</si>
  <si>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</si>
  <si>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</si>
  <si>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</si>
  <si>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</si>
  <si>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</si>
  <si>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</si>
  <si>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</si>
  <si>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</si>
  <si>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</si>
  <si>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</si>
  <si>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</si>
  <si>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</si>
  <si>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</si>
  <si>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</si>
  <si>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</si>
  <si>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</si>
  <si>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</si>
  <si>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</si>
  <si>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</si>
  <si>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</si>
  <si>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</si>
  <si>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</si>
  <si>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</si>
  <si>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</si>
  <si>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</si>
  <si>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</si>
  <si>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</si>
  <si>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</si>
  <si>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</si>
  <si>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</si>
  <si>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</si>
  <si>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</si>
  <si>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</si>
  <si>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</si>
  <si>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</si>
  <si>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</si>
  <si>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</si>
  <si>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</si>
  <si>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</si>
  <si>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</si>
  <si>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</si>
  <si>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</si>
  <si>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</si>
  <si>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</si>
  <si>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</si>
  <si>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</si>
  <si>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</si>
  <si>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</si>
  <si>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</si>
  <si>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</si>
  <si>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</si>
  <si>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</si>
  <si>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</si>
  <si>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</si>
  <si>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</si>
  <si>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</si>
  <si>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</si>
  <si>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</si>
  <si>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</si>
  <si>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</si>
  <si>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</si>
  <si>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</si>
  <si>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</si>
  <si>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</si>
  <si>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</si>
  <si>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</si>
  <si>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</si>
  <si>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</si>
  <si>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</si>
  <si>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</si>
  <si>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</si>
  <si>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</si>
  <si>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</si>
  <si>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</si>
  <si>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</si>
  <si>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</si>
  <si>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</si>
  <si>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</si>
  <si>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</si>
  <si>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</si>
  <si>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</si>
  <si>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</si>
  <si>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</si>
  <si>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</si>
  <si>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</si>
  <si>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</si>
  <si>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</si>
  <si>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</si>
  <si>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</si>
  <si>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</si>
  <si>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</si>
  <si>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</si>
  <si>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</si>
  <si>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</si>
  <si>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</si>
  <si>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</si>
  <si>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</si>
  <si>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</si>
  <si>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</si>
  <si>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</si>
  <si>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</si>
  <si>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</si>
  <si>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</si>
  <si>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</si>
  <si>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</si>
  <si>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</si>
  <si>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</si>
  <si>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</si>
  <si>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</si>
  <si>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</si>
  <si>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</si>
  <si>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</si>
  <si>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</si>
  <si>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</si>
  <si>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</si>
  <si>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</si>
  <si>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</si>
  <si>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</si>
  <si>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</si>
  <si>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</si>
  <si>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</si>
  <si>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</si>
  <si>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</si>
  <si>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</si>
  <si>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</si>
  <si>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</si>
  <si>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</si>
  <si>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</si>
  <si>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</si>
  <si>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</si>
  <si>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</si>
  <si>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</si>
  <si>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</si>
  <si>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</si>
  <si>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</si>
  <si>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</si>
  <si>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</si>
  <si>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</si>
  <si>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</si>
  <si>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</si>
  <si>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</si>
  <si>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</si>
  <si>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</si>
  <si>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</si>
  <si>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</si>
  <si>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</si>
  <si>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</si>
  <si>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</si>
  <si>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</si>
  <si>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</si>
  <si>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</si>
  <si>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</si>
  <si>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</si>
  <si>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</si>
  <si>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</si>
  <si>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</si>
  <si>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</si>
  <si>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</si>
  <si>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</si>
  <si>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</si>
  <si>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</si>
  <si>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</si>
  <si>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</si>
  <si>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</si>
  <si>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</si>
  <si>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</si>
  <si>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</si>
  <si>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</si>
  <si>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</si>
  <si>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</si>
  <si>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</si>
  <si>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</si>
  <si>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</si>
  <si>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</si>
  <si>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</si>
  <si>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</si>
  <si>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</si>
  <si>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</si>
  <si>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</si>
  <si>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</si>
  <si>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</si>
  <si>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</si>
  <si>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</si>
  <si>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</si>
  <si>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</si>
  <si>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</si>
  <si>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</si>
  <si>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</si>
  <si>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</si>
  <si>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</si>
  <si>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</si>
  <si>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</si>
  <si>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</si>
  <si>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</si>
  <si>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</si>
  <si>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</si>
  <si>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</si>
  <si>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</si>
  <si>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</si>
  <si>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</si>
  <si>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</si>
  <si>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</si>
  <si>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</si>
  <si>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</si>
  <si>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</si>
  <si>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</si>
  <si>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</si>
  <si>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</si>
  <si>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</si>
  <si>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</si>
  <si>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</si>
  <si>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</si>
  <si>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</si>
  <si>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</si>
  <si>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</si>
  <si>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</si>
  <si>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</si>
  <si>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</si>
  <si>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</si>
  <si>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</si>
  <si>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</si>
  <si>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</si>
  <si>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</si>
  <si>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</si>
  <si>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</si>
  <si>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</si>
  <si>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</si>
  <si>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</si>
  <si>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</si>
  <si>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</si>
  <si>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</si>
  <si>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</si>
  <si>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</si>
  <si>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</si>
  <si>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</si>
  <si>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</si>
  <si>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</si>
  <si>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</si>
  <si>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</si>
  <si>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</si>
  <si>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</si>
  <si>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</si>
  <si>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</si>
  <si>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</si>
  <si>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</si>
  <si>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</si>
  <si>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</si>
  <si>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</si>
  <si>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</si>
  <si>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</si>
  <si>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</si>
  <si>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</si>
  <si>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</si>
  <si>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</si>
  <si>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</si>
  <si>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</si>
  <si>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</si>
  <si>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</si>
  <si>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</si>
  <si>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</si>
  <si>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</si>
  <si>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</si>
  <si>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</si>
  <si>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</si>
  <si>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</si>
  <si>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</si>
  <si>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</si>
  <si>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</si>
  <si>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</si>
  <si>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</si>
  <si>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</si>
  <si>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</si>
  <si>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</si>
  <si>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</si>
  <si>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</si>
  <si>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</si>
  <si>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</si>
  <si>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</si>
  <si>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</si>
  <si>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</si>
  <si>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</si>
  <si>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</si>
  <si>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</si>
  <si>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</si>
  <si>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</si>
  <si>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</si>
  <si>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</si>
  <si>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</si>
  <si>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</si>
  <si>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</si>
  <si>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</si>
  <si>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</si>
  <si>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</si>
  <si>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</si>
  <si>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</si>
  <si>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</si>
  <si>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</si>
  <si>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</si>
  <si>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</si>
  <si>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</si>
  <si>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</si>
  <si>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</si>
  <si>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</si>
  <si>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</si>
  <si>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</si>
  <si>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</si>
  <si>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</si>
  <si>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</si>
  <si>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</si>
  <si>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</si>
  <si>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</si>
  <si>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</si>
  <si>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</si>
  <si>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</si>
  <si>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</si>
  <si>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</si>
  <si>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</si>
  <si>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</si>
  <si>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</si>
  <si>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</si>
  <si>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</si>
  <si>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</si>
  <si>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</si>
  <si>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</si>
  <si>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</si>
  <si>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</si>
  <si>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</si>
  <si>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</si>
  <si>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</si>
  <si>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</si>
  <si>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</si>
  <si>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</si>
  <si>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</si>
  <si>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</si>
  <si>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</si>
  <si>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</si>
  <si>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</si>
  <si>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</si>
  <si>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</si>
  <si>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</si>
  <si>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</si>
  <si>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</si>
  <si>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</si>
  <si>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</si>
  <si>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</si>
  <si>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</si>
  <si>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</si>
  <si>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</si>
  <si>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</si>
  <si>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</si>
  <si>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</si>
  <si>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</si>
  <si>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</si>
  <si>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</si>
  <si>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</si>
  <si>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</si>
  <si>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</si>
  <si>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</si>
  <si>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</si>
  <si>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</si>
  <si>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</si>
  <si>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</si>
  <si>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</si>
  <si>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</si>
  <si>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</si>
  <si>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</si>
  <si>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</si>
  <si>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</si>
  <si>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</si>
  <si>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</si>
  <si>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</si>
  <si>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</si>
  <si>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</si>
  <si>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</si>
  <si>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</si>
  <si>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</si>
  <si>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</si>
  <si>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</si>
  <si>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</si>
  <si>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</si>
  <si>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</si>
  <si>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Years</t>
  </si>
  <si>
    <t>Count of id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</si>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</sst>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E-4528-871D-3F604B15CF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E-4528-871D-3F604B15CF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EE-4528-871D-3F604B15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446112"/>
        <c:axId val="322446944"/>
      </c:lineChart>
      <c:catAx>
        <c:axId val="32244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46944"/>
        <c:crosses val="autoZero"/>
        <c:auto val="1"/>
        <c:lblAlgn val="ctr"/>
        <c:lblOffset val="100"/>
        <c:noMultiLvlLbl val="0"/>
      </c:catAx>
      <c:valAx>
        <c:axId val="3224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D-4A62-AB64-C492BE4171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D-4A62-AB64-C492BE4171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D-4A62-AB64-C492BE41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03712"/>
        <c:axId val="322445280"/>
      </c:lineChart>
      <c:catAx>
        <c:axId val="212900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45280"/>
        <c:crosses val="autoZero"/>
        <c:auto val="1"/>
        <c:lblAlgn val="ctr"/>
        <c:lblOffset val="100"/>
        <c:noMultiLvlLbl val="0"/>
      </c:catAx>
      <c:valAx>
        <c:axId val="322445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00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D-0D48-B286-7EC753CA1F4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D-0D48-B286-7EC753CA1F4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D-0D48-B286-7EC753CA1F4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0D-0D48-B286-7EC753CA1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081168"/>
        <c:axId val="1662253568"/>
      </c:lineChart>
      <c:catAx>
        <c:axId val="166208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53568"/>
        <c:crosses val="autoZero"/>
        <c:auto val="1"/>
        <c:lblAlgn val="ctr"/>
        <c:lblOffset val="100"/>
        <c:noMultiLvlLbl val="0"/>
      </c:catAx>
      <c:valAx>
        <c:axId val="16622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0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397311086323763"/>
          <c:y val="3.39393939393939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1-004A-8758-0A7D12ABAE7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61-004A-8758-0A7D12ABAE7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61-004A-8758-0A7D12ABAE7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61-004A-8758-0A7D12ABA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623008"/>
        <c:axId val="1640607664"/>
      </c:barChart>
      <c:catAx>
        <c:axId val="16406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607664"/>
        <c:crosses val="autoZero"/>
        <c:auto val="1"/>
        <c:lblAlgn val="ctr"/>
        <c:lblOffset val="100"/>
        <c:noMultiLvlLbl val="0"/>
      </c:catAx>
      <c:valAx>
        <c:axId val="16406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6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A-CA44-98FE-CF96FBD48B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7A-CA44-98FE-CF96FBD48B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7A-CA44-98FE-CF96FBD4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721936"/>
        <c:axId val="1645632704"/>
      </c:barChart>
      <c:catAx>
        <c:axId val="164572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32704"/>
        <c:crosses val="autoZero"/>
        <c:auto val="1"/>
        <c:lblAlgn val="ctr"/>
        <c:lblOffset val="100"/>
        <c:noMultiLvlLbl val="0"/>
      </c:catAx>
      <c:valAx>
        <c:axId val="16456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2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A-CA44-98FE-CF96FBD48B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AE-0344-9717-FE25BB13DD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AE-0344-9717-FE25BB13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721936"/>
        <c:axId val="1645632704"/>
      </c:barChart>
      <c:catAx>
        <c:axId val="164572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32704"/>
        <c:crosses val="autoZero"/>
        <c:auto val="1"/>
        <c:lblAlgn val="ctr"/>
        <c:lblOffset val="100"/>
        <c:noMultiLvlLbl val="0"/>
      </c:catAx>
      <c:valAx>
        <c:axId val="16456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72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423861</xdr:colOff>
      <xdr:row>3</xdr:row>
      <xdr:rowOff>100012</xdr:rowOff>
    </xdr:from>
    <xdr:to>
      <xdr:col>18</xdr:col>
      <xdr:colOff>257174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7</xdr:row>
      <xdr:rowOff>176211</xdr:rowOff>
    </xdr:from>
    <xdr:to>
      <xdr:col>20</xdr:col>
      <xdr:colOff>333375</xdr:colOff>
      <xdr:row>31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158750</xdr:rowOff>
    </xdr:from>
    <xdr:to>
      <xdr:col>16</xdr:col>
      <xdr:colOff>482600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B390D-C0B0-F54B-8AC3-7DC148263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4</xdr:row>
      <xdr:rowOff>69850</xdr:rowOff>
    </xdr:from>
    <xdr:to>
      <xdr:col>16</xdr:col>
      <xdr:colOff>38100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A2A6F-2713-B94E-B215-11C4BAE67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6350</xdr:rowOff>
    </xdr:from>
    <xdr:to>
      <xdr:col>16</xdr:col>
      <xdr:colOff>355600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7765E-E06A-9641-A263-EF9BFF62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146050</xdr:colOff>
      <xdr:row>2</xdr:row>
      <xdr:rowOff>31750</xdr:rowOff>
    </xdr:from>
    <xdr:to>
      <xdr:col>16</xdr:col>
      <xdr:colOff>279400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BC8BC-A128-4F43-A555-CCB85C35E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accardi" refreshedDate="44536.637934837963" createdVersion="7" refreshedVersion="7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accardi" refreshedDate="44536.706835532408" createdVersion="7" refreshedVersion="7" minRefreshableVersion="3" recordCount="4114" xr:uid="{00000000-000A-0000-FFFF-FFFF01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cardi, Ted" refreshedDate="44545.562291666669" createdVersion="6" refreshedVersion="6" minRefreshableVersion="3" recordCount="4114" xr:uid="{00000000-000A-0000-FFFF-FFFF07000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1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tabSelected="1" workbookViewId="0">
      <selection activeCell="G30" sqref="G30"/>
    </sheetView>
  </sheetViews>
  <sheetFormatPr baseColWidth="10" defaultColWidth="8.83203125" defaultRowHeight="15" x14ac:dyDescent="0.2"/>
  <cols>
    <col min="1" max="1" width="15.33203125" bestFit="1" customWidth="1"/>
    <col min="2" max="2" width="16.33203125" customWidth="1"/>
    <col min="3" max="3" width="6.1640625" customWidth="1"/>
    <col min="4" max="4" width="8.83203125" customWidth="1"/>
    <col min="5" max="6" width="11.3320312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8384</v>
      </c>
      <c r="B2" t="s">
        <v>8362</v>
      </c>
    </row>
    <row r="4" spans="1:5" x14ac:dyDescent="0.2">
      <c r="A4" s="13" t="s">
        <v>8385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workbookViewId="0">
      <selection activeCell="D10" sqref="D10"/>
    </sheetView>
  </sheetViews>
  <sheetFormatPr baseColWidth="10" defaultColWidth="8.83203125" defaultRowHeight="15" x14ac:dyDescent="0.2"/>
  <cols>
    <col min="1" max="1" width="17.832031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12.1640625" bestFit="1" customWidth="1"/>
    <col min="7" max="7" width="8.5" bestFit="1" customWidth="1"/>
    <col min="8" max="8" width="11.1640625" bestFit="1" customWidth="1"/>
  </cols>
  <sheetData>
    <row r="1" spans="1:8" x14ac:dyDescent="0.2">
      <c r="A1" t="s">
        <v>8381</v>
      </c>
      <c r="B1" t="s">
        <v>8402</v>
      </c>
      <c r="C1" t="s">
        <v>8403</v>
      </c>
      <c r="D1" t="s">
        <v>8404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COUNTIFS(Kickstarter!$F$2:$F$4115,"successful",Kickstarter!$D$2:$D$4115,"&lt;"&amp;1000,Kickstarter!$R$2:$R$4115,"plays")</f>
        <v>141</v>
      </c>
      <c r="C2">
        <f>COUNTIFS(Kickstarter!$F$2:$F$4115,"failed",Kickstarter!$D$2:$D$4115,"&lt;"&amp;1000,Kickstarter!$R$2:$R$4115,"plays")</f>
        <v>45</v>
      </c>
      <c r="D2">
        <f>COUNTIFS(Kickstarter!$F$2:$F$4115,"canceled",Kickstarter!$D$2:$D$4115,"&lt;"&amp;1000,Kickstarter!$R$2:$R$4115,"plays")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2">
      <c r="A3" t="s">
        <v>8391</v>
      </c>
      <c r="B3">
        <f>COUNTIFS(Kickstarter!$F$2:$F$4115,"successful",Kickstarter!$D$2:$D$4115,"&lt;"&amp;5000,Kickstarter!$D$2:$D$4115,"&gt;="&amp;1000,Kickstarter!$R$2:$R$4115,"plays")</f>
        <v>388</v>
      </c>
      <c r="C3">
        <f>COUNTIFS(Kickstarter!$F$2:$F$4115,"failed",Kickstarter!$D$2:$D$4115,"&lt;"&amp;5000,Kickstarter!$D$2:$D$4115,"&gt;="&amp;1000,Kickstarter!$R$2:$R$4115,"plays")</f>
        <v>146</v>
      </c>
      <c r="D3">
        <f>COUNTIFS(Kickstarter!$F$2:$F$4115,"canceled",Kickstarter!$D$2:$D$4115,"&lt;"&amp;5000,Kickstarter!$D$2:$D$4115,"&gt;="&amp;1000,Kickstarter!$R$2:$R$4115,"plays")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17">
        <f t="shared" ref="H3:H13" si="4">D3/$E3</f>
        <v>0</v>
      </c>
    </row>
    <row r="4" spans="1:8" x14ac:dyDescent="0.2">
      <c r="A4" t="s">
        <v>8392</v>
      </c>
      <c r="B4">
        <f>COUNTIFS(Kickstarter!$F$2:$F$4115,"successful",Kickstarter!$D$2:$D$4115,"&lt;"&amp;10000,Kickstarter!$D$2:$D$4115,"&gt;="&amp;5000,Kickstarter!$R$2:$R$4115,"plays")</f>
        <v>93</v>
      </c>
      <c r="C4">
        <f>COUNTIFS(Kickstarter!$F$2:$F$4115,"failed",Kickstarter!$D$2:$D$4115,"&lt;"&amp;10000,Kickstarter!$D$2:$D$4115,"&gt;="&amp;5000,Kickstarter!$R$2:$R$4115,"plays")</f>
        <v>76</v>
      </c>
      <c r="D4">
        <f>COUNTIFS(Kickstarter!$F$2:$F$4115,"canceled",Kickstarter!$D$2:$D$4115,"&lt;"&amp;10000,Kickstarter!$D$2:$D$4115,"&gt;="&amp;5000,Kickstarter!$R$2:$R$4115,"plays")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2">
      <c r="A5" t="s">
        <v>8393</v>
      </c>
      <c r="B5">
        <f>COUNTIFS(Kickstarter!$F$2:$F$4115,"successful",Kickstarter!$D$2:$D$4115,"&lt;"&amp;15000,Kickstarter!$D$2:$D$4115,"&gt;="&amp;10000,Kickstarter!$R$2:$R$4115,"plays")</f>
        <v>39</v>
      </c>
      <c r="C5">
        <f>COUNTIFS(Kickstarter!$F$2:$F$4115,"failed",Kickstarter!$D$2:$D$4115,"&lt;"&amp;15000,Kickstarter!$D$2:$D$4115,"&gt;="&amp;10000,Kickstarter!$R$2:$R$4115,"plays")</f>
        <v>33</v>
      </c>
      <c r="D5">
        <f>COUNTIFS(Kickstarter!$F$2:$F$4115,"canceled",Kickstarter!$D$2:$D$4115,"&lt;"&amp;15000,Kickstarter!$D$2:$D$4115,"&gt;="&amp;10000,Kickstarter!$R$2:$R$4115,"plays")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">
      <c r="A6" t="s">
        <v>8394</v>
      </c>
      <c r="B6">
        <f>COUNTIFS(Kickstarter!$F$2:$F$4115,"successful",Kickstarter!$D$2:$D$4115,"&lt;"&amp;20000,Kickstarter!$D$2:$D$4115,"&gt;="&amp;15000,Kickstarter!$R$2:$R$4115,"plays")</f>
        <v>12</v>
      </c>
      <c r="C6">
        <f>COUNTIFS(Kickstarter!$F$2:$F$4115,"failed",Kickstarter!$D$2:$D$4115,"&lt;"&amp;20000,Kickstarter!$D$2:$D$4115,"&gt;="&amp;15000,Kickstarter!$R$2:$R$4115,"plays")</f>
        <v>12</v>
      </c>
      <c r="D6">
        <f>COUNTIFS(Kickstarter!$F$2:$F$4115,"canceled",Kickstarter!$D$2:$D$4115,"&lt;"&amp;20000,Kickstarter!$D$2:$D$4115,"&gt;="&amp;15000,Kickstarter!$R$2:$R$4115,"plays")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">
      <c r="A7" t="s">
        <v>8395</v>
      </c>
      <c r="B7">
        <f>COUNTIFS(Kickstarter!$F$2:$F$4115,"successful",Kickstarter!$D$2:$D$4115,"&lt;"&amp;25000,Kickstarter!$D$2:$D$4115,"&gt;="&amp;20000,Kickstarter!$R$2:$R$4115,"plays")</f>
        <v>9</v>
      </c>
      <c r="C7">
        <f>COUNTIFS(Kickstarter!$F$2:$F$4115,"failed",Kickstarter!$D$2:$D$4115,"&lt;"&amp;25000,Kickstarter!$D$2:$D$4115,"&gt;="&amp;20000,Kickstarter!$R$2:$R$4115,"plays")</f>
        <v>11</v>
      </c>
      <c r="D7">
        <f>COUNTIFS(Kickstarter!$F$2:$F$4115,"canceled",Kickstarter!$D$2:$D$4115,"&lt;"&amp;25000,Kickstarter!$D$2:$D$4115,"&gt;="&amp;20000,Kickstarter!$R$2:$R$4115,"plays")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">
      <c r="A8" t="s">
        <v>8396</v>
      </c>
      <c r="B8">
        <f>COUNTIFS(Kickstarter!$F$2:$F$4115,"successful",Kickstarter!$D$2:$D$4115,"&lt;"&amp;30000,Kickstarter!$D$2:$D$4115,"&gt;="&amp;25000,Kickstarter!$R$2:$R$4115,"plays")</f>
        <v>1</v>
      </c>
      <c r="C8">
        <f>COUNTIFS(Kickstarter!$F$2:$F$4115,"failed",Kickstarter!$D$2:$D$4115,"&lt;"&amp;30000,Kickstarter!$D$2:$D$4115,"&gt;="&amp;25000,Kickstarter!$R$2:$R$4115,"plays")</f>
        <v>4</v>
      </c>
      <c r="D8">
        <f>COUNTIFS(Kickstarter!$F$2:$F$4115,"canceled",Kickstarter!$D$2:$D$4115,"&lt;"&amp;30000,Kickstarter!$D$2:$D$4115,"&gt;="&amp;25000,Kickstarter!$R$2:$R$4115,"plays")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">
      <c r="A9" t="s">
        <v>8397</v>
      </c>
      <c r="B9">
        <f>COUNTIFS(Kickstarter!$F$2:$F$4115,"successful",Kickstarter!$D$2:$D$4115,"&lt;"&amp;35000,Kickstarter!$D$2:$D$4115,"&gt;="&amp;30000,Kickstarter!$R$2:$R$4115,"plays")</f>
        <v>3</v>
      </c>
      <c r="C9">
        <f>COUNTIFS(Kickstarter!$F$2:$F$4115,"failed",Kickstarter!$D$2:$D$4115,"&lt;"&amp;35000,Kickstarter!$D$2:$D$4115,"&gt;="&amp;30000,Kickstarter!$R$2:$R$4115,"plays")</f>
        <v>8</v>
      </c>
      <c r="D9">
        <f>COUNTIFS(Kickstarter!$F$2:$F$4115,"canceled",Kickstarter!$D$2:$D$4115,"&lt;"&amp;35000,Kickstarter!$D$2:$D$4115,"&gt;="&amp;30000,Kickstarter!$R$2:$R$4115,"plays")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">
      <c r="A10" t="s">
        <v>8398</v>
      </c>
      <c r="B10">
        <f>COUNTIFS(Kickstarter!$F$2:$F$4115,"successful",Kickstarter!$D$2:$D$4115,"&lt;"&amp;40000,Kickstarter!$D$2:$D$4115,"&gt;="&amp;35000,Kickstarter!$R$2:$R$4115,"plays")</f>
        <v>4</v>
      </c>
      <c r="C10">
        <f>COUNTIFS(Kickstarter!$F$2:$F$4115,"failed",Kickstarter!$D$2:$D$4115,"&lt;"&amp;40000,Kickstarter!$D$2:$D$4115,"&gt;="&amp;35000,Kickstarter!$R$2:$R$4115,"plays")</f>
        <v>2</v>
      </c>
      <c r="D10">
        <f>COUNTIFS(Kickstarter!$F$2:$F$4115,"canceled",Kickstarter!$D$2:$D$4115,"&lt;"&amp;40000,Kickstarter!$D$2:$D$4115,"&gt;="&amp;35000,Kickstarter!$R$2:$R$4115,"plays")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2">
      <c r="A11" t="s">
        <v>8399</v>
      </c>
      <c r="B11">
        <f>COUNTIFS(Kickstarter!$F$2:$F$4115,"successful",Kickstarter!$D$2:$D$4115,"&lt;"&amp;45000,Kickstarter!$D$2:$D$4115,"&gt;="&amp;40000,Kickstarter!$R$2:$R$4115,"plays")</f>
        <v>2</v>
      </c>
      <c r="C11">
        <f>COUNTIFS(Kickstarter!$F$2:$F$4115,"failed",Kickstarter!$D$2:$D$4115,"&lt;"&amp;45000,Kickstarter!$D$2:$D$4115,"&gt;="&amp;40000,Kickstarter!$R$2:$R$4115,"plays")</f>
        <v>1</v>
      </c>
      <c r="D11">
        <f>COUNTIFS(Kickstarter!$F$2:$F$4115,"canceled",Kickstarter!$D$2:$D$4115,"&lt;"&amp;45000,Kickstarter!$D$2:$D$4115,"&gt;="&amp;40000,Kickstarter!$R$2:$R$4115,"plays")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">
      <c r="A12" t="s">
        <v>8400</v>
      </c>
      <c r="B12">
        <f>COUNTIFS(Kickstarter!$F$2:$F$4115,"successful",Kickstarter!$D$2:$D$4115,"&lt;"&amp;50000,Kickstarter!$D$2:$D$4115,"&gt;="&amp;45000,Kickstarter!$R$2:$R$4115,"plays")</f>
        <v>0</v>
      </c>
      <c r="C12">
        <f>COUNTIFS(Kickstarter!$F$2:$F$4115,"failed",Kickstarter!$D$2:$D$4115,"&lt;"&amp;50000,Kickstarter!$D$2:$D$4115,"&gt;="&amp;45000,Kickstarter!$R$2:$R$4115,"plays")</f>
        <v>1</v>
      </c>
      <c r="D12">
        <f>COUNTIFS(Kickstarter!$F$2:$F$4115,"canceled",Kickstarter!$D$2:$D$4115,"&lt;"&amp;50000,Kickstarter!$D$2:$D$4115,"&gt;="&amp;45000,Kickstarter!$R$2:$R$4115,"plays")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2">
      <c r="A13" t="s">
        <v>8401</v>
      </c>
      <c r="B13">
        <f>COUNTIFS(Kickstarter!$F$2:$F$4115,"successful",Kickstarter!$D$2:$D$4115,"&gt;="&amp;50000,Kickstarter!$R$2:$R$4115,"plays")</f>
        <v>2</v>
      </c>
      <c r="C13">
        <f>COUNTIFS(Kickstarter!$F$2:$F$4115,"failed",Kickstarter!$D$2:$D$4115,"&gt;="&amp;50000,Kickstarter!$R$2:$R$4115,"plays")</f>
        <v>14</v>
      </c>
      <c r="D13">
        <f>COUNTIFS(Kickstarter!$F$2:$F$4115,"canceled",Kickstarter!$D$2:$D$4115,"&gt;="&amp;50000,Kickstarter!$R$2:$R$4115,"plays")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7"/>
  <sheetViews>
    <sheetView workbookViewId="0">
      <selection activeCell="P33" sqref="P33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">
      <c r="A6" s="16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">
      <c r="A7" s="16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">
      <c r="A8" s="16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">
      <c r="A9" s="16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">
      <c r="A10" s="16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">
      <c r="A11" s="16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">
      <c r="A12" s="16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">
      <c r="A13" s="16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">
      <c r="A14" s="16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">
      <c r="A15" s="16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">
      <c r="A16" s="16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">
      <c r="A17" s="16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15"/>
  <sheetViews>
    <sheetView topLeftCell="L1" zoomScale="85" zoomScaleNormal="85" workbookViewId="0">
      <pane ySplit="521" topLeftCell="A4115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1640625" bestFit="1" customWidth="1"/>
    <col min="17" max="17" width="18.5" bestFit="1" customWidth="1"/>
    <col min="18" max="18" width="15.6640625" bestFit="1" customWidth="1"/>
    <col min="19" max="19" width="25.5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8384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1" xr:uid="{00000000-0009-0000-0000-000002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50"/>
        <cfvo type="percent" val="9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C9" sqref="C9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topLeftCell="A2" workbookViewId="0">
      <selection activeCell="A5" sqref="A5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zoomScale="125" workbookViewId="0">
      <selection activeCell="B14" sqref="B14"/>
    </sheetView>
  </sheetViews>
  <sheetFormatPr baseColWidth="10" defaultColWidth="11.5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VLOOKUP($A2, Kickstarter!$B:$C, 2, FALSE)</f>
        <v>Help us get actor-writer Ian Bonar's debut play - a hilarious, heartbreaking story of grief and loss - to the 2016 Edinburgh Fringe.</v>
      </c>
      <c r="C2">
        <f>VLOOKUP($A2, Kickstarter!$B:$D, 3, FALSE)</f>
        <v>2000</v>
      </c>
      <c r="D2">
        <f>VLOOKUP($A2, Kickstarter!$B:$E, 4, FALSE)</f>
        <v>2020</v>
      </c>
      <c r="E2">
        <f>VLOOKUP($A2,Kickstarter!$B$1:$P$4115,15,FALSE)</f>
        <v>51.79</v>
      </c>
      <c r="F2">
        <f>VLOOKUP($A2,Kickstarter!$B$1:$P$4115,11,FALSE)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Kickstarter!$B:$D, 3, FALSE)</f>
        <v>2000</v>
      </c>
      <c r="D3">
        <f>VLOOKUP($A3, Kickstarter!$B:$E, 4, FALSE)</f>
        <v>2020</v>
      </c>
      <c r="E3">
        <f>VLOOKUP($A3,Kickstarter!$B$1:$P$4115,15,FALSE)</f>
        <v>36.07</v>
      </c>
      <c r="F3">
        <f>VLOOKUP($A3,Kickstarter!$B$1:$P$4115,11,FALSE)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Kickstarter!$B:$D, 3, FALSE)</f>
        <v>1500</v>
      </c>
      <c r="D4">
        <f>VLOOKUP($A4, Kickstarter!$B:$E, 4, FALSE)</f>
        <v>2576</v>
      </c>
      <c r="E4">
        <f>VLOOKUP($A4,Kickstarter!$B$1:$P$4115,15,FALSE)</f>
        <v>33.03</v>
      </c>
      <c r="F4">
        <f>VLOOKUP($A4,Kickstarter!$B$1:$P$4115,11,FALSE)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Kickstarter!$B:$D, 3, FALSE)</f>
        <v>1000</v>
      </c>
      <c r="D5">
        <f>VLOOKUP($A5, Kickstarter!$B:$E, 4, FALSE)</f>
        <v>1168</v>
      </c>
      <c r="E5">
        <f>VLOOKUP($A5,Kickstarter!$B$1:$P$4115,15,FALSE)</f>
        <v>44.92</v>
      </c>
      <c r="F5">
        <f>VLOOKUP($A5,Kickstarter!$B$1:$P$4115,11,FALSE)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Kickstarter!$B:$D, 3, FALSE)</f>
        <v>4000</v>
      </c>
      <c r="D6">
        <f>VLOOKUP($A6, Kickstarter!$B:$E, 4, FALSE)</f>
        <v>4137</v>
      </c>
      <c r="E6">
        <f>VLOOKUP($A6,Kickstarter!$B$1:$P$4115,15,FALSE)</f>
        <v>36.61</v>
      </c>
      <c r="F6">
        <f>VLOOKUP($A6,Kickstarter!$B$1:$P$4115,11,FALSE)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Outcomes Based on Launch Date</vt:lpstr>
      <vt:lpstr>Kickstarter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ted accardi</cp:lastModifiedBy>
  <dcterms:created xsi:type="dcterms:W3CDTF">2017-04-20T15:17:24Z</dcterms:created>
  <dcterms:modified xsi:type="dcterms:W3CDTF">2021-12-19T17:03:26Z</dcterms:modified>
</cp:coreProperties>
</file>