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440" activeTab="6"/>
  </bookViews>
  <sheets>
    <sheet name="test" sheetId="2" r:id="rId1"/>
    <sheet name="後続0" sheetId="4" r:id="rId2"/>
    <sheet name="後続１" sheetId="3" r:id="rId3"/>
    <sheet name="3miner後続0" sheetId="5" r:id="rId4"/>
    <sheet name="3miner後続1" sheetId="6" r:id="rId5"/>
    <sheet name="hikaku" sheetId="8" r:id="rId6"/>
    <sheet name="BC" sheetId="9" r:id="rId7"/>
  </sheets>
  <calcPr calcId="144525"/>
</workbook>
</file>

<file path=xl/sharedStrings.xml><?xml version="1.0" encoding="utf-8"?>
<sst xmlns="http://schemas.openxmlformats.org/spreadsheetml/2006/main" count="501">
  <si>
    <t>一か月シミュレーション</t>
  </si>
  <si>
    <t>MersenneTwister(1234)</t>
  </si>
  <si>
    <t>μ１</t>
  </si>
  <si>
    <t>1/10</t>
  </si>
  <si>
    <t>1/5</t>
  </si>
  <si>
    <t>μ２</t>
  </si>
  <si>
    <t>λ１</t>
  </si>
  <si>
    <t>1/0.1</t>
  </si>
  <si>
    <t>1/1</t>
  </si>
  <si>
    <t>λ２</t>
  </si>
  <si>
    <t>実行時間</t>
  </si>
  <si>
    <t>0.000001s</t>
  </si>
  <si>
    <t>0.000001 s</t>
  </si>
  <si>
    <t>0.000002 s</t>
  </si>
  <si>
    <t>chains</t>
  </si>
  <si>
    <t>blocks</t>
  </si>
  <si>
    <t>Aのblocks</t>
  </si>
  <si>
    <t>破棄数</t>
  </si>
  <si>
    <t>Aの破棄数</t>
  </si>
  <si>
    <t>確率（破棄数/総数）</t>
  </si>
  <si>
    <t>卒論結果</t>
  </si>
  <si>
    <t>誤差</t>
  </si>
  <si>
    <t>1週間シミュレーション</t>
  </si>
  <si>
    <t>MersenneTwister(5678)</t>
  </si>
  <si>
    <t>MersenneTwister(9999)</t>
  </si>
  <si>
    <t>One subsequent block</t>
  </si>
  <si>
    <t>Two subsequent blocks</t>
  </si>
  <si>
    <t>後続に1個</t>
  </si>
  <si>
    <t>Case1</t>
  </si>
  <si>
    <t>[9.41e-3,1.00e-2]</t>
  </si>
  <si>
    <t>[2.30e-3,2.60e-3]</t>
  </si>
  <si>
    <t>Case2</t>
  </si>
  <si>
    <t>[7.58e-2,7.75e-2]</t>
  </si>
  <si>
    <t>[9.81e-3,1.02e-2]</t>
  </si>
  <si>
    <t>Case3</t>
  </si>
  <si>
    <t>[6.22e-3,6.56e-3]</t>
  </si>
  <si>
    <t>[7.30e-5,9.70e-5]</t>
  </si>
  <si>
    <t>Case4</t>
  </si>
  <si>
    <t>[2.70e-2,2.77e-2]</t>
  </si>
  <si>
    <t>[1.35e-3,1.53e-3]</t>
  </si>
  <si>
    <t>Case5</t>
  </si>
  <si>
    <t>[4.33e-2,4.40e-2]</t>
  </si>
  <si>
    <t>[5.12e-3,5.28e-3]</t>
  </si>
  <si>
    <t>後続に2個</t>
  </si>
  <si>
    <t xml:space="preserve"> </t>
  </si>
  <si>
    <t>上限</t>
  </si>
  <si>
    <t>下限</t>
  </si>
  <si>
    <t>解析値</t>
  </si>
  <si>
    <t>One</t>
  </si>
  <si>
    <t>Two</t>
  </si>
  <si>
    <t>Three</t>
  </si>
  <si>
    <t>Four</t>
  </si>
  <si>
    <t>Five</t>
  </si>
  <si>
    <t>Six</t>
  </si>
  <si>
    <t>実行時間(シミュレーション)</t>
  </si>
  <si>
    <t>実行時間（破棄数カウント）</t>
  </si>
  <si>
    <t>95%信頼区間</t>
  </si>
  <si>
    <t>174.226762 seconds (640.08 M allocations: 19.332 GiB, 16.29% gc time)</t>
  </si>
  <si>
    <t>13248.224520 seconds (214.58 G allocations: 3.661 TiB, 15.01% gc time)</t>
  </si>
  <si>
    <t>[0.009408447797245586,0.010012724620328924]</t>
  </si>
  <si>
    <t>1000回シミュレーション</t>
  </si>
  <si>
    <t>25.271296 seconds (96.36 M allocations: 2.902 GiB, 10.63% gc time)</t>
  </si>
  <si>
    <t>2175.831617 seconds (28.46 G allocations: 505.563 GiB, 14.54% gc time)</t>
  </si>
  <si>
    <t>[0.006223023446748869,0.006561870040189666]</t>
  </si>
  <si>
    <t>1か月100回</t>
  </si>
  <si>
    <t xml:space="preserve"> 16.774161 seconds (64.73 M allocations: 1.954 GiB, 11.12% gc time)</t>
  </si>
  <si>
    <t>1177.797094 seconds (16.58 G allocations: 298.393 GiB, 12.20% gc time)</t>
  </si>
  <si>
    <t>[0.07578692071244984,0.07750152125832262]</t>
  </si>
  <si>
    <t>100回</t>
  </si>
  <si>
    <t>267.800181 seconds (965.68 M allocations: 28.941 GiB, 17.98% gc time)</t>
  </si>
  <si>
    <t>19456.208976 seconds (314.29 G allocations: 5.295 TiB, 16.47% gc time)</t>
  </si>
  <si>
    <t>[0.026992732524619877,0.02773640737730596]</t>
  </si>
  <si>
    <t>1000回？</t>
  </si>
  <si>
    <t>[0.04328902466471808,0.044047092998161314]</t>
  </si>
  <si>
    <r>
      <rPr>
        <sz val="11"/>
        <color theme="1"/>
        <rFont val="var(--jp-code-font-family)"/>
        <charset val="134"/>
      </rPr>
      <t>(1/10,1/5,1/10,1/0.1,1/0.1,1/0.1)</t>
    </r>
    <r>
      <rPr>
        <sz val="11"/>
        <color theme="1"/>
        <rFont val="ＭＳ ゴシック"/>
        <charset val="134"/>
      </rPr>
      <t>と比較</t>
    </r>
  </si>
  <si>
    <t>[0.03266443156885345,0.03362003115647776]</t>
  </si>
  <si>
    <t>*1か月100回</t>
  </si>
  <si>
    <t>1/5*2/3+1/10*1/3</t>
  </si>
  <si>
    <t>1/5+1/10</t>
  </si>
  <si>
    <r>
      <rPr>
        <sz val="11"/>
        <color theme="1"/>
        <rFont val="var(--jp-code-font-family)"/>
        <charset val="134"/>
      </rPr>
      <t>(1/5,1/10,1/10,1/0.1,1/0.1,1/0.1)</t>
    </r>
    <r>
      <rPr>
        <sz val="11"/>
        <color theme="1"/>
        <rFont val="ＭＳ ゴシック"/>
        <charset val="134"/>
      </rPr>
      <t>と比較</t>
    </r>
  </si>
  <si>
    <t>[0.013698316678516733,0.014178114261418002]</t>
  </si>
  <si>
    <r>
      <rPr>
        <sz val="11"/>
        <color theme="1"/>
        <rFont val="var(--jp-code-font-family)"/>
        <charset val="134"/>
      </rPr>
      <t>(1/5,1/10,1/10,1/1,1/0.1,1/0.1)</t>
    </r>
    <r>
      <rPr>
        <sz val="11"/>
        <color theme="1"/>
        <rFont val="ＭＳ ゴシック"/>
        <charset val="134"/>
      </rPr>
      <t>と比較</t>
    </r>
  </si>
  <si>
    <t>[0.05935448476806492,0.05975246865074451]</t>
  </si>
  <si>
    <t>*半年十回</t>
  </si>
  <si>
    <r>
      <rPr>
        <sz val="11"/>
        <color theme="1"/>
        <rFont val="var(--jp-code-font-family)"/>
        <charset val="134"/>
      </rPr>
      <t>(1/10,1/10,1/10,1/0.1,1/0.001,1/0.001)</t>
    </r>
    <r>
      <rPr>
        <sz val="11"/>
        <color theme="1"/>
        <rFont val="ＭＳ ゴシック"/>
        <charset val="134"/>
      </rPr>
      <t>と比較</t>
    </r>
  </si>
  <si>
    <t>[0.009522318823158796,0.010032418949919516]</t>
  </si>
  <si>
    <t>*1か月20回</t>
  </si>
  <si>
    <t>1/0.001</t>
  </si>
  <si>
    <r>
      <rPr>
        <sz val="11"/>
        <color theme="1"/>
        <rFont val="var(--jp-code-font-family)"/>
        <charset val="134"/>
      </rPr>
      <t>(1/5,1/5,1/10,1/0.1,1/0.1,1/0.1)</t>
    </r>
    <r>
      <rPr>
        <sz val="11"/>
        <color theme="1"/>
        <rFont val="ＭＳ ゴシック"/>
        <charset val="134"/>
      </rPr>
      <t>と比較</t>
    </r>
  </si>
  <si>
    <t>[0.025556299964983833,0.02618590313435147]</t>
  </si>
  <si>
    <t>3/10</t>
  </si>
  <si>
    <t>175.977845 seconds (639.94 M allocations: 19.325 GiB, 16.43% gc time)</t>
  </si>
  <si>
    <t>11200.533853 seconds (218.08 G allocations: 3.717 TiB, 9.60% gc time)</t>
  </si>
  <si>
    <t>[5.9559991636538864e-5,0.00010739118698354986]</t>
  </si>
  <si>
    <t>50.770260 seconds (144.64 M allocations: 4.367 GiB, 32.58% gc time)</t>
  </si>
  <si>
    <t>3260.331890 seconds (52.65 G allocations: 917.112 GiB, 10.98% gc time)</t>
  </si>
  <si>
    <t>[7.299019029083458e-5,9.697302161492542e-5]</t>
  </si>
  <si>
    <t>*3か月シミュレーション、50回</t>
  </si>
  <si>
    <t>24.606993 seconds (96.93 M allocations: 2.910 GiB, 10.88% gc time)</t>
  </si>
  <si>
    <t>3789.045590 seconds (55.11 G allocations: 974.126 GiB, 15.66% gc time)</t>
  </si>
  <si>
    <t>[0.00980527025442845,0.010227556404437425]</t>
  </si>
  <si>
    <t>[0.0013471447541360472,0.00152886563521937]</t>
  </si>
  <si>
    <t>[0.005123603277095277,0.005278610877047222]</t>
  </si>
  <si>
    <t>60.991012 seconds (231.02 M allocations: 6.937 GiB, 10.41% gc time)</t>
  </si>
  <si>
    <t>46789.936106 seconds (607.95 G allocations: 10.500 TiB, 9.76% gc time)</t>
  </si>
  <si>
    <t>[7.468829951021917e-5,8.15334225332801e-5]</t>
  </si>
  <si>
    <t>*2年10回</t>
  </si>
  <si>
    <t>[0.0022954440264448127,0.0025992003009353555]</t>
  </si>
  <si>
    <t>[0.0005991380143406583,0.0005991380143406583]</t>
  </si>
  <si>
    <t>2.743074 seconds (10.60 M allocations: 333.194 MiB, 5.12% gc time)</t>
  </si>
  <si>
    <t>2172.099234 seconds (36.79 G allocations: 663.636 GiB, 5.87% gc time)</t>
  </si>
  <si>
    <t>[0.0002114286812616526,0.0002114286812616526]</t>
  </si>
  <si>
    <t>*1年1回</t>
  </si>
  <si>
    <t>4.758101 seconds (17.50 M allocations: 581.311 MiB, 3.77% gc time)</t>
  </si>
  <si>
    <t>6234.284077 seconds (112.40 G allocations: 1.999 TiB, 5.55% gc time)</t>
  </si>
  <si>
    <t>[0.0005933355025168909,0.0005933355025168909]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</si>
  <si>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と比較</t>
    </r>
  </si>
  <si>
    <t>[0.00012232341686245235,0.00019192620155432827]</t>
  </si>
  <si>
    <t>1/10+1/10</t>
  </si>
  <si>
    <t>3.192282 seconds (11.87 M allocations: 371.910 MiB, 5.24% gc time)</t>
  </si>
  <si>
    <t>3191.206306 seconds (51.96 G allocations: 940.211 GiB, 6.12% gc time)</t>
  </si>
  <si>
    <t>[0.00028881700554528653,0.00028881700554528653]</t>
  </si>
  <si>
    <t>μ３</t>
  </si>
  <si>
    <t>λ３</t>
  </si>
  <si>
    <t>4.409417 seconds (16.01 M allocations: 515.683 MiB, 5.81% gc time)</t>
  </si>
  <si>
    <t>344.499253 seconds (5.08 G allocations: 92.249 GiB, 10.47% gc time)</t>
  </si>
  <si>
    <t>[0.018734396737466547,0.019538873238497692]</t>
  </si>
  <si>
    <t>*1か月シミュレーション、10回</t>
  </si>
  <si>
    <t>27.591457 seconds (104.32 M allocations: 3.252 GiB, 7.77% gc time)</t>
  </si>
  <si>
    <t>2413.448994 seconds (35.43 G allocations: 635.517 GiB, 14.34% gc time)</t>
  </si>
  <si>
    <t>*1か月シミュレーション、50回</t>
  </si>
  <si>
    <t>33.059534 seconds (126.66 M allocations: 3.912 GiB, 6.98% gc time)</t>
  </si>
  <si>
    <t>15808.546588 seconds (239.10 G allocations: 4.177 TiB, 4.04% gc time)</t>
  </si>
  <si>
    <t>20くらいにしないと多すぎる</t>
  </si>
  <si>
    <t xml:space="preserve"> 11.785740 seconds (42.87 M allocations: 1.322 GiB, 7.54% gc time)</t>
  </si>
  <si>
    <t>780.369576 seconds (11.32 G allocations: 203.131 GiB, 13.45% gc time)</t>
  </si>
  <si>
    <t>[0.08738014959649786,0.08892454768452392]</t>
  </si>
  <si>
    <t xml:space="preserve"> 13.848780 seconds (52.33 M allocations: 1.631 GiB, 6.84% gc time)</t>
  </si>
  <si>
    <t>1529.275065 seconds (25.64 G allocations: 462.748 GiB, 7.92% gc time)</t>
  </si>
  <si>
    <t>[0.10572309254403688,0.10762366213094642]</t>
  </si>
  <si>
    <t>56.828288 seconds (208.08 M allocations: 6.480 GiB, 8.57% gc time)</t>
  </si>
  <si>
    <t>2798.314840 seconds (37.28 G allocations: 668.302 GiB, 16.51% gc time)</t>
  </si>
  <si>
    <t>8.493643 seconds (31.40 M allocations: 1005.777 MiB, 5.45% gc time)</t>
  </si>
  <si>
    <t>661.127105 seconds (10.15 G allocations: 184.351 GiB, 11.37% gc time)</t>
  </si>
  <si>
    <t>1/30</t>
  </si>
  <si>
    <t>16.996508 seconds (62.57 M allocations: 1.950 GiB, 6.05% gc time)</t>
  </si>
  <si>
    <t>5420.674523 seconds (82.64 G allocations: 1.462 TiB, 11.00% gc time)</t>
  </si>
  <si>
    <t>[0.006518197458485756,0.006698697495611274]</t>
  </si>
  <si>
    <t>*1年20回</t>
  </si>
  <si>
    <t>[0.01919956119489004,0.02090623996039146]</t>
  </si>
  <si>
    <t>3.138729 seconds (10.82 M allocations: 350.879 MiB, 7.54% gc time)</t>
  </si>
  <si>
    <t>71.379839 seconds (1.06 G allocations: 19.340 GiB, 15.00% gc time)</t>
  </si>
  <si>
    <t>[0.04500811885834703,0.046125355944363206]</t>
  </si>
  <si>
    <t>*3か月20回</t>
  </si>
  <si>
    <t>1/0.01</t>
  </si>
  <si>
    <t>16.863553 seconds (62.45 M allocations: 1.947 GiB, 9.54% gc time)</t>
  </si>
  <si>
    <t>2669.501937 seconds (41.07 G allocations: 744.629 GiB, 13.12% gc time)</t>
  </si>
  <si>
    <t>[0.0020118894522016817,0.0022691047747793918]</t>
  </si>
  <si>
    <t>('1/1,1/0.1)</t>
  </si>
  <si>
    <t>[0.04209363558338461,0.04303333290341839]</t>
  </si>
  <si>
    <t>('1/0.2,1/0.8)</t>
  </si>
  <si>
    <t>[0.04714488588169369,0.04833886400381726]</t>
  </si>
  <si>
    <t>('1/0.7,1/0.3)</t>
  </si>
  <si>
    <t>[0.07557365237200869,0.07715403687363598]</t>
  </si>
  <si>
    <t>1.795501 seconds (5.57 M allocations: 184.150 MiB, 7.34% gc time)</t>
  </si>
  <si>
    <t>36.899398 seconds (544.38 M allocations: 9.975 GiB, 15.44% gc time)</t>
  </si>
  <si>
    <t>[0.015512857472970753,0.01650588821349569]</t>
  </si>
  <si>
    <t>*1か月10回</t>
  </si>
  <si>
    <t>[0.016422635270605345,0.0180090251535282]</t>
  </si>
  <si>
    <t>('1/0.6,1/0.8)</t>
  </si>
  <si>
    <t>[0.025171612071916278,0.025724217507771988]</t>
  </si>
  <si>
    <t>('1/0.4,1/0.8)</t>
  </si>
  <si>
    <t>[0.021593342988380726,0.022957043856663154]</t>
  </si>
  <si>
    <t>[0.05763763269608871,0.05839043444027078]</t>
  </si>
  <si>
    <t>[0.0677380946272896,0.06855751367988198]</t>
  </si>
  <si>
    <t>('1/0.03,1/0.07)</t>
  </si>
  <si>
    <t>[0.014699192871013782,0.015762729317530335]</t>
  </si>
  <si>
    <t>('1/0.3,1/0.7)</t>
  </si>
  <si>
    <t>[0.04915057914963666,0.050791022279371524]</t>
  </si>
  <si>
    <t>[0.05139589992951838,0.052710670419307847]</t>
  </si>
  <si>
    <t>[0.08720087674427876,0.08916815890725843]</t>
  </si>
  <si>
    <t>1/0.2</t>
  </si>
  <si>
    <t>[0.01904146299572732,0.019957360653718535]</t>
  </si>
  <si>
    <t>[0.008343933155784175,0.008684849333053597]</t>
  </si>
  <si>
    <t>[0.04460974140495377,0.046142525703083]</t>
  </si>
  <si>
    <t>43.687147 seconds (156.24 M allocations: 4.857 GiB, 9.45% gc time)</t>
  </si>
  <si>
    <t>2831.702058 seconds (34.33 G allocations: 623.650 GiB, 16.56% gc time)</t>
  </si>
  <si>
    <t>56.363016 seconds (208.37 M allocations: 6.488 GiB, 9.47% gc time)</t>
  </si>
  <si>
    <t>3682.665836 seconds (50.17 G allocations: 911.470 GiB, 13.66% gc time)</t>
  </si>
  <si>
    <t>[0.0001769547830465387,0.00023289919275149045]</t>
  </si>
  <si>
    <t>54.865014 seconds (209.99 M allocations: 6.515 GiB, 8.75% gc time)</t>
  </si>
  <si>
    <t>2870.475513 seconds (44.11 G allocations: 789.551 GiB, 11.02% gc time)</t>
  </si>
  <si>
    <t>[0.006147485175397303,0.006490226231905673]</t>
  </si>
  <si>
    <t>55.364374 seconds (213.84 M allocations: 6.568 GiB, 8.54% gc time)</t>
  </si>
  <si>
    <t>2240.862068 seconds (39.56 G allocations: 707.659 GiB, 3.53% gc time)</t>
  </si>
  <si>
    <t>[0.01005100135724614,0.010564664438747262]</t>
  </si>
  <si>
    <t>24.723854 seconds (93.91 M allocations: 2.913 GiB, 8.19% gc time)</t>
  </si>
  <si>
    <t>46629.089241 seconds (618.56 G allocations: 10.871 TiB, 12.28% gc time)</t>
  </si>
  <si>
    <t>[0.0003536920628285719,0.0003536920628285719]</t>
  </si>
  <si>
    <t>*3年1回</t>
  </si>
  <si>
    <t>[0.004899150560585031,0.005314288306922859]</t>
  </si>
  <si>
    <t>6.478571 seconds (25.22 M allocations: 806.786 MiB, 4.35% gc time)</t>
  </si>
  <si>
    <t>6384.417192 seconds (108.57 G allocations: 1.931 TiB, 7.80% gc time)</t>
  </si>
  <si>
    <t>5.146881 seconds (19.16 M allocations: 615.415 MiB, 5.00% gc time)</t>
  </si>
  <si>
    <t>3262.107924 seconds (51.03 G allocations: 923.444 GiB, 7.90% gc time)</t>
  </si>
  <si>
    <t>[0.00019126675974982308,0.00019126675974982308]</t>
  </si>
  <si>
    <t>[0.0015411340924047841,0.0016401426399867745]</t>
  </si>
  <si>
    <t>BC間の遅延1/0.01</t>
  </si>
  <si>
    <t>[0.036404635619643806,0.0375185941878611]</t>
  </si>
  <si>
    <t>BC間の遅延1/0.001</t>
  </si>
  <si>
    <t>[0.03742151442369306,0.03855180385316984]</t>
  </si>
  <si>
    <t>BC間の遅延1/0.0001</t>
  </si>
  <si>
    <t>[0.03751411845511342,0.03844448155555087]</t>
  </si>
  <si>
    <t>BC間の遅延1/0.00001</t>
  </si>
  <si>
    <t>[0.037438781322456996,0.03828691202822493]</t>
  </si>
  <si>
    <t>速い方</t>
  </si>
  <si>
    <t>遅い方</t>
  </si>
  <si>
    <t>和</t>
  </si>
  <si>
    <t>平均</t>
  </si>
  <si>
    <t>(1/5+1/10)/2</t>
  </si>
  <si>
    <t>調和平均</t>
  </si>
  <si>
    <t>1/7.5</t>
  </si>
  <si>
    <t>blkrate</t>
  </si>
  <si>
    <t>[0.015311327705870098,0.016014861189944427]</t>
  </si>
  <si>
    <t>[0.01570386796921519,0.01634986650666575]</t>
  </si>
  <si>
    <t>[0.015647201191325222,0.01636861635385708]</t>
  </si>
  <si>
    <t>[0.01563129868369653,0.01635679104215532]</t>
  </si>
  <si>
    <t>速い方・遅い方・平均</t>
  </si>
  <si>
    <t>[0.061558685991213294,0.06221329137002157]</t>
  </si>
  <si>
    <t>[0.06128625320022738,0.06217730862066293]</t>
  </si>
  <si>
    <t>[0.0611591856848055,0.062028889897658555]</t>
  </si>
  <si>
    <t>[0.06114884032387803,0.06202964134052834]</t>
  </si>
  <si>
    <t>[0.02138542831085432,0.02232045902439607]</t>
  </si>
  <si>
    <t>[0.02166313703369308,0.022610327165907048]</t>
  </si>
  <si>
    <t>速いマイナーの通信能力が低い場合</t>
  </si>
  <si>
    <r>
      <rPr>
        <sz val="11"/>
        <color theme="1"/>
        <rFont val="var(--jp-code-font-family)"/>
        <charset val="134"/>
      </rPr>
      <t>(1/10,1/5,1/10,1/0.1,1/1,1/0.1)</t>
    </r>
    <r>
      <rPr>
        <sz val="11"/>
        <color theme="1"/>
        <rFont val="ＭＳ ゴシック"/>
        <charset val="134"/>
      </rPr>
      <t>と比較</t>
    </r>
  </si>
  <si>
    <t>[0.12870652361545173,0.13077018630437046]</t>
  </si>
  <si>
    <t>[0.005796285274823797,0.006196114897203496]</t>
  </si>
  <si>
    <t>[0.12930577232305315,0.13137433732690382]</t>
  </si>
  <si>
    <t>[0.0059997514211062985,0.006571252094081844]</t>
  </si>
  <si>
    <t>[0.1292642844130095,0.13118096232068763]</t>
  </si>
  <si>
    <t>[0.1291421883735724,0.13099844548763256]</t>
  </si>
  <si>
    <t>BC間の遅延1/0.000001</t>
  </si>
  <si>
    <t>[0.1293386466234709,0.13112437256535692]</t>
  </si>
  <si>
    <t>速い方・遅延大</t>
  </si>
  <si>
    <t>速い方・遅延小</t>
  </si>
  <si>
    <t>速い方・遅延和</t>
  </si>
  <si>
    <t>1.1/0.1</t>
  </si>
  <si>
    <t>速い方・遅延平均</t>
  </si>
  <si>
    <t>1.1/0.2</t>
  </si>
  <si>
    <t>速い方・遅延調和平均</t>
  </si>
  <si>
    <t>1/0.55</t>
  </si>
  <si>
    <t>遅い方・遅延大</t>
  </si>
  <si>
    <t>遅い方・遅延小</t>
  </si>
  <si>
    <t>遅い方・遅延和</t>
  </si>
  <si>
    <t>遅い方・遅延平均</t>
  </si>
  <si>
    <t>遅い方・遅延調和平均</t>
  </si>
  <si>
    <t>和・遅延大</t>
  </si>
  <si>
    <t>和・遅延小</t>
  </si>
  <si>
    <t>和・遅延和</t>
  </si>
  <si>
    <t>和・遅延平均</t>
  </si>
  <si>
    <t>和・遅延調和平均</t>
  </si>
  <si>
    <t>平均・遅延大</t>
  </si>
  <si>
    <t>3/20</t>
  </si>
  <si>
    <t>平均・遅延小</t>
  </si>
  <si>
    <t>平均・遅延和</t>
  </si>
  <si>
    <t>平均・遅延平均</t>
  </si>
  <si>
    <t>平均・遅延調和平均</t>
  </si>
  <si>
    <t>調和平均・遅延大</t>
  </si>
  <si>
    <t>調和平均・遅延小</t>
  </si>
  <si>
    <t>調和平均・遅延和</t>
  </si>
  <si>
    <t>調和平均・遅延平均</t>
  </si>
  <si>
    <t>調和平均・遅延調和平均</t>
  </si>
  <si>
    <t>blkrate・遅延大</t>
  </si>
  <si>
    <t>blkrate・遅延小</t>
  </si>
  <si>
    <t>blkrate・遅延和</t>
  </si>
  <si>
    <t>blkrate・遅延平均</t>
  </si>
  <si>
    <t>blkrate・遅延調和平均</t>
  </si>
  <si>
    <t>速いマイナーの通信能力が高い場合</t>
  </si>
  <si>
    <r>
      <rPr>
        <sz val="11"/>
        <color theme="1"/>
        <rFont val="var(--jp-code-font-family)"/>
        <charset val="134"/>
      </rPr>
      <t>(1/10,1/5,1/10,1/0.1,1/0.1,1/1)</t>
    </r>
    <r>
      <rPr>
        <sz val="11"/>
        <color theme="1"/>
        <rFont val="ＭＳ ゴシック"/>
        <charset val="134"/>
      </rPr>
      <t>と比較</t>
    </r>
  </si>
  <si>
    <t>[0.05972744335636611,0.0612879335691594]</t>
  </si>
  <si>
    <t>[0.0013718774380853391,0.001584832134433651]</t>
  </si>
  <si>
    <t>[0.08290236471772708,0.08465239582052653]</t>
  </si>
  <si>
    <t>[0.00233364612697775,0.0026439108860502373]</t>
  </si>
  <si>
    <t>[0.08328215512487196,0.08479167343457596]</t>
  </si>
  <si>
    <t>[0.002322731946482591,0.002643607354877036]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</si>
  <si>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を基準に二者間の解析をする。</t>
    </r>
    <r>
      <rPr>
        <sz val="11"/>
        <color theme="1"/>
        <rFont val="var(--jp-code-font-family)"/>
        <charset val="134"/>
      </rPr>
      <t>μB&amp;C</t>
    </r>
    <r>
      <rPr>
        <sz val="11"/>
        <color theme="1"/>
        <rFont val="ＭＳ ゴシック"/>
        <charset val="134"/>
      </rPr>
      <t>には</t>
    </r>
    <r>
      <rPr>
        <sz val="11"/>
        <color theme="1"/>
        <rFont val="var(--jp-code-font-family)"/>
        <charset val="134"/>
      </rPr>
      <t>blkrate</t>
    </r>
    <r>
      <rPr>
        <sz val="11"/>
        <color theme="1"/>
        <rFont val="ＭＳ ゴシック"/>
        <charset val="134"/>
      </rPr>
      <t>を採用、</t>
    </r>
    <r>
      <rPr>
        <sz val="11"/>
        <color theme="1"/>
        <rFont val="var(--jp-code-font-family)"/>
        <charset val="134"/>
      </rPr>
      <t>λB&amp;C</t>
    </r>
    <r>
      <rPr>
        <sz val="11"/>
        <color theme="1"/>
        <rFont val="ＭＳ ゴシック"/>
        <charset val="134"/>
      </rPr>
      <t>は手探りで</t>
    </r>
  </si>
  <si>
    <t>A-BC間の遅延パラメータ</t>
  </si>
  <si>
    <t>破棄される確率</t>
  </si>
  <si>
    <t>1/0.02</t>
  </si>
  <si>
    <t>1/0.03</t>
  </si>
  <si>
    <t>1/0.04</t>
  </si>
  <si>
    <t>1/0.041</t>
  </si>
  <si>
    <t>1/0.042</t>
  </si>
  <si>
    <t>1/0.043</t>
  </si>
  <si>
    <t>1/0.044</t>
  </si>
  <si>
    <t>1/0.0441</t>
  </si>
  <si>
    <t>1/0.0442</t>
  </si>
  <si>
    <t>1/0.0443</t>
  </si>
  <si>
    <t>1/0.0444</t>
  </si>
  <si>
    <t>1/0.0445</t>
  </si>
  <si>
    <t>1/0.0446</t>
  </si>
  <si>
    <t>1/0.0447</t>
  </si>
  <si>
    <t>1/0.0448</t>
  </si>
  <si>
    <t>1/0.0449</t>
  </si>
  <si>
    <t>1/0.045</t>
  </si>
  <si>
    <t>1/0.0451</t>
  </si>
  <si>
    <t>1/0.0452</t>
  </si>
  <si>
    <t>1/0.0453</t>
  </si>
  <si>
    <t>1/0.0454</t>
  </si>
  <si>
    <t>1/0.0455</t>
  </si>
  <si>
    <t>1/0.0456</t>
  </si>
  <si>
    <t>1/0.0457</t>
  </si>
  <si>
    <t>1/0.0458</t>
  </si>
  <si>
    <t>1/0.0459</t>
  </si>
  <si>
    <t>1/0.046</t>
  </si>
  <si>
    <t>1/0.0461</t>
  </si>
  <si>
    <t>1/0.0462</t>
  </si>
  <si>
    <t>1/0.0463</t>
  </si>
  <si>
    <t>1/0.0464</t>
  </si>
  <si>
    <t>1/0.0465</t>
  </si>
  <si>
    <t>1/0.0466</t>
  </si>
  <si>
    <t>1/0.0467</t>
  </si>
  <si>
    <t>1/0.0468</t>
  </si>
  <si>
    <t>1/0.0469</t>
  </si>
  <si>
    <t>1/0.047</t>
  </si>
  <si>
    <t>1/0.0471</t>
  </si>
  <si>
    <t>1/0.0472</t>
  </si>
  <si>
    <t>1/0.0473</t>
  </si>
  <si>
    <t>1/0.0474</t>
  </si>
  <si>
    <t>1/0.0475</t>
  </si>
  <si>
    <t>1/0.0476</t>
  </si>
  <si>
    <t>1/0.0477</t>
  </si>
  <si>
    <t>1/0.0478</t>
  </si>
  <si>
    <t>1/0.0479</t>
  </si>
  <si>
    <t>1/0.048</t>
  </si>
  <si>
    <t>1/0.0481</t>
  </si>
  <si>
    <t>1/0.0482</t>
  </si>
  <si>
    <t>1/0.0483</t>
  </si>
  <si>
    <t>1/0.0484</t>
  </si>
  <si>
    <t>1/0.0485</t>
  </si>
  <si>
    <t>1/0.0486</t>
  </si>
  <si>
    <t>1/0.0487</t>
  </si>
  <si>
    <t>1/0.0488</t>
  </si>
  <si>
    <t>1/0.0489</t>
  </si>
  <si>
    <t>1/0.049</t>
  </si>
  <si>
    <t>1/0.0491</t>
  </si>
  <si>
    <t>1/0.0492</t>
  </si>
  <si>
    <t>1/0.0493</t>
  </si>
  <si>
    <t>1/0.0494</t>
  </si>
  <si>
    <t>1/0.0495</t>
  </si>
  <si>
    <t>1/0.0496</t>
  </si>
  <si>
    <t>1/0.0497</t>
  </si>
  <si>
    <t>1/0.0498</t>
  </si>
  <si>
    <t>1/0.0499</t>
  </si>
  <si>
    <t>1/0.05</t>
  </si>
  <si>
    <t>1/0.0501</t>
  </si>
  <si>
    <t>1/0.0502</t>
  </si>
  <si>
    <t>1/0.0503</t>
  </si>
  <si>
    <t>1/0.0504</t>
  </si>
  <si>
    <t>1/0.0505</t>
  </si>
  <si>
    <t>1/0.0506</t>
  </si>
  <si>
    <t>1/0.0507</t>
  </si>
  <si>
    <t>1/0.0508</t>
  </si>
  <si>
    <t>1/0.0509</t>
  </si>
  <si>
    <t>1/0.051</t>
  </si>
  <si>
    <t>1/0.0511</t>
  </si>
  <si>
    <t>1/0.0512</t>
  </si>
  <si>
    <t>1/0.0513</t>
  </si>
  <si>
    <t>1/0.0514</t>
  </si>
  <si>
    <t>1/0.0515</t>
  </si>
  <si>
    <t>1/0.0516</t>
  </si>
  <si>
    <t>1/0.0517</t>
  </si>
  <si>
    <t>1/0.0518</t>
  </si>
  <si>
    <t>1/0.0519</t>
  </si>
  <si>
    <t>1/0.052</t>
  </si>
  <si>
    <t>1/0.053</t>
  </si>
  <si>
    <t>1/0.054</t>
  </si>
  <si>
    <t>1/0.055</t>
  </si>
  <si>
    <t>1/0.056</t>
  </si>
  <si>
    <t>1/0.057</t>
  </si>
  <si>
    <t>1/0.058</t>
  </si>
  <si>
    <t>1/0.059</t>
  </si>
  <si>
    <t>1/0.06</t>
  </si>
  <si>
    <t>1/0.07</t>
  </si>
  <si>
    <t>1/0.08</t>
  </si>
  <si>
    <t>1/0.09</t>
  </si>
  <si>
    <t>→</t>
  </si>
  <si>
    <t>Aの遅延パラメータを変化させる</t>
  </si>
  <si>
    <t>1/0.00001</t>
  </si>
  <si>
    <t>1/0.5</t>
  </si>
  <si>
    <t>1/0.51</t>
  </si>
  <si>
    <t>1/0.52</t>
  </si>
  <si>
    <t>1/0.53</t>
  </si>
  <si>
    <t>1/0.54</t>
  </si>
  <si>
    <t>1/0.56</t>
  </si>
  <si>
    <t>1/0.57</t>
  </si>
  <si>
    <t>1/0.58</t>
  </si>
  <si>
    <t>1/0.59</t>
  </si>
  <si>
    <t>1/0.591</t>
  </si>
  <si>
    <t>1/0.592</t>
  </si>
  <si>
    <t>1/0.593</t>
  </si>
  <si>
    <t>1/0.594</t>
  </si>
  <si>
    <t>1/0.595</t>
  </si>
  <si>
    <t>1/0.596</t>
  </si>
  <si>
    <t>1/0.597</t>
  </si>
  <si>
    <t>1/0.598</t>
  </si>
  <si>
    <t>1/0.599</t>
  </si>
  <si>
    <t>1/0.6</t>
  </si>
  <si>
    <t>1/0.4</t>
  </si>
  <si>
    <t>1/0.41</t>
  </si>
  <si>
    <t>1/0.42</t>
  </si>
  <si>
    <t>1/0.43</t>
  </si>
  <si>
    <t>1/0.44</t>
  </si>
  <si>
    <t>1/0.45</t>
  </si>
  <si>
    <t>1/0.46</t>
  </si>
  <si>
    <t>1/0.47</t>
  </si>
  <si>
    <t>1/0.48</t>
  </si>
  <si>
    <t>1/0.49</t>
  </si>
  <si>
    <t>1/0.50</t>
  </si>
  <si>
    <t>進捗ここから</t>
  </si>
  <si>
    <r>
      <rPr>
        <sz val="11"/>
        <color theme="1"/>
        <rFont val="var(--jp-code-font-family)"/>
        <charset val="134"/>
      </rPr>
      <t>(1/30,1/30,1/30,1/0.1,1/1,1/0.1)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</si>
  <si>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B</t>
    </r>
    <r>
      <rPr>
        <sz val="11"/>
        <color theme="1"/>
        <rFont val="ＭＳ ゴシック"/>
        <charset val="134"/>
      </rPr>
      <t>を</t>
    </r>
    <r>
      <rPr>
        <sz val="11"/>
        <color theme="1"/>
        <rFont val="ＭＳ Ｐゴシック"/>
        <charset val="134"/>
      </rPr>
      <t>採用</t>
    </r>
  </si>
  <si>
    <r>
      <rPr>
        <sz val="11"/>
        <color theme="1"/>
        <rFont val="ＭＳ ゴシック"/>
        <charset val="134"/>
      </rPr>
      <t>Cを</t>
    </r>
    <r>
      <rPr>
        <sz val="11"/>
        <color theme="1"/>
        <rFont val="ＭＳ Ｐゴシック"/>
        <charset val="134"/>
      </rPr>
      <t>採用</t>
    </r>
  </si>
  <si>
    <t>B:C=9:1</t>
  </si>
  <si>
    <t>B:C=8:2</t>
  </si>
  <si>
    <t>B:C=8.5:1.5</t>
  </si>
  <si>
    <t>遅延レートにBCの勝率をかけてみる</t>
  </si>
  <si>
    <t>遅延レートの分子に勝率の重みつけ</t>
  </si>
  <si>
    <t>遅延レートにBCの勝率をかけて1/2倍する</t>
  </si>
  <si>
    <r>
      <rPr>
        <sz val="11"/>
        <color theme="1"/>
        <rFont val="var(--jp-code-font-family)"/>
        <charset val="134"/>
      </rPr>
      <t>A-BC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</si>
  <si>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t>1/0.3</t>
  </si>
  <si>
    <r>
      <rPr>
        <sz val="11"/>
        <color theme="1"/>
        <rFont val="var(--jp-code-font-family)"/>
        <charset val="134"/>
      </rPr>
      <t>BC-A</t>
    </r>
    <r>
      <rPr>
        <sz val="11"/>
        <color theme="1"/>
        <rFont val="ＭＳ Ｐゴシック"/>
        <charset val="134"/>
      </rPr>
      <t>間</t>
    </r>
    <r>
      <rPr>
        <sz val="11"/>
        <color theme="1"/>
        <rFont val="ＭＳ ゴシック"/>
        <charset val="134"/>
      </rPr>
      <t>の</t>
    </r>
    <r>
      <rPr>
        <sz val="11"/>
        <color theme="1"/>
        <rFont val="ＭＳ Ｐゴシック"/>
        <charset val="134"/>
      </rPr>
      <t>遅延</t>
    </r>
    <r>
      <rPr>
        <sz val="11"/>
        <color theme="1"/>
        <rFont val="ＭＳ ゴシック"/>
        <charset val="134"/>
      </rPr>
      <t>パラメータを調整</t>
    </r>
  </si>
  <si>
    <t>B:C=9.5:0.5</t>
  </si>
  <si>
    <r>
      <rPr>
        <sz val="11"/>
        <color theme="1"/>
        <rFont val="var(--jp-code-font-family)"/>
        <charset val="134"/>
      </rPr>
      <t>(1/30,1/30,1/30,1/1,1/1,1/0.1)</t>
    </r>
    <r>
      <rPr>
        <sz val="11"/>
        <color theme="1"/>
        <rFont val="ＭＳ ゴシック"/>
        <charset val="134"/>
      </rPr>
      <t>と比較</t>
    </r>
  </si>
  <si>
    <t>A-BCを1/2しない</t>
  </si>
  <si>
    <r>
      <rPr>
        <sz val="11"/>
        <color theme="1"/>
        <rFont val="var(--jp-code-font-family)"/>
        <charset val="134"/>
      </rPr>
      <t>(1/30,1/30,1/30,1/0.01,1/0.01,1/0.1)</t>
    </r>
    <r>
      <rPr>
        <sz val="11"/>
        <color theme="1"/>
        <rFont val="ＭＳ ゴシック"/>
        <charset val="134"/>
      </rPr>
      <t>と比較</t>
    </r>
  </si>
  <si>
    <t>1/0.005</t>
  </si>
  <si>
    <t>B:C=1.5:8.5</t>
  </si>
  <si>
    <t>B:C=2:8</t>
  </si>
  <si>
    <r>
      <rPr>
        <sz val="11"/>
        <color theme="1"/>
        <rFont val="var(--jp-code-font-family)"/>
        <charset val="134"/>
      </rPr>
      <t>(1/10,1/10,1/10,(1/1,1/0.1),1/0.1,1/0.1)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</si>
  <si>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A→B</t>
    </r>
    <r>
      <rPr>
        <sz val="11"/>
        <color theme="1"/>
        <rFont val="ＭＳ ゴシック"/>
        <charset val="134"/>
      </rPr>
      <t>を採用</t>
    </r>
  </si>
  <si>
    <t>1/0.0</t>
  </si>
  <si>
    <r>
      <rPr>
        <sz val="11"/>
        <color theme="1"/>
        <rFont val="var(--jp-code-font-family)"/>
        <charset val="134"/>
      </rPr>
      <t>A→C</t>
    </r>
    <r>
      <rPr>
        <sz val="11"/>
        <color theme="1"/>
        <rFont val="ＭＳ ゴシック"/>
        <charset val="134"/>
      </rPr>
      <t>を採用</t>
    </r>
  </si>
  <si>
    <t>A→BC=A→B+A→C</t>
  </si>
  <si>
    <r>
      <rPr>
        <sz val="11"/>
        <color theme="1"/>
        <rFont val="var(--jp-code-font-family)"/>
        <charset val="134"/>
      </rPr>
      <t>(1/10,1/10,1/10,(1/0.2,1/0.8),1/0.1,1/0.1)</t>
    </r>
    <r>
      <rPr>
        <sz val="11"/>
        <color theme="1"/>
        <rFont val="ＭＳ ゴシック"/>
        <charset val="134"/>
      </rPr>
      <t>と比較</t>
    </r>
  </si>
  <si>
    <t>早い方</t>
  </si>
  <si>
    <t>1/0.8</t>
  </si>
  <si>
    <r>
      <rPr>
        <sz val="11"/>
        <color theme="1"/>
        <rFont val="var(--jp-code-font-family)"/>
        <charset val="134"/>
      </rPr>
      <t>(1/10,1/10,1/10,(1/0.2,1/0.8),(1/0.7,1/0.3),1/0.1)</t>
    </r>
    <r>
      <rPr>
        <sz val="11"/>
        <color theme="1"/>
        <rFont val="ＭＳ ゴシック"/>
        <charset val="134"/>
      </rPr>
      <t>と比較</t>
    </r>
  </si>
  <si>
    <t>[0.0029618399071354297,0.0030594531415735426]</t>
  </si>
  <si>
    <t>早い方・早い方</t>
  </si>
  <si>
    <t>早い方・遅い方</t>
  </si>
  <si>
    <t>1/0.7</t>
  </si>
  <si>
    <t>遅い方・早い方</t>
  </si>
  <si>
    <t>遅い方・遅い方</t>
  </si>
  <si>
    <r>
      <rPr>
        <sz val="11"/>
        <color theme="1"/>
        <rFont val="var(--jp-code-font-family)"/>
        <charset val="134"/>
      </rPr>
      <t>(1/30,1/30,1/30,(1/1,1/0.1),1/0.1,1/0.1)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</si>
  <si>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(1/30,1/30,1/30,(1/0.2,1/0.8),1/0.1,1/0.1)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</si>
  <si>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[0.00016160186687999329,0.00019705927876447068](</t>
    </r>
    <r>
      <rPr>
        <sz val="11"/>
        <color theme="1"/>
        <rFont val="ＭＳ Ｐゴシック"/>
        <charset val="134"/>
      </rPr>
      <t>破棄数が</t>
    </r>
    <r>
      <rPr>
        <sz val="11"/>
        <color theme="1"/>
        <rFont val="var(--jp-code-font-family)"/>
        <charset val="134"/>
      </rPr>
      <t>1</t>
    </r>
    <r>
      <rPr>
        <sz val="11"/>
        <color theme="1"/>
        <rFont val="ＭＳ Ｐゴシック"/>
        <charset val="134"/>
      </rPr>
      <t>桁</t>
    </r>
    <r>
      <rPr>
        <sz val="11"/>
        <color theme="1"/>
        <rFont val="var(--jp-code-font-family)"/>
        <charset val="134"/>
      </rPr>
      <t>)</t>
    </r>
  </si>
  <si>
    <r>
      <rPr>
        <sz val="11"/>
        <color theme="1"/>
        <rFont val="var(--jp-code-font-family)"/>
        <charset val="134"/>
      </rPr>
      <t>(1/30,1/30,1/30,(1/0.6,1/0.8),1/0.1,1/0.1)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</si>
  <si>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(1/30,1/30,1/30,(1/0.4,1/0.8),1/0.1,1/0.1)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</si>
  <si>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(1/10,1/10,1/10,(1/0.4,1/0.8),1/0.1,1/0.1)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</si>
  <si>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(1/10,1/10,1/10,(1/0.6,1/0.8),1/0.1,1/0.1)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</si>
  <si>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(1/10,1/10,1/10,(1/0.03,1/0.07),1/0.1,1/0.1)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</si>
  <si>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(1/10,1/10,1/10,(1/0.3,1/0.7),1/0.1,1/0.1)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</si>
  <si>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(1/30,1/30,1/30,1/0.1,1/0.1,1/0.1)</t>
    </r>
    <r>
      <rPr>
        <sz val="11"/>
        <color theme="1"/>
        <rFont val="ＭＳ ゴシック"/>
        <charset val="134"/>
      </rPr>
      <t>と比較</t>
    </r>
  </si>
  <si>
    <r>
      <rPr>
        <sz val="11"/>
        <color theme="1"/>
        <rFont val="var(--jp-code-font-family)"/>
        <charset val="134"/>
      </rPr>
      <t>(1/10,1/10,1/10,1/0.1,1/1,1/0.1)</t>
    </r>
    <r>
      <rPr>
        <sz val="11"/>
        <color theme="1"/>
        <rFont val="ＭＳ ゴシック"/>
        <charset val="134"/>
      </rPr>
      <t>と比較</t>
    </r>
  </si>
  <si>
    <t>ベースは</t>
  </si>
  <si>
    <t>シミュレーション(上)</t>
  </si>
  <si>
    <t>シミュレーション(下)</t>
  </si>
  <si>
    <t>解析</t>
  </si>
  <si>
    <t>相対誤差（上）</t>
  </si>
  <si>
    <t>相対誤差（下）</t>
  </si>
  <si>
    <t>Bの通知が遅い</t>
  </si>
  <si>
    <t>Bの通知がちょっと遅い</t>
  </si>
  <si>
    <t>Aの通知が遅い</t>
  </si>
  <si>
    <t>全員の通知が遅い</t>
  </si>
  <si>
    <t>Bの通知が早い</t>
  </si>
  <si>
    <t>Bの通知がちょっと早い</t>
  </si>
  <si>
    <t>BとCの通知が早い</t>
  </si>
  <si>
    <t>Aのマイニングが速い</t>
  </si>
  <si>
    <t>AとBのマイニングが速い</t>
  </si>
  <si>
    <t>マイニングが遅いノードを加える</t>
  </si>
  <si>
    <t>Bのマイニングが速い</t>
  </si>
  <si>
    <t>Aの通知が早い</t>
  </si>
  <si>
    <t>Aの通知が遅い(差がある）</t>
  </si>
  <si>
    <t>(1/0.3,1/0.7)</t>
  </si>
  <si>
    <t>Aの通知が早い(差がある）</t>
  </si>
  <si>
    <t>(1/0.03,1/0.07)</t>
  </si>
  <si>
    <t>Aのマイニングが速く、通知が遅い</t>
  </si>
  <si>
    <t>Aのマイニング通知が二倍</t>
  </si>
  <si>
    <t>Aのマイニングが速く、通知が早い</t>
  </si>
  <si>
    <t>Bのマイニングが速く、通知が早い</t>
  </si>
  <si>
    <t>μB</t>
  </si>
  <si>
    <t>μC</t>
  </si>
  <si>
    <t>λB</t>
  </si>
  <si>
    <t>λC</t>
  </si>
  <si>
    <t>blk</t>
  </si>
  <si>
    <t>simtime</t>
  </si>
  <si>
    <t>(チェーンの長さ/minute)</t>
  </si>
  <si>
    <t>winB</t>
  </si>
  <si>
    <t>winC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</si>
</sst>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0.00000000_ "/>
    <numFmt numFmtId="178" formatCode="_-&quot;\&quot;* #,##0.00_-\ ;\-&quot;\&quot;* #,##0.00_-\ ;_-&quot;\&quot;* &quot;-&quot;??_-\ ;_-@_-"/>
    <numFmt numFmtId="179" formatCode="_-&quot;\&quot;* #,##0_-\ ;\-&quot;\&quot;* #,##0_-\ ;_-&quot;\&quot;* &quot;-&quot;??_-\ ;_-@_-"/>
  </numFmts>
  <fonts count="31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name val="ＭＳ Ｐゴシック"/>
      <charset val="134"/>
      <scheme val="minor"/>
    </font>
    <font>
      <sz val="11"/>
      <color rgb="FF000000"/>
      <name val="var(--jp-code-font-family)"/>
      <charset val="134"/>
    </font>
    <font>
      <sz val="10"/>
      <color rgb="FF000000"/>
      <name val="Arial Unicode MS"/>
      <charset val="134"/>
    </font>
    <font>
      <sz val="11"/>
      <color theme="1"/>
      <name val="ＭＳ ゴシック"/>
      <charset val="134"/>
    </font>
    <font>
      <sz val="11"/>
      <name val="var(--jp-code-font-family)"/>
      <charset val="134"/>
    </font>
    <font>
      <sz val="11"/>
      <color theme="1"/>
      <name val="ＭＳ Ｐゴシック"/>
      <charset val="134"/>
      <scheme val="major"/>
    </font>
    <font>
      <sz val="9.75"/>
      <color theme="1"/>
      <name val="Consolas"/>
      <charset val="134"/>
    </font>
    <font>
      <sz val="11"/>
      <color theme="1"/>
      <name val="ＭＳ Ｐゴシック"/>
      <charset val="128"/>
      <scheme val="minor"/>
    </font>
    <font>
      <sz val="11"/>
      <color theme="1"/>
      <name val="MS PGothic"/>
      <charset val="128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3" fillId="15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24" borderId="8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56" fontId="0" fillId="0" borderId="0" xfId="0" applyNumberFormat="1" applyFill="1" applyAlignment="1">
      <alignment vertical="center"/>
    </xf>
    <xf numFmtId="56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1" fontId="1" fillId="0" borderId="0" xfId="0" applyNumberFormat="1" applyFont="1" applyAlignment="1">
      <alignment horizontal="left" vertical="center"/>
    </xf>
    <xf numFmtId="56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horizontal="right" vertical="center"/>
    </xf>
    <xf numFmtId="56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 readingOrder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1" fontId="1" fillId="2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2" borderId="0" xfId="0" applyNumberFormat="1" applyFill="1">
      <alignment vertical="center"/>
    </xf>
    <xf numFmtId="56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2" fillId="2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56" fontId="2" fillId="0" borderId="0" xfId="0" applyNumberFormat="1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177" fontId="0" fillId="0" borderId="0" xfId="0" applyNumberFormat="1">
      <alignment vertical="center"/>
    </xf>
    <xf numFmtId="11" fontId="1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1" fontId="9" fillId="0" borderId="0" xfId="0" applyNumberFormat="1" applyFont="1" applyFill="1" applyBorder="1" applyAlignment="1">
      <alignment vertical="center"/>
    </xf>
    <xf numFmtId="11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  <xf numFmtId="56" fontId="0" fillId="0" borderId="0" xfId="0" applyNumberFormat="1" applyFill="1" applyAlignment="1" quotePrefix="1">
      <alignment vertical="center"/>
    </xf>
    <xf numFmtId="0" fontId="0" fillId="0" borderId="0" xfId="0" applyFill="1" applyAlignment="1" quotePrefix="1">
      <alignment horizontal="right" vertical="center"/>
    </xf>
    <xf numFmtId="0" fontId="0" fillId="0" borderId="0" xfId="0" applyFill="1" applyAlignment="1" quotePrefix="1">
      <alignment vertical="center"/>
    </xf>
    <xf numFmtId="0" fontId="0" fillId="0" borderId="0" xfId="0" applyAlignment="1" quotePrefix="1">
      <alignment horizontal="right" vertical="center"/>
    </xf>
    <xf numFmtId="56" fontId="0" fillId="0" borderId="0" xfId="0" applyNumberFormat="1" applyAlignment="1" quotePrefix="1">
      <alignment horizontal="right" vertical="center"/>
    </xf>
    <xf numFmtId="56" fontId="0" fillId="0" borderId="0" xfId="0" applyNumberFormat="1" applyFill="1" applyAlignment="1" quotePrefix="1">
      <alignment horizontal="right" vertical="center"/>
    </xf>
    <xf numFmtId="56" fontId="0" fillId="2" borderId="0" xfId="0" applyNumberFormat="1" applyFill="1" quotePrefix="1">
      <alignment vertical="center"/>
    </xf>
    <xf numFmtId="0" fontId="0" fillId="2" borderId="0" xfId="0" applyFill="1" applyAlignment="1" quotePrefix="1">
      <alignment horizontal="right" vertical="center"/>
    </xf>
    <xf numFmtId="56" fontId="0" fillId="0" borderId="0" xfId="0" applyNumberFormat="1" applyFill="1" quotePrefix="1">
      <alignment vertical="center"/>
    </xf>
    <xf numFmtId="56" fontId="2" fillId="0" borderId="0" xfId="0" applyNumberFormat="1" applyFont="1" applyFill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6666666666667"/>
          <c:y val="0.325694444444444"/>
          <c:w val="0.888388888888889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test!$G$55:$G$59</c:f>
              <c:numCache>
                <c:formatCode>General</c:formatCode>
                <c:ptCount val="5"/>
                <c:pt idx="0">
                  <c:v>0.0187343967374665</c:v>
                </c:pt>
                <c:pt idx="1">
                  <c:v>0.00683421226620131</c:v>
                </c:pt>
                <c:pt idx="2">
                  <c:v>0.0362705873652916</c:v>
                </c:pt>
                <c:pt idx="3">
                  <c:v>0.0873801495964978</c:v>
                </c:pt>
                <c:pt idx="4">
                  <c:v>0.0255562999649838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test!$H$55:$H$59</c:f>
              <c:numCache>
                <c:formatCode>General</c:formatCode>
                <c:ptCount val="5"/>
                <c:pt idx="0">
                  <c:v>0.0195388732384976</c:v>
                </c:pt>
                <c:pt idx="1">
                  <c:v>0.00721563728939052</c:v>
                </c:pt>
                <c:pt idx="2">
                  <c:v>0.037145963964839</c:v>
                </c:pt>
                <c:pt idx="3">
                  <c:v>0.0889245476845239</c:v>
                </c:pt>
                <c:pt idx="4">
                  <c:v>0.0261859031343514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37971"/>
        <c:axId val="343885947"/>
      </c:scatterChart>
      <c:valAx>
        <c:axId val="543937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85947"/>
        <c:crosses val="autoZero"/>
        <c:crossBetween val="midCat"/>
      </c:valAx>
      <c:valAx>
        <c:axId val="343885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9379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One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test!$B$83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test!$B$84:$B$88</c:f>
              <c:numCache>
                <c:formatCode>0.00E+00</c:formatCode>
                <c:ptCount val="5"/>
                <c:pt idx="0">
                  <c:v>0.01</c:v>
                </c:pt>
                <c:pt idx="1">
                  <c:v>0.0775</c:v>
                </c:pt>
                <c:pt idx="2">
                  <c:v>0.00656</c:v>
                </c:pt>
                <c:pt idx="3">
                  <c:v>0.0277</c:v>
                </c:pt>
                <c:pt idx="4">
                  <c:v>0.044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test!$C$83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test!$C$84:$C$88</c:f>
              <c:numCache>
                <c:formatCode>0.00E+00</c:formatCode>
                <c:ptCount val="5"/>
                <c:pt idx="0">
                  <c:v>0.00941</c:v>
                </c:pt>
                <c:pt idx="1">
                  <c:v>0.0758</c:v>
                </c:pt>
                <c:pt idx="2">
                  <c:v>0.00622</c:v>
                </c:pt>
                <c:pt idx="3">
                  <c:v>0.027</c:v>
                </c:pt>
                <c:pt idx="4">
                  <c:v>0.0433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test!$D$83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test!$D$84:$D$88</c:f>
              <c:numCache>
                <c:formatCode>0.00E+00</c:formatCode>
                <c:ptCount val="5"/>
                <c:pt idx="0">
                  <c:v>0.00985</c:v>
                </c:pt>
                <c:pt idx="1">
                  <c:v>0.0872</c:v>
                </c:pt>
                <c:pt idx="2">
                  <c:v>0.00651</c:v>
                </c:pt>
                <c:pt idx="3">
                  <c:v>0.0303</c:v>
                </c:pt>
                <c:pt idx="4" c:formatCode="General">
                  <c:v>0.053309266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43644"/>
        <c:axId val="802308362"/>
      </c:scatterChart>
      <c:valAx>
        <c:axId val="9685436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08362"/>
        <c:crosses val="autoZero"/>
        <c:crossBetween val="midCat"/>
      </c:valAx>
      <c:valAx>
        <c:axId val="802308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436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Two</a:t>
            </a:r>
            <a:r>
              <a:t>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test!$B$92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test!$B$93:$B$97</c:f>
              <c:numCache>
                <c:formatCode>0.00E+00</c:formatCode>
                <c:ptCount val="5"/>
                <c:pt idx="0">
                  <c:v>0.0001074</c:v>
                </c:pt>
                <c:pt idx="1">
                  <c:v>0.0102</c:v>
                </c:pt>
                <c:pt idx="2">
                  <c:v>0.000102</c:v>
                </c:pt>
                <c:pt idx="3">
                  <c:v>0.00153</c:v>
                </c:pt>
                <c:pt idx="4">
                  <c:v>0.00528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test!$C$92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test!$C$93:$C$97</c:f>
              <c:numCache>
                <c:formatCode>0.00E+00</c:formatCode>
                <c:ptCount val="5"/>
                <c:pt idx="0">
                  <c:v>5.956e-5</c:v>
                </c:pt>
                <c:pt idx="1">
                  <c:v>0.00981</c:v>
                </c:pt>
                <c:pt idx="2">
                  <c:v>6.21e-5</c:v>
                </c:pt>
                <c:pt idx="3">
                  <c:v>0.00135</c:v>
                </c:pt>
                <c:pt idx="4">
                  <c:v>0.00512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test!$D$92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test!$D$93:$D$97</c:f>
              <c:numCache>
                <c:formatCode>0.00E+00</c:formatCode>
                <c:ptCount val="5"/>
                <c:pt idx="0">
                  <c:v>9.921393e-5</c:v>
                </c:pt>
                <c:pt idx="1" c:formatCode="General">
                  <c:v>0.0090083</c:v>
                </c:pt>
                <c:pt idx="2">
                  <c:v>8.695215e-5</c:v>
                </c:pt>
                <c:pt idx="3">
                  <c:v>0.002236917</c:v>
                </c:pt>
                <c:pt idx="4" c:formatCode="General">
                  <c:v>0.006845108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0465"/>
        <c:axId val="966059169"/>
      </c:scatterChart>
      <c:valAx>
        <c:axId val="1401504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059169"/>
        <c:crosses val="autoZero"/>
        <c:crossBetween val="midCat"/>
      </c:valAx>
      <c:valAx>
        <c:axId val="966059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50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335280</xdr:colOff>
      <xdr:row>61</xdr:row>
      <xdr:rowOff>40640</xdr:rowOff>
    </xdr:from>
    <xdr:to>
      <xdr:col>5</xdr:col>
      <xdr:colOff>762000</xdr:colOff>
      <xdr:row>77</xdr:row>
      <xdr:rowOff>71120</xdr:rowOff>
    </xdr:to>
    <xdr:graphicFrame>
      <xdr:nvGraphicFramePr>
        <xdr:cNvPr id="2" name="グラフ 1"/>
        <xdr:cNvGraphicFramePr/>
      </xdr:nvGraphicFramePr>
      <xdr:xfrm>
        <a:off x="335280" y="10472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500380</xdr:colOff>
      <xdr:row>76</xdr:row>
      <xdr:rowOff>160020</xdr:rowOff>
    </xdr:from>
    <xdr:to>
      <xdr:col>9</xdr:col>
      <xdr:colOff>553720</xdr:colOff>
      <xdr:row>93</xdr:row>
      <xdr:rowOff>53340</xdr:rowOff>
    </xdr:to>
    <xdr:graphicFrame>
      <xdr:nvGraphicFramePr>
        <xdr:cNvPr id="3" name="グラフ 2"/>
        <xdr:cNvGraphicFramePr/>
      </xdr:nvGraphicFramePr>
      <xdr:xfrm>
        <a:off x="3761740" y="13136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599440</xdr:colOff>
      <xdr:row>94</xdr:row>
      <xdr:rowOff>76200</xdr:rowOff>
    </xdr:from>
    <xdr:to>
      <xdr:col>10</xdr:col>
      <xdr:colOff>43180</xdr:colOff>
      <xdr:row>110</xdr:row>
      <xdr:rowOff>137160</xdr:rowOff>
    </xdr:to>
    <xdr:graphicFrame>
      <xdr:nvGraphicFramePr>
        <xdr:cNvPr id="4" name="グラフ 3"/>
        <xdr:cNvGraphicFramePr/>
      </xdr:nvGraphicFramePr>
      <xdr:xfrm>
        <a:off x="3860800" y="16070580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83</xdr:row>
      <xdr:rowOff>0</xdr:rowOff>
    </xdr:from>
    <xdr:to>
      <xdr:col>5</xdr:col>
      <xdr:colOff>609600</xdr:colOff>
      <xdr:row>84</xdr:row>
      <xdr:rowOff>0</xdr:rowOff>
    </xdr:to>
    <xdr:sp>
      <xdr:nvSpPr>
        <xdr:cNvPr id="2049" name="Host Control  1"/>
        <xdr:cNvSpPr/>
      </xdr:nvSpPr>
      <xdr:spPr>
        <a:xfrm>
          <a:off x="4998720" y="1447038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03" workbookViewId="0">
      <selection activeCell="A122" sqref="A122:C128"/>
    </sheetView>
  </sheetViews>
  <sheetFormatPr defaultColWidth="8.88888888888889" defaultRowHeight="13.2"/>
  <cols>
    <col min="2" max="6" width="12.8888888888889"/>
    <col min="7" max="7" width="14.3333333333333"/>
    <col min="8" max="9" width="12.8888888888889"/>
  </cols>
  <sheetData>
    <row r="1" spans="1:3">
      <c r="A1" t="s">
        <v>0</v>
      </c>
      <c r="C1" t="s">
        <v>1</v>
      </c>
    </row>
    <row r="2" spans="1:6">
      <c r="A2" t="s">
        <v>2</v>
      </c>
      <c r="B2" s="46" t="s">
        <v>3</v>
      </c>
      <c r="C2" s="46" t="s">
        <v>4</v>
      </c>
      <c r="D2" s="46" t="s">
        <v>3</v>
      </c>
      <c r="E2" s="46" t="s">
        <v>4</v>
      </c>
      <c r="F2" s="46" t="s">
        <v>4</v>
      </c>
    </row>
    <row r="3" spans="1:6">
      <c r="A3" t="s">
        <v>5</v>
      </c>
      <c r="B3" s="47" t="s">
        <v>3</v>
      </c>
      <c r="C3" s="47" t="s">
        <v>3</v>
      </c>
      <c r="D3" s="47" t="s">
        <v>3</v>
      </c>
      <c r="E3" s="47" t="s">
        <v>3</v>
      </c>
      <c r="F3" s="47" t="s">
        <v>3</v>
      </c>
    </row>
    <row r="4" spans="1:6">
      <c r="A4" t="s">
        <v>6</v>
      </c>
      <c r="B4" s="47" t="s">
        <v>7</v>
      </c>
      <c r="C4" s="47" t="s">
        <v>7</v>
      </c>
      <c r="D4" s="47" t="s">
        <v>8</v>
      </c>
      <c r="E4" s="47" t="s">
        <v>8</v>
      </c>
      <c r="F4" s="47" t="s">
        <v>8</v>
      </c>
    </row>
    <row r="5" spans="1:6">
      <c r="A5" t="s">
        <v>9</v>
      </c>
      <c r="B5" s="47" t="s">
        <v>7</v>
      </c>
      <c r="C5" s="47" t="s">
        <v>7</v>
      </c>
      <c r="D5" s="47" t="s">
        <v>8</v>
      </c>
      <c r="E5" s="47" t="s">
        <v>7</v>
      </c>
      <c r="F5" s="47" t="s">
        <v>8</v>
      </c>
    </row>
    <row r="6" ht="13.8" spans="1:6">
      <c r="A6" t="s">
        <v>10</v>
      </c>
      <c r="B6" s="1" t="s">
        <v>11</v>
      </c>
      <c r="C6" s="1" t="s">
        <v>12</v>
      </c>
      <c r="D6" s="1" t="s">
        <v>12</v>
      </c>
      <c r="E6" s="1" t="s">
        <v>13</v>
      </c>
      <c r="F6" s="1" t="s">
        <v>13</v>
      </c>
    </row>
    <row r="7" ht="13.8" spans="1:6">
      <c r="A7" t="s">
        <v>14</v>
      </c>
      <c r="B7" s="1">
        <v>8584</v>
      </c>
      <c r="C7" s="1">
        <v>13060</v>
      </c>
      <c r="D7" s="1">
        <v>8032</v>
      </c>
      <c r="E7" s="1">
        <v>12275</v>
      </c>
      <c r="F7" s="1">
        <v>11886</v>
      </c>
    </row>
    <row r="8" ht="13.8" spans="1:6">
      <c r="A8" t="s">
        <v>15</v>
      </c>
      <c r="B8" s="1">
        <v>8662</v>
      </c>
      <c r="C8" s="1">
        <v>13215</v>
      </c>
      <c r="D8" s="1">
        <v>8732</v>
      </c>
      <c r="E8" s="1">
        <v>13004</v>
      </c>
      <c r="F8" s="1">
        <v>13097</v>
      </c>
    </row>
    <row r="9" ht="13.8" spans="1:6">
      <c r="A9" t="s">
        <v>16</v>
      </c>
      <c r="B9" s="1">
        <v>4393</v>
      </c>
      <c r="C9" s="1">
        <v>8835</v>
      </c>
      <c r="D9" s="1">
        <v>4376</v>
      </c>
      <c r="E9" s="1">
        <v>8648</v>
      </c>
      <c r="F9" s="1">
        <v>8629</v>
      </c>
    </row>
    <row r="10" ht="13.8" spans="1:6">
      <c r="A10" t="s">
        <v>17</v>
      </c>
      <c r="B10" s="1">
        <f t="shared" ref="B10:F10" si="0">B8-B7</f>
        <v>78</v>
      </c>
      <c r="C10">
        <f t="shared" si="0"/>
        <v>155</v>
      </c>
      <c r="D10">
        <f t="shared" si="0"/>
        <v>700</v>
      </c>
      <c r="E10">
        <f t="shared" si="0"/>
        <v>729</v>
      </c>
      <c r="F10">
        <f t="shared" si="0"/>
        <v>1211</v>
      </c>
    </row>
    <row r="11" ht="13.8" spans="1:6">
      <c r="A11" t="s">
        <v>18</v>
      </c>
      <c r="B11" s="1">
        <v>38</v>
      </c>
      <c r="C11">
        <v>46</v>
      </c>
      <c r="D11">
        <v>361</v>
      </c>
      <c r="E11">
        <v>249</v>
      </c>
      <c r="F11">
        <v>387</v>
      </c>
    </row>
    <row r="12" spans="1:6">
      <c r="A12" t="s">
        <v>19</v>
      </c>
      <c r="B12">
        <f>B11/B9</f>
        <v>0.00865012519918051</v>
      </c>
      <c r="C12">
        <f>C11/C9</f>
        <v>0.00520656479909451</v>
      </c>
      <c r="D12">
        <f>D11/D9</f>
        <v>0.0824954296160877</v>
      </c>
      <c r="E12">
        <f>E11/E9</f>
        <v>0.0287927844588344</v>
      </c>
      <c r="F12">
        <f>F11/F9</f>
        <v>0.0448487657897787</v>
      </c>
    </row>
    <row r="13" ht="15" customHeight="1" spans="1:6">
      <c r="A13" t="s">
        <v>20</v>
      </c>
      <c r="B13" s="14">
        <v>0.009852611</v>
      </c>
      <c r="C13" s="14">
        <v>0.006508833</v>
      </c>
      <c r="D13">
        <v>0.087212607</v>
      </c>
      <c r="E13" s="14">
        <v>0.03033924</v>
      </c>
      <c r="F13">
        <v>0.053309266</v>
      </c>
    </row>
    <row r="14" spans="1:6">
      <c r="A14" t="s">
        <v>21</v>
      </c>
      <c r="B14">
        <f t="shared" ref="B14:F14" si="1">B12/B13*100</f>
        <v>87.7952575127599</v>
      </c>
      <c r="C14">
        <f t="shared" si="1"/>
        <v>79.9922935354849</v>
      </c>
      <c r="D14">
        <f t="shared" si="1"/>
        <v>94.591174892969</v>
      </c>
      <c r="E14">
        <f t="shared" si="1"/>
        <v>94.9027874753435</v>
      </c>
      <c r="F14">
        <f t="shared" si="1"/>
        <v>84.1294002993375</v>
      </c>
    </row>
    <row r="15" ht="13.8" spans="2:2">
      <c r="B15" s="1"/>
    </row>
    <row r="18" spans="1:3">
      <c r="A18" t="s">
        <v>22</v>
      </c>
      <c r="C18" t="s">
        <v>23</v>
      </c>
    </row>
    <row r="19" spans="1:6">
      <c r="A19" t="s">
        <v>2</v>
      </c>
      <c r="B19" s="46" t="s">
        <v>3</v>
      </c>
      <c r="C19" s="46" t="s">
        <v>4</v>
      </c>
      <c r="D19" s="46" t="s">
        <v>3</v>
      </c>
      <c r="E19" s="46" t="s">
        <v>4</v>
      </c>
      <c r="F19" s="46" t="s">
        <v>4</v>
      </c>
    </row>
    <row r="20" spans="1:6">
      <c r="A20" t="s">
        <v>5</v>
      </c>
      <c r="B20" s="47" t="s">
        <v>3</v>
      </c>
      <c r="C20" s="47" t="s">
        <v>3</v>
      </c>
      <c r="D20" s="47" t="s">
        <v>3</v>
      </c>
      <c r="E20" s="47" t="s">
        <v>3</v>
      </c>
      <c r="F20" s="47" t="s">
        <v>3</v>
      </c>
    </row>
    <row r="21" spans="1:6">
      <c r="A21" t="s">
        <v>6</v>
      </c>
      <c r="B21" s="47" t="s">
        <v>7</v>
      </c>
      <c r="C21" s="47" t="s">
        <v>7</v>
      </c>
      <c r="D21" s="47" t="s">
        <v>8</v>
      </c>
      <c r="E21" s="47" t="s">
        <v>8</v>
      </c>
      <c r="F21" s="47" t="s">
        <v>8</v>
      </c>
    </row>
    <row r="22" spans="1:6">
      <c r="A22" t="s">
        <v>9</v>
      </c>
      <c r="B22" s="47" t="s">
        <v>7</v>
      </c>
      <c r="C22" s="47" t="s">
        <v>7</v>
      </c>
      <c r="D22" s="47" t="s">
        <v>8</v>
      </c>
      <c r="E22" s="47" t="s">
        <v>7</v>
      </c>
      <c r="F22" s="47" t="s">
        <v>8</v>
      </c>
    </row>
    <row r="23" ht="13.8" spans="1:6">
      <c r="A23" t="s">
        <v>10</v>
      </c>
      <c r="B23" s="1" t="s">
        <v>11</v>
      </c>
      <c r="C23" s="1" t="s">
        <v>12</v>
      </c>
      <c r="D23" s="1" t="s">
        <v>12</v>
      </c>
      <c r="E23" s="1" t="s">
        <v>13</v>
      </c>
      <c r="F23" s="1" t="s">
        <v>12</v>
      </c>
    </row>
    <row r="24" ht="13.8" spans="1:6">
      <c r="A24" t="s">
        <v>14</v>
      </c>
      <c r="B24" s="1">
        <v>8618</v>
      </c>
      <c r="C24" s="1">
        <v>12948</v>
      </c>
      <c r="D24" s="1">
        <v>7978</v>
      </c>
      <c r="E24" s="1">
        <v>12322</v>
      </c>
      <c r="F24" s="1">
        <v>11858</v>
      </c>
    </row>
    <row r="25" ht="13.8" spans="1:6">
      <c r="A25" t="s">
        <v>15</v>
      </c>
      <c r="B25" s="1">
        <v>8720</v>
      </c>
      <c r="C25" s="1">
        <v>13124</v>
      </c>
      <c r="D25" s="1">
        <v>8651</v>
      </c>
      <c r="E25" s="1">
        <v>13105</v>
      </c>
      <c r="F25" s="1">
        <v>13070</v>
      </c>
    </row>
    <row r="26" ht="13.8" spans="1:6">
      <c r="A26" t="s">
        <v>16</v>
      </c>
      <c r="B26" s="1">
        <v>4392</v>
      </c>
      <c r="C26" s="1">
        <v>8759</v>
      </c>
      <c r="D26" s="1">
        <v>4252</v>
      </c>
      <c r="E26" s="1">
        <v>8783</v>
      </c>
      <c r="F26" s="1">
        <v>8580</v>
      </c>
    </row>
    <row r="27" ht="13.8" spans="1:6">
      <c r="A27" t="s">
        <v>17</v>
      </c>
      <c r="B27" s="1">
        <f t="shared" ref="B27:F27" si="2">B25-B24</f>
        <v>102</v>
      </c>
      <c r="C27">
        <f t="shared" si="2"/>
        <v>176</v>
      </c>
      <c r="D27">
        <f t="shared" si="2"/>
        <v>673</v>
      </c>
      <c r="E27">
        <f t="shared" si="2"/>
        <v>783</v>
      </c>
      <c r="F27">
        <f t="shared" si="2"/>
        <v>1212</v>
      </c>
    </row>
    <row r="28" ht="13.8" spans="1:6">
      <c r="A28" t="s">
        <v>18</v>
      </c>
      <c r="B28" s="1">
        <v>53</v>
      </c>
      <c r="C28">
        <v>67</v>
      </c>
      <c r="D28">
        <v>365</v>
      </c>
      <c r="E28">
        <v>291</v>
      </c>
      <c r="F28">
        <v>441</v>
      </c>
    </row>
    <row r="29" spans="1:6">
      <c r="A29" t="s">
        <v>19</v>
      </c>
      <c r="B29">
        <f t="shared" ref="B29:F29" si="3">B28/B26</f>
        <v>0.0120673952641166</v>
      </c>
      <c r="C29">
        <f t="shared" si="3"/>
        <v>0.00764927503139628</v>
      </c>
      <c r="D29">
        <f t="shared" si="3"/>
        <v>0.0858419567262465</v>
      </c>
      <c r="E29">
        <f t="shared" si="3"/>
        <v>0.0331321871797791</v>
      </c>
      <c r="F29">
        <f t="shared" si="3"/>
        <v>0.0513986013986014</v>
      </c>
    </row>
    <row r="30" spans="1:6">
      <c r="A30" t="s">
        <v>20</v>
      </c>
      <c r="B30" s="14">
        <v>0.009852611</v>
      </c>
      <c r="C30" s="14">
        <v>0.006508833</v>
      </c>
      <c r="D30">
        <v>0.087212607</v>
      </c>
      <c r="E30" s="14">
        <v>0.03033924</v>
      </c>
      <c r="F30">
        <v>0.053309266</v>
      </c>
    </row>
    <row r="31" spans="1:6">
      <c r="A31" t="s">
        <v>21</v>
      </c>
      <c r="B31">
        <f t="shared" ref="B31:F31" si="4">B29/B30*100</f>
        <v>122.479160743447</v>
      </c>
      <c r="C31">
        <f t="shared" si="4"/>
        <v>117.521451716403</v>
      </c>
      <c r="D31">
        <f t="shared" si="4"/>
        <v>98.4283805737472</v>
      </c>
      <c r="E31">
        <f t="shared" si="4"/>
        <v>109.205725587652</v>
      </c>
      <c r="F31">
        <f t="shared" si="4"/>
        <v>96.4158864963577</v>
      </c>
    </row>
    <row r="35" spans="1:3">
      <c r="A35" t="s">
        <v>22</v>
      </c>
      <c r="C35" t="s">
        <v>24</v>
      </c>
    </row>
    <row r="36" spans="1:6">
      <c r="A36" t="s">
        <v>2</v>
      </c>
      <c r="B36" s="46" t="s">
        <v>3</v>
      </c>
      <c r="C36" s="46" t="s">
        <v>4</v>
      </c>
      <c r="D36" s="46" t="s">
        <v>3</v>
      </c>
      <c r="E36" s="46" t="s">
        <v>4</v>
      </c>
      <c r="F36" s="46" t="s">
        <v>4</v>
      </c>
    </row>
    <row r="37" spans="1:6">
      <c r="A37" t="s">
        <v>5</v>
      </c>
      <c r="B37" s="47" t="s">
        <v>3</v>
      </c>
      <c r="C37" s="47" t="s">
        <v>3</v>
      </c>
      <c r="D37" s="47" t="s">
        <v>3</v>
      </c>
      <c r="E37" s="47" t="s">
        <v>3</v>
      </c>
      <c r="F37" s="47" t="s">
        <v>3</v>
      </c>
    </row>
    <row r="38" spans="1:6">
      <c r="A38" t="s">
        <v>6</v>
      </c>
      <c r="B38" s="47" t="s">
        <v>7</v>
      </c>
      <c r="C38" s="47" t="s">
        <v>7</v>
      </c>
      <c r="D38" s="47" t="s">
        <v>8</v>
      </c>
      <c r="E38" s="47" t="s">
        <v>8</v>
      </c>
      <c r="F38" s="47" t="s">
        <v>8</v>
      </c>
    </row>
    <row r="39" spans="1:6">
      <c r="A39" t="s">
        <v>9</v>
      </c>
      <c r="B39" s="47" t="s">
        <v>7</v>
      </c>
      <c r="C39" s="47" t="s">
        <v>7</v>
      </c>
      <c r="D39" s="47" t="s">
        <v>8</v>
      </c>
      <c r="E39" s="47" t="s">
        <v>7</v>
      </c>
      <c r="F39" s="47" t="s">
        <v>8</v>
      </c>
    </row>
    <row r="40" ht="13.8" spans="1:6">
      <c r="A40" t="s">
        <v>10</v>
      </c>
      <c r="B40" s="1" t="s">
        <v>11</v>
      </c>
      <c r="C40" s="1" t="s">
        <v>12</v>
      </c>
      <c r="D40" s="1" t="s">
        <v>12</v>
      </c>
      <c r="E40" s="1" t="s">
        <v>12</v>
      </c>
      <c r="F40" s="1" t="s">
        <v>12</v>
      </c>
    </row>
    <row r="41" ht="13.8" spans="1:6">
      <c r="A41" t="s">
        <v>14</v>
      </c>
      <c r="B41" s="1">
        <v>8445</v>
      </c>
      <c r="C41" s="1">
        <v>12762</v>
      </c>
      <c r="D41" s="1">
        <v>7864</v>
      </c>
      <c r="E41" s="1">
        <v>11960</v>
      </c>
      <c r="F41" s="1">
        <v>11819</v>
      </c>
    </row>
    <row r="42" ht="13.8" spans="1:6">
      <c r="A42" t="s">
        <v>15</v>
      </c>
      <c r="B42" s="1">
        <v>8557</v>
      </c>
      <c r="C42" s="1">
        <v>12929</v>
      </c>
      <c r="D42" s="1">
        <v>8513</v>
      </c>
      <c r="E42" s="1">
        <v>12673</v>
      </c>
      <c r="F42" s="1">
        <v>13038</v>
      </c>
    </row>
    <row r="43" ht="13.8" spans="1:6">
      <c r="A43" t="s">
        <v>16</v>
      </c>
      <c r="B43" s="1">
        <v>4260</v>
      </c>
      <c r="C43" s="1">
        <v>8610</v>
      </c>
      <c r="D43" s="1">
        <v>4361</v>
      </c>
      <c r="E43" s="1">
        <v>8437</v>
      </c>
      <c r="F43" s="1">
        <v>8662</v>
      </c>
    </row>
    <row r="44" ht="13.8" spans="1:6">
      <c r="A44" t="s">
        <v>17</v>
      </c>
      <c r="B44" s="1">
        <f t="shared" ref="B44:F44" si="5">B42-B41</f>
        <v>112</v>
      </c>
      <c r="C44">
        <f t="shared" si="5"/>
        <v>167</v>
      </c>
      <c r="D44">
        <f t="shared" si="5"/>
        <v>649</v>
      </c>
      <c r="E44">
        <f t="shared" si="5"/>
        <v>713</v>
      </c>
      <c r="F44">
        <f t="shared" si="5"/>
        <v>1219</v>
      </c>
    </row>
    <row r="45" ht="13.8" spans="1:6">
      <c r="A45" t="s">
        <v>18</v>
      </c>
      <c r="B45" s="1">
        <v>49</v>
      </c>
      <c r="C45">
        <v>58</v>
      </c>
      <c r="D45">
        <v>317</v>
      </c>
      <c r="E45">
        <v>219</v>
      </c>
      <c r="F45">
        <v>366</v>
      </c>
    </row>
    <row r="46" spans="1:6">
      <c r="A46" t="s">
        <v>19</v>
      </c>
      <c r="B46">
        <f t="shared" ref="B46:F46" si="6">B45/B43</f>
        <v>0.0115023474178404</v>
      </c>
      <c r="C46">
        <f t="shared" si="6"/>
        <v>0.00673635307781649</v>
      </c>
      <c r="D46">
        <f t="shared" si="6"/>
        <v>0.0726897500573263</v>
      </c>
      <c r="E46">
        <f t="shared" si="6"/>
        <v>0.0259570937537039</v>
      </c>
      <c r="F46">
        <f t="shared" si="6"/>
        <v>0.0422535211267606</v>
      </c>
    </row>
    <row r="47" spans="1:6">
      <c r="A47" t="s">
        <v>20</v>
      </c>
      <c r="B47" s="14">
        <v>0.009852611</v>
      </c>
      <c r="C47" s="14">
        <v>0.006508833</v>
      </c>
      <c r="D47">
        <v>0.087212607</v>
      </c>
      <c r="E47" s="14">
        <v>0.03033924</v>
      </c>
      <c r="F47">
        <v>0.053309266</v>
      </c>
    </row>
    <row r="48" spans="1:6">
      <c r="A48" t="s">
        <v>21</v>
      </c>
      <c r="B48">
        <f t="shared" ref="B48:F48" si="7">B46/B47*100</f>
        <v>116.744154598617</v>
      </c>
      <c r="C48">
        <f t="shared" si="7"/>
        <v>103.495558694108</v>
      </c>
      <c r="D48">
        <f t="shared" si="7"/>
        <v>83.3477550525766</v>
      </c>
      <c r="E48">
        <f t="shared" si="7"/>
        <v>85.5561766006793</v>
      </c>
      <c r="F48">
        <f t="shared" si="7"/>
        <v>79.2611196836973</v>
      </c>
    </row>
    <row r="54" spans="3:9">
      <c r="C54" t="s">
        <v>25</v>
      </c>
      <c r="D54" t="s">
        <v>26</v>
      </c>
      <c r="G54" t="s">
        <v>27</v>
      </c>
      <c r="I54" t="s">
        <v>27</v>
      </c>
    </row>
    <row r="55" ht="13.8" spans="2:9">
      <c r="B55" t="s">
        <v>28</v>
      </c>
      <c r="C55" t="s">
        <v>29</v>
      </c>
      <c r="D55" t="s">
        <v>30</v>
      </c>
      <c r="G55" s="1">
        <v>0.0187343967374665</v>
      </c>
      <c r="H55">
        <v>0.0195388732384976</v>
      </c>
      <c r="I55">
        <f>AVERAGE(G55:H55)</f>
        <v>0.019136634987982</v>
      </c>
    </row>
    <row r="56" spans="2:9">
      <c r="B56" t="s">
        <v>31</v>
      </c>
      <c r="C56" t="s">
        <v>32</v>
      </c>
      <c r="D56" t="s">
        <v>33</v>
      </c>
      <c r="G56" s="40">
        <v>0.00683421226620131</v>
      </c>
      <c r="H56">
        <v>0.00721563728939052</v>
      </c>
      <c r="I56">
        <f>AVERAGE(G56:H56)</f>
        <v>0.00702492477779591</v>
      </c>
    </row>
    <row r="57" ht="13.8" spans="2:9">
      <c r="B57" t="s">
        <v>34</v>
      </c>
      <c r="C57" t="s">
        <v>35</v>
      </c>
      <c r="D57" t="s">
        <v>36</v>
      </c>
      <c r="G57" s="1">
        <v>0.0362705873652916</v>
      </c>
      <c r="H57">
        <v>0.037145963964839</v>
      </c>
      <c r="I57">
        <f>AVERAGE(G57:H57)</f>
        <v>0.0367082756650653</v>
      </c>
    </row>
    <row r="58" ht="13.8" spans="2:9">
      <c r="B58" t="s">
        <v>37</v>
      </c>
      <c r="C58" t="s">
        <v>38</v>
      </c>
      <c r="D58" t="s">
        <v>39</v>
      </c>
      <c r="G58" s="1">
        <v>0.0873801495964978</v>
      </c>
      <c r="H58">
        <v>0.0889245476845239</v>
      </c>
      <c r="I58">
        <f>AVERAGE(G58:H58)</f>
        <v>0.0881523486405109</v>
      </c>
    </row>
    <row r="59" ht="13.8" spans="2:9">
      <c r="B59" t="s">
        <v>40</v>
      </c>
      <c r="C59" t="s">
        <v>41</v>
      </c>
      <c r="D59" t="s">
        <v>42</v>
      </c>
      <c r="G59" s="1">
        <v>0.0255562999649838</v>
      </c>
      <c r="H59">
        <v>0.0261859031343514</v>
      </c>
      <c r="I59">
        <f>AVERAGE(G59:H59)</f>
        <v>0.0258711015496676</v>
      </c>
    </row>
    <row r="60" spans="7:9">
      <c r="G60" t="s">
        <v>43</v>
      </c>
      <c r="I60" t="s">
        <v>43</v>
      </c>
    </row>
    <row r="61" ht="13.8" spans="7:9">
      <c r="G61" s="1">
        <v>0.000122323416862452</v>
      </c>
      <c r="H61">
        <v>0.000191926201554328</v>
      </c>
      <c r="I61">
        <f>AVERAGE(G61:H61)</f>
        <v>0.00015712480920839</v>
      </c>
    </row>
    <row r="62" ht="13.8" spans="7:9">
      <c r="G62" s="1">
        <v>0.000176954783046538</v>
      </c>
      <c r="H62">
        <v>0.00023289919275149</v>
      </c>
      <c r="I62">
        <f>AVERAGE(G62:H62)</f>
        <v>0.000204926987899014</v>
      </c>
    </row>
    <row r="63" ht="13.8" spans="7:9">
      <c r="G63" s="1">
        <v>0.0061474851753973</v>
      </c>
      <c r="H63">
        <v>0.00649022623190567</v>
      </c>
      <c r="I63">
        <f>AVERAGE(G63:H63)</f>
        <v>0.00631885570365149</v>
      </c>
    </row>
    <row r="64" ht="13.8" spans="7:9">
      <c r="G64" s="1">
        <v>0.0100510013572461</v>
      </c>
      <c r="H64">
        <v>0.0105646644387472</v>
      </c>
      <c r="I64">
        <f>AVERAGE(G64:H64)</f>
        <v>0.0103078328979966</v>
      </c>
    </row>
    <row r="65" ht="13.8" spans="7:9">
      <c r="G65" s="1">
        <v>0.000353692062828571</v>
      </c>
      <c r="H65">
        <v>0.000353692062828571</v>
      </c>
      <c r="I65">
        <f>AVERAGE(G65:H65)</f>
        <v>0.000353692062828571</v>
      </c>
    </row>
    <row r="83" spans="1:4">
      <c r="A83" t="s">
        <v>44</v>
      </c>
      <c r="B83" t="s">
        <v>45</v>
      </c>
      <c r="C83" t="s">
        <v>46</v>
      </c>
      <c r="D83" t="s">
        <v>47</v>
      </c>
    </row>
    <row r="84" spans="1:4">
      <c r="A84" t="s">
        <v>28</v>
      </c>
      <c r="B84" s="14">
        <v>0.01</v>
      </c>
      <c r="C84" s="14">
        <v>0.00941</v>
      </c>
      <c r="D84" s="14">
        <v>0.00985</v>
      </c>
    </row>
    <row r="85" spans="1:4">
      <c r="A85" t="s">
        <v>31</v>
      </c>
      <c r="B85" s="14">
        <v>0.0775</v>
      </c>
      <c r="C85" s="14">
        <v>0.0758</v>
      </c>
      <c r="D85" s="14">
        <v>0.0872</v>
      </c>
    </row>
    <row r="86" spans="1:4">
      <c r="A86" t="s">
        <v>34</v>
      </c>
      <c r="B86" s="14">
        <v>0.00656</v>
      </c>
      <c r="C86" s="14">
        <v>0.00622</v>
      </c>
      <c r="D86" s="14">
        <v>0.00651</v>
      </c>
    </row>
    <row r="87" spans="1:4">
      <c r="A87" t="s">
        <v>37</v>
      </c>
      <c r="B87" s="14">
        <v>0.0277</v>
      </c>
      <c r="C87" s="14">
        <v>0.027</v>
      </c>
      <c r="D87" s="14">
        <v>0.0303</v>
      </c>
    </row>
    <row r="88" spans="1:4">
      <c r="A88" t="s">
        <v>40</v>
      </c>
      <c r="B88" s="14">
        <v>0.044</v>
      </c>
      <c r="C88" s="14">
        <v>0.0433</v>
      </c>
      <c r="D88">
        <v>0.053309266</v>
      </c>
    </row>
    <row r="92" spans="2:4">
      <c r="B92" t="s">
        <v>45</v>
      </c>
      <c r="C92" t="s">
        <v>46</v>
      </c>
      <c r="D92" t="s">
        <v>47</v>
      </c>
    </row>
    <row r="93" spans="1:4">
      <c r="A93" t="s">
        <v>28</v>
      </c>
      <c r="B93" s="14">
        <v>0.0001074</v>
      </c>
      <c r="C93" s="14">
        <v>5.956e-5</v>
      </c>
      <c r="D93" s="14">
        <v>9.921393e-5</v>
      </c>
    </row>
    <row r="94" spans="1:4">
      <c r="A94" t="s">
        <v>31</v>
      </c>
      <c r="B94" s="14">
        <v>0.0102</v>
      </c>
      <c r="C94" s="14">
        <v>0.00981</v>
      </c>
      <c r="D94">
        <v>0.0090083</v>
      </c>
    </row>
    <row r="95" spans="1:4">
      <c r="A95" t="s">
        <v>34</v>
      </c>
      <c r="B95" s="14">
        <v>0.000102</v>
      </c>
      <c r="C95" s="14">
        <v>6.21e-5</v>
      </c>
      <c r="D95" s="14">
        <v>8.695215e-5</v>
      </c>
    </row>
    <row r="96" spans="1:4">
      <c r="A96" t="s">
        <v>37</v>
      </c>
      <c r="B96" s="14">
        <v>0.00153</v>
      </c>
      <c r="C96" s="14">
        <v>0.00135</v>
      </c>
      <c r="D96" s="14">
        <v>0.002236917</v>
      </c>
    </row>
    <row r="97" spans="1:4">
      <c r="A97" t="s">
        <v>40</v>
      </c>
      <c r="B97" s="14">
        <v>0.00528</v>
      </c>
      <c r="C97" s="14">
        <v>0.00512</v>
      </c>
      <c r="D97">
        <v>0.006845108</v>
      </c>
    </row>
    <row r="100" ht="13.8" spans="2:2">
      <c r="B100" s="1"/>
    </row>
    <row r="113" spans="1:6">
      <c r="A113" s="41" t="s">
        <v>44</v>
      </c>
      <c r="B113" s="42" t="s">
        <v>28</v>
      </c>
      <c r="C113" s="42" t="s">
        <v>31</v>
      </c>
      <c r="D113" s="42" t="s">
        <v>34</v>
      </c>
      <c r="E113" s="42" t="s">
        <v>37</v>
      </c>
      <c r="F113" s="42" t="s">
        <v>40</v>
      </c>
    </row>
    <row r="114" spans="1:6">
      <c r="A114" s="42" t="s">
        <v>48</v>
      </c>
      <c r="B114" s="43">
        <v>0.00985</v>
      </c>
      <c r="C114" s="43">
        <v>0.0872</v>
      </c>
      <c r="D114" s="43">
        <v>0.00651</v>
      </c>
      <c r="E114" s="43">
        <v>0.0303</v>
      </c>
      <c r="F114" s="44">
        <v>0.0533</v>
      </c>
    </row>
    <row r="115" spans="1:6">
      <c r="A115" s="42" t="s">
        <v>49</v>
      </c>
      <c r="B115" s="43">
        <v>9.92e-5</v>
      </c>
      <c r="C115" s="43">
        <v>0.00901</v>
      </c>
      <c r="D115" s="43">
        <v>8.7e-5</v>
      </c>
      <c r="E115" s="43">
        <v>0.00224</v>
      </c>
      <c r="F115" s="44">
        <v>0.00685</v>
      </c>
    </row>
    <row r="116" spans="1:6">
      <c r="A116" s="42" t="s">
        <v>50</v>
      </c>
      <c r="B116" s="43">
        <v>9.9e-7</v>
      </c>
      <c r="C116" s="43">
        <v>0.000875</v>
      </c>
      <c r="D116" s="43">
        <v>1.16e-6</v>
      </c>
      <c r="E116" s="43">
        <v>0.000166</v>
      </c>
      <c r="F116" s="44">
        <v>0.000861</v>
      </c>
    </row>
    <row r="117" spans="1:6">
      <c r="A117" s="42" t="s">
        <v>51</v>
      </c>
      <c r="B117" s="44">
        <v>9.87e-9</v>
      </c>
      <c r="C117" s="44">
        <v>8.44e-5</v>
      </c>
      <c r="D117" s="44">
        <v>1.53e-8</v>
      </c>
      <c r="E117" s="44">
        <v>1.23e-5</v>
      </c>
      <c r="F117" s="44">
        <v>0.000108</v>
      </c>
    </row>
    <row r="118" spans="1:6">
      <c r="A118" s="45" t="s">
        <v>52</v>
      </c>
      <c r="B118" s="44">
        <v>9.84e-11</v>
      </c>
      <c r="C118" s="44">
        <v>8.14e-6</v>
      </c>
      <c r="D118" s="44">
        <v>2.04e-10</v>
      </c>
      <c r="E118" s="44">
        <v>9.19e-7</v>
      </c>
      <c r="F118" s="44">
        <v>1.36e-5</v>
      </c>
    </row>
    <row r="119" spans="1:6">
      <c r="A119" s="45" t="s">
        <v>53</v>
      </c>
      <c r="B119" s="44">
        <v>9.82e-13</v>
      </c>
      <c r="C119" s="44">
        <v>7.85e-7</v>
      </c>
      <c r="D119" s="44">
        <v>2.7e-12</v>
      </c>
      <c r="E119" s="44">
        <v>6.85e-8</v>
      </c>
      <c r="F119" s="44">
        <v>1.71e-6</v>
      </c>
    </row>
    <row r="122" spans="1:6">
      <c r="A122" s="41" t="s">
        <v>44</v>
      </c>
      <c r="B122" s="42" t="s">
        <v>28</v>
      </c>
      <c r="C122" s="42" t="s">
        <v>34</v>
      </c>
      <c r="D122" s="42"/>
      <c r="E122" s="42"/>
      <c r="F122" s="42"/>
    </row>
    <row r="123" spans="1:6">
      <c r="A123" s="42" t="s">
        <v>48</v>
      </c>
      <c r="B123" s="43">
        <v>0.00985</v>
      </c>
      <c r="C123" s="43">
        <v>0.00651</v>
      </c>
      <c r="D123" s="43"/>
      <c r="E123" s="43"/>
      <c r="F123" s="44"/>
    </row>
    <row r="124" spans="1:6">
      <c r="A124" s="42" t="s">
        <v>49</v>
      </c>
      <c r="B124" s="43">
        <v>9.92e-5</v>
      </c>
      <c r="C124" s="43">
        <v>8.7e-5</v>
      </c>
      <c r="D124" s="43"/>
      <c r="E124" s="43"/>
      <c r="F124" s="44"/>
    </row>
    <row r="125" spans="1:6">
      <c r="A125" s="42" t="s">
        <v>50</v>
      </c>
      <c r="B125" s="43">
        <v>9.9e-7</v>
      </c>
      <c r="C125" s="43">
        <v>1.16e-6</v>
      </c>
      <c r="D125" s="43"/>
      <c r="E125" s="43"/>
      <c r="F125" s="44"/>
    </row>
    <row r="126" spans="1:6">
      <c r="A126" s="42" t="s">
        <v>51</v>
      </c>
      <c r="B126" s="44">
        <v>9.87e-9</v>
      </c>
      <c r="C126" s="44">
        <v>1.53e-8</v>
      </c>
      <c r="D126" s="44"/>
      <c r="E126" s="44"/>
      <c r="F126" s="44"/>
    </row>
    <row r="127" spans="1:6">
      <c r="A127" s="45" t="s">
        <v>52</v>
      </c>
      <c r="B127" s="44">
        <v>9.84e-11</v>
      </c>
      <c r="C127" s="44">
        <v>2.04e-10</v>
      </c>
      <c r="D127" s="44"/>
      <c r="E127" s="44"/>
      <c r="F127" s="44"/>
    </row>
    <row r="128" spans="1:6">
      <c r="A128" s="45" t="s">
        <v>53</v>
      </c>
      <c r="B128" s="44">
        <v>9.82e-13</v>
      </c>
      <c r="C128" s="44">
        <v>2.7e-12</v>
      </c>
      <c r="D128" s="44"/>
      <c r="E128" s="44"/>
      <c r="F128" s="44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H3" sqref="H3"/>
    </sheetView>
  </sheetViews>
  <sheetFormatPr defaultColWidth="8.88888888888889" defaultRowHeight="13.2"/>
  <cols>
    <col min="5" max="5" width="25.5555555555556" customWidth="1"/>
    <col min="6" max="6" width="25.1111111111111" customWidth="1"/>
    <col min="7" max="7" width="44.7777777777778" customWidth="1"/>
    <col min="8" max="8" width="12.8888888888889"/>
    <col min="9" max="9" width="9.22222222222222"/>
    <col min="10" max="10" width="12.8888888888889"/>
    <col min="11" max="11" width="9.22222222222222"/>
    <col min="12" max="12" width="12.8888888888889"/>
  </cols>
  <sheetData>
    <row r="1" spans="1:3">
      <c r="A1" t="s">
        <v>0</v>
      </c>
      <c r="C1" t="s">
        <v>1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13" t="s">
        <v>56</v>
      </c>
      <c r="H2" t="s">
        <v>20</v>
      </c>
    </row>
    <row r="3" ht="13.8" spans="1:9">
      <c r="A3" s="46" t="s">
        <v>3</v>
      </c>
      <c r="B3" s="47" t="s">
        <v>3</v>
      </c>
      <c r="C3" s="47" t="s">
        <v>7</v>
      </c>
      <c r="D3" s="47" t="s">
        <v>7</v>
      </c>
      <c r="E3" s="1" t="s">
        <v>57</v>
      </c>
      <c r="F3" s="1" t="s">
        <v>58</v>
      </c>
      <c r="G3" s="1" t="s">
        <v>59</v>
      </c>
      <c r="H3" s="14">
        <v>0.009852611</v>
      </c>
      <c r="I3" t="s">
        <v>60</v>
      </c>
    </row>
    <row r="4" ht="13.8" spans="1:9">
      <c r="A4" s="46" t="s">
        <v>4</v>
      </c>
      <c r="B4" s="47" t="s">
        <v>3</v>
      </c>
      <c r="C4" s="47" t="s">
        <v>7</v>
      </c>
      <c r="D4" s="47" t="s">
        <v>7</v>
      </c>
      <c r="E4" s="1" t="s">
        <v>61</v>
      </c>
      <c r="F4" s="1" t="s">
        <v>62</v>
      </c>
      <c r="G4" s="1" t="s">
        <v>63</v>
      </c>
      <c r="H4" s="14">
        <v>0.006508833</v>
      </c>
      <c r="I4" t="s">
        <v>64</v>
      </c>
    </row>
    <row r="5" ht="13.8" spans="1:9">
      <c r="A5" s="46" t="s">
        <v>3</v>
      </c>
      <c r="B5" s="47" t="s">
        <v>3</v>
      </c>
      <c r="C5" s="47" t="s">
        <v>8</v>
      </c>
      <c r="D5" s="47" t="s">
        <v>8</v>
      </c>
      <c r="E5" s="1" t="s">
        <v>65</v>
      </c>
      <c r="F5" s="1" t="s">
        <v>66</v>
      </c>
      <c r="G5" s="1" t="s">
        <v>67</v>
      </c>
      <c r="H5">
        <v>0.087212607</v>
      </c>
      <c r="I5" t="s">
        <v>68</v>
      </c>
    </row>
    <row r="6" ht="13.8" spans="1:9">
      <c r="A6" s="46" t="s">
        <v>4</v>
      </c>
      <c r="B6" s="47" t="s">
        <v>3</v>
      </c>
      <c r="C6" s="47" t="s">
        <v>8</v>
      </c>
      <c r="D6" s="47" t="s">
        <v>7</v>
      </c>
      <c r="E6" s="1" t="s">
        <v>69</v>
      </c>
      <c r="F6" s="1" t="s">
        <v>70</v>
      </c>
      <c r="G6" s="1" t="s">
        <v>71</v>
      </c>
      <c r="H6" s="14">
        <v>0.03033924</v>
      </c>
      <c r="I6" t="s">
        <v>72</v>
      </c>
    </row>
    <row r="7" ht="13.8" spans="1:8">
      <c r="A7" s="46" t="s">
        <v>4</v>
      </c>
      <c r="B7" s="47" t="s">
        <v>3</v>
      </c>
      <c r="C7" s="47" t="s">
        <v>8</v>
      </c>
      <c r="D7" s="47" t="s">
        <v>8</v>
      </c>
      <c r="E7" s="1"/>
      <c r="F7" s="1"/>
      <c r="G7" s="1" t="s">
        <v>73</v>
      </c>
      <c r="H7">
        <v>0.053309266</v>
      </c>
    </row>
    <row r="8" ht="13.8" spans="2:7">
      <c r="B8" s="1"/>
      <c r="C8" s="1"/>
      <c r="D8" s="1"/>
      <c r="E8" s="1"/>
      <c r="F8" s="1"/>
      <c r="G8" s="1"/>
    </row>
    <row r="9" ht="13.8" spans="1:5">
      <c r="A9" s="1" t="s">
        <v>74</v>
      </c>
      <c r="B9" s="13"/>
      <c r="C9" s="13"/>
      <c r="E9" s="1" t="s">
        <v>75</v>
      </c>
    </row>
    <row r="10" ht="13.8" spans="1:9">
      <c r="A10" s="46" t="s">
        <v>3</v>
      </c>
      <c r="B10" s="46" t="s">
        <v>4</v>
      </c>
      <c r="C10" s="47" t="s">
        <v>7</v>
      </c>
      <c r="D10" s="47" t="s">
        <v>7</v>
      </c>
      <c r="E10" s="1">
        <v>0.0260406537439864</v>
      </c>
      <c r="F10" s="1"/>
      <c r="G10" s="1"/>
      <c r="I10" t="s">
        <v>76</v>
      </c>
    </row>
    <row r="11" ht="13.8" spans="1:7">
      <c r="A11" s="46" t="s">
        <v>3</v>
      </c>
      <c r="B11" s="1" t="s">
        <v>77</v>
      </c>
      <c r="C11" s="47" t="s">
        <v>7</v>
      </c>
      <c r="D11" s="47" t="s">
        <v>7</v>
      </c>
      <c r="E11" s="1"/>
      <c r="F11" s="1"/>
      <c r="G11" s="1"/>
    </row>
    <row r="12" ht="13.8" spans="1:7">
      <c r="A12" s="46" t="s">
        <v>3</v>
      </c>
      <c r="B12" s="1" t="s">
        <v>78</v>
      </c>
      <c r="C12" s="47" t="s">
        <v>7</v>
      </c>
      <c r="D12" s="47" t="s">
        <v>7</v>
      </c>
      <c r="E12" s="1">
        <v>0.0434851977115885</v>
      </c>
      <c r="F12" s="1"/>
      <c r="G12" s="1"/>
    </row>
    <row r="14" ht="13.8" spans="1:6">
      <c r="A14" s="1" t="s">
        <v>79</v>
      </c>
      <c r="B14" s="14"/>
      <c r="C14" s="14"/>
      <c r="E14" s="1" t="s">
        <v>80</v>
      </c>
      <c r="F14" s="14"/>
    </row>
    <row r="15" ht="13.8" spans="1:5">
      <c r="A15" s="46" t="s">
        <v>4</v>
      </c>
      <c r="B15" s="47" t="s">
        <v>4</v>
      </c>
      <c r="C15" s="47" t="s">
        <v>7</v>
      </c>
      <c r="D15" s="47" t="s">
        <v>7</v>
      </c>
      <c r="E15" s="1">
        <v>0.0194204672763194</v>
      </c>
    </row>
    <row r="16" spans="1:5">
      <c r="A16" s="46" t="s">
        <v>4</v>
      </c>
      <c r="B16" s="47" t="s">
        <v>3</v>
      </c>
      <c r="C16" s="47" t="s">
        <v>7</v>
      </c>
      <c r="D16" s="47" t="s">
        <v>7</v>
      </c>
      <c r="E16" s="14">
        <v>0.006508833</v>
      </c>
    </row>
    <row r="17" spans="1:5">
      <c r="A17" s="13"/>
      <c r="E17" s="14"/>
    </row>
    <row r="18" ht="13.8" spans="1:7">
      <c r="A18" s="1" t="s">
        <v>81</v>
      </c>
      <c r="E18" s="1" t="s">
        <v>82</v>
      </c>
      <c r="G18" t="s">
        <v>83</v>
      </c>
    </row>
    <row r="19" ht="13.8" spans="1:5">
      <c r="A19" s="46" t="s">
        <v>4</v>
      </c>
      <c r="B19" s="47" t="s">
        <v>4</v>
      </c>
      <c r="C19" s="47" t="s">
        <v>8</v>
      </c>
      <c r="D19" s="47" t="s">
        <v>7</v>
      </c>
      <c r="E19" s="1">
        <v>0.0876303795868481</v>
      </c>
    </row>
    <row r="21" ht="13.8" spans="1:7">
      <c r="A21" s="1" t="s">
        <v>84</v>
      </c>
      <c r="E21" s="1" t="s">
        <v>85</v>
      </c>
      <c r="G21" t="s">
        <v>86</v>
      </c>
    </row>
    <row r="22" ht="13.8" spans="1:5">
      <c r="A22" s="46" t="s">
        <v>3</v>
      </c>
      <c r="B22" s="46" t="s">
        <v>4</v>
      </c>
      <c r="C22" s="47" t="s">
        <v>7</v>
      </c>
      <c r="D22" s="47" t="s">
        <v>87</v>
      </c>
      <c r="E22" s="1">
        <v>0.0131635759811123</v>
      </c>
    </row>
    <row r="24" ht="13.8" spans="1:5">
      <c r="A24" s="1" t="s">
        <v>88</v>
      </c>
      <c r="E24" s="1" t="s">
        <v>89</v>
      </c>
    </row>
    <row r="25" ht="13.8" spans="1:5">
      <c r="A25" s="46" t="s">
        <v>4</v>
      </c>
      <c r="B25" s="46" t="s">
        <v>90</v>
      </c>
      <c r="C25" s="47" t="s">
        <v>7</v>
      </c>
      <c r="D25" s="47" t="s">
        <v>7</v>
      </c>
      <c r="E25" s="1">
        <v>0.0346770655733595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G16" sqref="G16"/>
    </sheetView>
  </sheetViews>
  <sheetFormatPr defaultColWidth="8.88888888888889" defaultRowHeight="13.2"/>
  <cols>
    <col min="5" max="5" width="24.4444444444444" customWidth="1"/>
    <col min="6" max="6" width="24.1111111111111" customWidth="1"/>
    <col min="7" max="7" width="44.7777777777778" customWidth="1"/>
    <col min="8" max="8" width="9.22222222222222"/>
  </cols>
  <sheetData>
    <row r="1" spans="1:7">
      <c r="A1" t="s">
        <v>0</v>
      </c>
      <c r="C1" t="s">
        <v>1</v>
      </c>
      <c r="G1" t="s">
        <v>60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13" t="s">
        <v>56</v>
      </c>
      <c r="H2" t="s">
        <v>20</v>
      </c>
    </row>
    <row r="3" ht="13.8" spans="1:10">
      <c r="A3" s="46" t="s">
        <v>3</v>
      </c>
      <c r="B3" s="47" t="s">
        <v>3</v>
      </c>
      <c r="C3" s="47" t="s">
        <v>7</v>
      </c>
      <c r="D3" s="47" t="s">
        <v>7</v>
      </c>
      <c r="E3" s="1" t="s">
        <v>91</v>
      </c>
      <c r="F3" s="1" t="s">
        <v>92</v>
      </c>
      <c r="G3" s="1" t="s">
        <v>93</v>
      </c>
      <c r="H3" s="14">
        <v>9.921393e-5</v>
      </c>
      <c r="J3" s="1"/>
    </row>
    <row r="4" ht="13.8" spans="1:9">
      <c r="A4" s="46" t="s">
        <v>4</v>
      </c>
      <c r="B4" s="47" t="s">
        <v>3</v>
      </c>
      <c r="C4" s="47" t="s">
        <v>7</v>
      </c>
      <c r="D4" s="47" t="s">
        <v>7</v>
      </c>
      <c r="E4" s="1" t="s">
        <v>94</v>
      </c>
      <c r="F4" s="1" t="s">
        <v>95</v>
      </c>
      <c r="G4" s="1" t="s">
        <v>96</v>
      </c>
      <c r="H4" s="14">
        <v>8.695215e-5</v>
      </c>
      <c r="I4" t="s">
        <v>97</v>
      </c>
    </row>
    <row r="5" ht="13.8" spans="1:8">
      <c r="A5" s="46" t="s">
        <v>3</v>
      </c>
      <c r="B5" s="47" t="s">
        <v>3</v>
      </c>
      <c r="C5" s="47" t="s">
        <v>8</v>
      </c>
      <c r="D5" s="47" t="s">
        <v>8</v>
      </c>
      <c r="E5" s="1" t="s">
        <v>98</v>
      </c>
      <c r="F5" s="1" t="s">
        <v>99</v>
      </c>
      <c r="G5" s="1" t="s">
        <v>100</v>
      </c>
      <c r="H5" s="14">
        <v>0.0090083</v>
      </c>
    </row>
    <row r="6" ht="13.8" spans="1:10">
      <c r="A6" s="46" t="s">
        <v>4</v>
      </c>
      <c r="B6" s="47" t="s">
        <v>3</v>
      </c>
      <c r="C6" s="47" t="s">
        <v>8</v>
      </c>
      <c r="D6" s="47" t="s">
        <v>7</v>
      </c>
      <c r="E6" s="1"/>
      <c r="F6" s="1"/>
      <c r="G6" s="1" t="s">
        <v>101</v>
      </c>
      <c r="H6" s="14">
        <v>0.002236917</v>
      </c>
      <c r="J6" s="40"/>
    </row>
    <row r="7" ht="13.8" spans="1:10">
      <c r="A7" s="46" t="s">
        <v>4</v>
      </c>
      <c r="B7" s="47" t="s">
        <v>3</v>
      </c>
      <c r="C7" s="47" t="s">
        <v>8</v>
      </c>
      <c r="D7" s="47" t="s">
        <v>8</v>
      </c>
      <c r="E7" s="1"/>
      <c r="F7" s="1"/>
      <c r="G7" s="1" t="s">
        <v>102</v>
      </c>
      <c r="H7">
        <v>0.006845108</v>
      </c>
      <c r="J7" s="1"/>
    </row>
    <row r="8" ht="13.8" spans="2:7">
      <c r="B8" s="1"/>
      <c r="C8" s="1"/>
      <c r="D8" s="1"/>
      <c r="E8" s="1"/>
      <c r="F8" s="1"/>
      <c r="G8" s="1"/>
    </row>
    <row r="9" ht="13.8" spans="2:7">
      <c r="B9" s="1"/>
      <c r="C9" s="1"/>
      <c r="D9" s="1"/>
      <c r="E9" s="1"/>
      <c r="F9" s="1"/>
      <c r="G9" s="1" t="s">
        <v>93</v>
      </c>
    </row>
    <row r="10" ht="13.8" spans="1:7">
      <c r="A10" s="13"/>
      <c r="G10" s="1"/>
    </row>
    <row r="11" ht="13.8" spans="2:7">
      <c r="B11" s="1"/>
      <c r="G11" s="14"/>
    </row>
    <row r="12" ht="13.8" spans="1:9">
      <c r="A12" s="46" t="s">
        <v>4</v>
      </c>
      <c r="B12" s="47" t="s">
        <v>3</v>
      </c>
      <c r="C12" s="47" t="s">
        <v>7</v>
      </c>
      <c r="D12" s="47" t="s">
        <v>7</v>
      </c>
      <c r="E12" s="1" t="s">
        <v>103</v>
      </c>
      <c r="F12" s="1" t="s">
        <v>104</v>
      </c>
      <c r="G12" s="1" t="s">
        <v>105</v>
      </c>
      <c r="H12" s="14">
        <v>8.695215e-5</v>
      </c>
      <c r="I12" t="s">
        <v>106</v>
      </c>
    </row>
    <row r="13" ht="13.8" spans="1:10">
      <c r="A13" s="46" t="s">
        <v>3</v>
      </c>
      <c r="B13" s="47" t="s">
        <v>3</v>
      </c>
      <c r="C13" s="47" t="s">
        <v>7</v>
      </c>
      <c r="D13" s="47" t="s">
        <v>7</v>
      </c>
      <c r="E13" s="1" t="s">
        <v>91</v>
      </c>
      <c r="F13" s="1" t="s">
        <v>92</v>
      </c>
      <c r="G13" s="1" t="s">
        <v>107</v>
      </c>
      <c r="H13" s="14">
        <v>9.921393e-5</v>
      </c>
      <c r="J13" s="1"/>
    </row>
    <row r="14" ht="13.8" spans="1:10">
      <c r="A14" s="13"/>
      <c r="E14" s="1"/>
      <c r="F14" s="1"/>
      <c r="G14" s="1"/>
      <c r="H14" s="14"/>
      <c r="J14" s="1"/>
    </row>
    <row r="15" ht="13.8" spans="1:7">
      <c r="A15" s="1" t="s">
        <v>74</v>
      </c>
      <c r="G15" s="1" t="s">
        <v>108</v>
      </c>
    </row>
    <row r="16" ht="13.8" spans="1:8">
      <c r="A16" s="46" t="s">
        <v>3</v>
      </c>
      <c r="B16" s="1" t="s">
        <v>77</v>
      </c>
      <c r="C16" s="47" t="s">
        <v>7</v>
      </c>
      <c r="D16" s="47" t="s">
        <v>7</v>
      </c>
      <c r="E16" s="1" t="s">
        <v>109</v>
      </c>
      <c r="F16" s="1" t="s">
        <v>110</v>
      </c>
      <c r="G16" s="1" t="s">
        <v>111</v>
      </c>
      <c r="H16" t="s">
        <v>112</v>
      </c>
    </row>
    <row r="17" ht="13.8" spans="1:8">
      <c r="A17" s="46" t="s">
        <v>3</v>
      </c>
      <c r="B17" s="1" t="s">
        <v>78</v>
      </c>
      <c r="C17" s="47" t="s">
        <v>7</v>
      </c>
      <c r="D17" s="47" t="s">
        <v>7</v>
      </c>
      <c r="E17" s="1" t="s">
        <v>113</v>
      </c>
      <c r="F17" s="1" t="s">
        <v>114</v>
      </c>
      <c r="G17" s="1" t="s">
        <v>115</v>
      </c>
      <c r="H17" t="s">
        <v>112</v>
      </c>
    </row>
    <row r="19" ht="13.8" spans="1:7">
      <c r="A19" s="1" t="s">
        <v>116</v>
      </c>
      <c r="G19" s="1" t="s">
        <v>117</v>
      </c>
    </row>
    <row r="20" ht="13.8" spans="1:8">
      <c r="A20" s="46" t="s">
        <v>3</v>
      </c>
      <c r="B20" s="46" t="s">
        <v>118</v>
      </c>
      <c r="C20" s="47" t="s">
        <v>7</v>
      </c>
      <c r="D20" s="47" t="s">
        <v>7</v>
      </c>
      <c r="E20" s="1" t="s">
        <v>119</v>
      </c>
      <c r="F20" s="1" t="s">
        <v>120</v>
      </c>
      <c r="G20" s="1" t="s">
        <v>121</v>
      </c>
      <c r="H20" t="s">
        <v>112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16" workbookViewId="0">
      <selection activeCell="A36" sqref="A36:I36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4.7777777777778" customWidth="1"/>
  </cols>
  <sheetData>
    <row r="1" spans="1:9">
      <c r="A1" t="s">
        <v>0</v>
      </c>
      <c r="D1" t="s">
        <v>1</v>
      </c>
      <c r="I1" t="s">
        <v>60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13" t="s">
        <v>56</v>
      </c>
    </row>
    <row r="3" ht="13.8" spans="1:10">
      <c r="A3" s="46" t="s">
        <v>3</v>
      </c>
      <c r="B3" s="47" t="s">
        <v>3</v>
      </c>
      <c r="C3" s="47" t="s">
        <v>3</v>
      </c>
      <c r="D3" s="47" t="s">
        <v>7</v>
      </c>
      <c r="E3" s="47" t="s">
        <v>7</v>
      </c>
      <c r="F3" s="47" t="s">
        <v>7</v>
      </c>
      <c r="G3" s="1" t="s">
        <v>124</v>
      </c>
      <c r="H3" s="1" t="s">
        <v>125</v>
      </c>
      <c r="I3" s="1" t="s">
        <v>126</v>
      </c>
      <c r="J3" t="s">
        <v>127</v>
      </c>
    </row>
    <row r="4" ht="13.8" spans="1:10">
      <c r="A4" s="46" t="s">
        <v>4</v>
      </c>
      <c r="B4" s="47" t="s">
        <v>3</v>
      </c>
      <c r="C4" s="47" t="s">
        <v>3</v>
      </c>
      <c r="D4" s="47" t="s">
        <v>7</v>
      </c>
      <c r="E4" s="47" t="s">
        <v>7</v>
      </c>
      <c r="F4" s="47" t="s">
        <v>7</v>
      </c>
      <c r="G4" s="1" t="s">
        <v>128</v>
      </c>
      <c r="H4" s="1" t="s">
        <v>129</v>
      </c>
      <c r="I4" s="1" t="s">
        <v>80</v>
      </c>
      <c r="J4" t="s">
        <v>130</v>
      </c>
    </row>
    <row r="5" ht="13.8" spans="1:13">
      <c r="A5" s="46" t="s">
        <v>4</v>
      </c>
      <c r="B5" s="47" t="s">
        <v>3</v>
      </c>
      <c r="C5" s="47" t="s">
        <v>3</v>
      </c>
      <c r="D5" s="47" t="s">
        <v>8</v>
      </c>
      <c r="E5" s="47" t="s">
        <v>7</v>
      </c>
      <c r="F5" s="47" t="s">
        <v>7</v>
      </c>
      <c r="G5" s="1" t="s">
        <v>131</v>
      </c>
      <c r="H5" s="1" t="s">
        <v>132</v>
      </c>
      <c r="I5" s="1" t="s">
        <v>82</v>
      </c>
      <c r="J5" t="s">
        <v>130</v>
      </c>
      <c r="M5" t="s">
        <v>133</v>
      </c>
    </row>
    <row r="6" ht="13.8" spans="1:10">
      <c r="A6" s="46" t="s">
        <v>4</v>
      </c>
      <c r="B6" s="47" t="s">
        <v>3</v>
      </c>
      <c r="C6" s="47" t="s">
        <v>3</v>
      </c>
      <c r="D6" s="47" t="s">
        <v>8</v>
      </c>
      <c r="E6" s="47" t="s">
        <v>8</v>
      </c>
      <c r="F6" s="47" t="s">
        <v>8</v>
      </c>
      <c r="G6" s="1" t="s">
        <v>134</v>
      </c>
      <c r="H6" s="1" t="s">
        <v>135</v>
      </c>
      <c r="I6" s="1" t="s">
        <v>136</v>
      </c>
      <c r="J6" s="14"/>
    </row>
    <row r="7" ht="13.8" spans="1:9">
      <c r="A7" s="46" t="s">
        <v>4</v>
      </c>
      <c r="B7" s="46" t="s">
        <v>4</v>
      </c>
      <c r="C7" s="47" t="s">
        <v>3</v>
      </c>
      <c r="D7" s="47" t="s">
        <v>7</v>
      </c>
      <c r="E7" s="47" t="s">
        <v>7</v>
      </c>
      <c r="F7" s="47" t="s">
        <v>7</v>
      </c>
      <c r="G7" s="1" t="s">
        <v>137</v>
      </c>
      <c r="H7" s="1" t="s">
        <v>138</v>
      </c>
      <c r="I7" s="1" t="s">
        <v>89</v>
      </c>
    </row>
    <row r="8" ht="13.8" spans="1:9">
      <c r="A8" s="46" t="s">
        <v>3</v>
      </c>
      <c r="B8" s="46" t="s">
        <v>4</v>
      </c>
      <c r="C8" s="47" t="s">
        <v>3</v>
      </c>
      <c r="D8" s="47" t="s">
        <v>7</v>
      </c>
      <c r="E8" s="47" t="s">
        <v>8</v>
      </c>
      <c r="F8" s="47" t="s">
        <v>7</v>
      </c>
      <c r="G8" s="1"/>
      <c r="H8" s="1"/>
      <c r="I8" s="1" t="s">
        <v>139</v>
      </c>
    </row>
    <row r="9" ht="13.8" spans="1:10">
      <c r="A9" s="46" t="s">
        <v>3</v>
      </c>
      <c r="B9" s="46" t="s">
        <v>4</v>
      </c>
      <c r="C9" s="46" t="s">
        <v>3</v>
      </c>
      <c r="D9" s="47" t="s">
        <v>7</v>
      </c>
      <c r="E9" s="47" t="s">
        <v>7</v>
      </c>
      <c r="F9" s="47" t="s">
        <v>7</v>
      </c>
      <c r="G9" s="1" t="s">
        <v>140</v>
      </c>
      <c r="H9" s="1" t="s">
        <v>141</v>
      </c>
      <c r="I9" s="1" t="s">
        <v>75</v>
      </c>
      <c r="J9" t="s">
        <v>76</v>
      </c>
    </row>
    <row r="10" ht="13.8" spans="2:3">
      <c r="B10" s="1"/>
      <c r="C10" s="1"/>
    </row>
    <row r="11" ht="13.8" spans="1:9">
      <c r="A11" s="46" t="s">
        <v>4</v>
      </c>
      <c r="B11" s="47" t="s">
        <v>3</v>
      </c>
      <c r="C11" s="47" t="s">
        <v>3</v>
      </c>
      <c r="D11" s="47" t="s">
        <v>7</v>
      </c>
      <c r="E11" s="47" t="s">
        <v>7</v>
      </c>
      <c r="F11" s="47" t="s">
        <v>7</v>
      </c>
      <c r="I11" s="1" t="s">
        <v>80</v>
      </c>
    </row>
    <row r="13" ht="13.8" spans="1:10">
      <c r="A13" s="46" t="s">
        <v>4</v>
      </c>
      <c r="B13" s="47" t="s">
        <v>3</v>
      </c>
      <c r="C13" s="47" t="s">
        <v>3</v>
      </c>
      <c r="D13" s="47" t="s">
        <v>8</v>
      </c>
      <c r="E13" s="47" t="s">
        <v>7</v>
      </c>
      <c r="F13" s="47" t="s">
        <v>7</v>
      </c>
      <c r="G13" s="1" t="s">
        <v>131</v>
      </c>
      <c r="H13" s="1" t="s">
        <v>132</v>
      </c>
      <c r="I13" s="1" t="s">
        <v>82</v>
      </c>
      <c r="J13" t="s">
        <v>83</v>
      </c>
    </row>
    <row r="14" ht="13.8" spans="1:10">
      <c r="A14" s="46" t="s">
        <v>3</v>
      </c>
      <c r="B14" s="47" t="s">
        <v>3</v>
      </c>
      <c r="C14" s="47" t="s">
        <v>3</v>
      </c>
      <c r="D14" s="47" t="s">
        <v>7</v>
      </c>
      <c r="E14" s="47" t="s">
        <v>87</v>
      </c>
      <c r="F14" s="47" t="s">
        <v>87</v>
      </c>
      <c r="G14" s="1" t="s">
        <v>142</v>
      </c>
      <c r="H14" s="1" t="s">
        <v>143</v>
      </c>
      <c r="I14" s="1" t="s">
        <v>85</v>
      </c>
      <c r="J14" t="s">
        <v>86</v>
      </c>
    </row>
    <row r="15" ht="13.8" spans="1:10">
      <c r="A15" s="46" t="s">
        <v>144</v>
      </c>
      <c r="B15" s="46" t="s">
        <v>144</v>
      </c>
      <c r="C15" s="46" t="s">
        <v>144</v>
      </c>
      <c r="D15" s="47" t="s">
        <v>7</v>
      </c>
      <c r="E15" s="47" t="s">
        <v>7</v>
      </c>
      <c r="F15" s="47" t="s">
        <v>7</v>
      </c>
      <c r="G15" s="1" t="s">
        <v>145</v>
      </c>
      <c r="H15" s="1" t="s">
        <v>146</v>
      </c>
      <c r="I15" s="1" t="s">
        <v>147</v>
      </c>
      <c r="J15" t="s">
        <v>148</v>
      </c>
    </row>
    <row r="17" ht="13.8" spans="1:9">
      <c r="A17" s="46" t="s">
        <v>144</v>
      </c>
      <c r="B17" s="46" t="s">
        <v>144</v>
      </c>
      <c r="C17" s="46" t="s">
        <v>144</v>
      </c>
      <c r="D17" s="47" t="s">
        <v>7</v>
      </c>
      <c r="E17" s="47" t="s">
        <v>8</v>
      </c>
      <c r="F17" s="47" t="s">
        <v>7</v>
      </c>
      <c r="I17" s="1" t="s">
        <v>149</v>
      </c>
    </row>
    <row r="18" ht="13.8" spans="1:10">
      <c r="A18" s="46" t="s">
        <v>144</v>
      </c>
      <c r="B18" s="46" t="s">
        <v>144</v>
      </c>
      <c r="C18" s="46" t="s">
        <v>144</v>
      </c>
      <c r="D18" s="47" t="s">
        <v>8</v>
      </c>
      <c r="E18" s="47" t="s">
        <v>8</v>
      </c>
      <c r="F18" s="47" t="s">
        <v>7</v>
      </c>
      <c r="G18" s="1" t="s">
        <v>150</v>
      </c>
      <c r="H18" s="1" t="s">
        <v>151</v>
      </c>
      <c r="I18" s="1" t="s">
        <v>152</v>
      </c>
      <c r="J18" t="s">
        <v>153</v>
      </c>
    </row>
    <row r="19" ht="13.8" spans="1:9">
      <c r="A19" s="46" t="s">
        <v>144</v>
      </c>
      <c r="B19" s="46" t="s">
        <v>144</v>
      </c>
      <c r="C19" s="46" t="s">
        <v>144</v>
      </c>
      <c r="D19" s="47" t="s">
        <v>154</v>
      </c>
      <c r="E19" s="47" t="s">
        <v>154</v>
      </c>
      <c r="F19" s="47" t="s">
        <v>7</v>
      </c>
      <c r="G19" s="1" t="s">
        <v>155</v>
      </c>
      <c r="H19" s="1" t="s">
        <v>156</v>
      </c>
      <c r="I19" s="1" t="s">
        <v>157</v>
      </c>
    </row>
    <row r="21" ht="13.8" spans="1:9">
      <c r="A21" s="46" t="s">
        <v>3</v>
      </c>
      <c r="B21" s="47" t="s">
        <v>3</v>
      </c>
      <c r="C21" s="47" t="s">
        <v>3</v>
      </c>
      <c r="D21" t="s">
        <v>158</v>
      </c>
      <c r="E21" s="47" t="s">
        <v>7</v>
      </c>
      <c r="F21" s="47" t="s">
        <v>7</v>
      </c>
      <c r="I21" s="1" t="s">
        <v>159</v>
      </c>
    </row>
    <row r="22" ht="13.8" spans="1:9">
      <c r="A22" s="46" t="s">
        <v>3</v>
      </c>
      <c r="B22" s="47" t="s">
        <v>3</v>
      </c>
      <c r="C22" s="47" t="s">
        <v>3</v>
      </c>
      <c r="D22" t="s">
        <v>160</v>
      </c>
      <c r="E22" s="47" t="s">
        <v>7</v>
      </c>
      <c r="F22" s="47" t="s">
        <v>7</v>
      </c>
      <c r="I22" s="1" t="s">
        <v>161</v>
      </c>
    </row>
    <row r="23" ht="13.8" spans="1:9">
      <c r="A23" s="46" t="s">
        <v>3</v>
      </c>
      <c r="B23" s="47" t="s">
        <v>3</v>
      </c>
      <c r="C23" s="47" t="s">
        <v>3</v>
      </c>
      <c r="D23" t="s">
        <v>160</v>
      </c>
      <c r="E23" t="s">
        <v>162</v>
      </c>
      <c r="F23" s="47" t="s">
        <v>7</v>
      </c>
      <c r="I23" s="1" t="s">
        <v>163</v>
      </c>
    </row>
    <row r="24" ht="13.8" spans="1:10">
      <c r="A24" s="46" t="s">
        <v>144</v>
      </c>
      <c r="B24" s="46" t="s">
        <v>144</v>
      </c>
      <c r="C24" s="46" t="s">
        <v>144</v>
      </c>
      <c r="D24" t="s">
        <v>158</v>
      </c>
      <c r="E24" s="47" t="s">
        <v>7</v>
      </c>
      <c r="F24" s="47" t="s">
        <v>7</v>
      </c>
      <c r="G24" s="1" t="s">
        <v>164</v>
      </c>
      <c r="H24" s="1" t="s">
        <v>165</v>
      </c>
      <c r="I24" s="1" t="s">
        <v>166</v>
      </c>
      <c r="J24" t="s">
        <v>167</v>
      </c>
    </row>
    <row r="25" ht="13.8" spans="1:9">
      <c r="A25" s="46" t="s">
        <v>144</v>
      </c>
      <c r="B25" s="46" t="s">
        <v>144</v>
      </c>
      <c r="C25" s="46" t="s">
        <v>144</v>
      </c>
      <c r="D25" t="s">
        <v>160</v>
      </c>
      <c r="E25" s="47" t="s">
        <v>7</v>
      </c>
      <c r="F25" s="47" t="s">
        <v>7</v>
      </c>
      <c r="I25" s="1" t="s">
        <v>168</v>
      </c>
    </row>
    <row r="26" ht="13.8" spans="1:9">
      <c r="A26" s="46" t="s">
        <v>144</v>
      </c>
      <c r="B26" s="46" t="s">
        <v>144</v>
      </c>
      <c r="C26" s="46" t="s">
        <v>144</v>
      </c>
      <c r="D26" t="s">
        <v>169</v>
      </c>
      <c r="E26" s="47" t="s">
        <v>7</v>
      </c>
      <c r="F26" s="47" t="s">
        <v>7</v>
      </c>
      <c r="I26" s="1" t="s">
        <v>170</v>
      </c>
    </row>
    <row r="27" ht="13.8" spans="1:9">
      <c r="A27" s="46" t="s">
        <v>144</v>
      </c>
      <c r="B27" s="46" t="s">
        <v>144</v>
      </c>
      <c r="C27" s="46" t="s">
        <v>144</v>
      </c>
      <c r="D27" t="s">
        <v>171</v>
      </c>
      <c r="E27" s="47" t="s">
        <v>7</v>
      </c>
      <c r="F27" s="47" t="s">
        <v>7</v>
      </c>
      <c r="I27" s="1" t="s">
        <v>172</v>
      </c>
    </row>
    <row r="28" ht="13.8" spans="1:9">
      <c r="A28" s="46" t="s">
        <v>3</v>
      </c>
      <c r="B28" s="47" t="s">
        <v>3</v>
      </c>
      <c r="C28" s="47" t="s">
        <v>3</v>
      </c>
      <c r="D28" t="s">
        <v>171</v>
      </c>
      <c r="E28" s="47" t="s">
        <v>7</v>
      </c>
      <c r="F28" s="47" t="s">
        <v>7</v>
      </c>
      <c r="I28" s="1" t="s">
        <v>173</v>
      </c>
    </row>
    <row r="29" ht="13.8" spans="1:9">
      <c r="A29" s="46" t="s">
        <v>3</v>
      </c>
      <c r="B29" s="47" t="s">
        <v>3</v>
      </c>
      <c r="C29" s="47" t="s">
        <v>3</v>
      </c>
      <c r="D29" t="s">
        <v>169</v>
      </c>
      <c r="E29" s="47" t="s">
        <v>7</v>
      </c>
      <c r="F29" s="47" t="s">
        <v>7</v>
      </c>
      <c r="I29" s="1" t="s">
        <v>174</v>
      </c>
    </row>
    <row r="30" ht="13.8" spans="1:9">
      <c r="A30" s="46" t="s">
        <v>3</v>
      </c>
      <c r="B30" s="47" t="s">
        <v>3</v>
      </c>
      <c r="C30" s="47" t="s">
        <v>3</v>
      </c>
      <c r="D30" t="s">
        <v>175</v>
      </c>
      <c r="E30" s="47" t="s">
        <v>7</v>
      </c>
      <c r="F30" s="47" t="s">
        <v>7</v>
      </c>
      <c r="I30" s="1" t="s">
        <v>176</v>
      </c>
    </row>
    <row r="31" ht="13.8" spans="1:9">
      <c r="A31" s="46" t="s">
        <v>3</v>
      </c>
      <c r="B31" s="47" t="s">
        <v>3</v>
      </c>
      <c r="C31" s="47" t="s">
        <v>3</v>
      </c>
      <c r="D31" t="s">
        <v>177</v>
      </c>
      <c r="E31" s="47" t="s">
        <v>7</v>
      </c>
      <c r="F31" s="47" t="s">
        <v>7</v>
      </c>
      <c r="I31" s="1" t="s">
        <v>178</v>
      </c>
    </row>
    <row r="32" ht="13.8" spans="1:9">
      <c r="A32" s="46" t="s">
        <v>3</v>
      </c>
      <c r="B32" s="47" t="s">
        <v>3</v>
      </c>
      <c r="C32" s="47" t="s">
        <v>3</v>
      </c>
      <c r="D32" s="47" t="s">
        <v>7</v>
      </c>
      <c r="E32" s="47" t="s">
        <v>8</v>
      </c>
      <c r="F32" s="47" t="s">
        <v>7</v>
      </c>
      <c r="I32" s="1" t="s">
        <v>179</v>
      </c>
    </row>
    <row r="33" ht="13.8" spans="1:9">
      <c r="A33" s="46" t="s">
        <v>3</v>
      </c>
      <c r="B33" s="47" t="s">
        <v>3</v>
      </c>
      <c r="C33" s="47" t="s">
        <v>3</v>
      </c>
      <c r="D33" s="47" t="s">
        <v>8</v>
      </c>
      <c r="E33" s="47" t="s">
        <v>7</v>
      </c>
      <c r="F33" s="47" t="s">
        <v>7</v>
      </c>
      <c r="I33" s="2" t="s">
        <v>180</v>
      </c>
    </row>
    <row r="34" ht="13.8" spans="1:9">
      <c r="A34" s="46" t="s">
        <v>4</v>
      </c>
      <c r="B34" s="47" t="s">
        <v>3</v>
      </c>
      <c r="C34" s="47" t="s">
        <v>3</v>
      </c>
      <c r="D34" s="47" t="s">
        <v>181</v>
      </c>
      <c r="E34" s="47" t="s">
        <v>7</v>
      </c>
      <c r="F34" s="47" t="s">
        <v>7</v>
      </c>
      <c r="I34" s="2" t="s">
        <v>182</v>
      </c>
    </row>
    <row r="35" ht="13.8" spans="1:9">
      <c r="A35" s="46" t="s">
        <v>4</v>
      </c>
      <c r="B35" s="47" t="s">
        <v>3</v>
      </c>
      <c r="C35" s="47" t="s">
        <v>3</v>
      </c>
      <c r="D35" s="47" t="s">
        <v>154</v>
      </c>
      <c r="E35" s="47" t="s">
        <v>7</v>
      </c>
      <c r="F35" s="47" t="s">
        <v>7</v>
      </c>
      <c r="I35" s="2" t="s">
        <v>183</v>
      </c>
    </row>
    <row r="36" ht="13.8" spans="1:9">
      <c r="A36" s="46" t="s">
        <v>3</v>
      </c>
      <c r="B36" s="46" t="s">
        <v>4</v>
      </c>
      <c r="C36" s="47" t="s">
        <v>3</v>
      </c>
      <c r="D36" s="47" t="s">
        <v>7</v>
      </c>
      <c r="E36" s="47" t="s">
        <v>181</v>
      </c>
      <c r="F36" s="47" t="s">
        <v>7</v>
      </c>
      <c r="G36" s="1"/>
      <c r="H36" s="1"/>
      <c r="I36" s="2" t="s">
        <v>184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I5" sqref="I5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8.1111111111111" customWidth="1"/>
  </cols>
  <sheetData>
    <row r="1" spans="1:4">
      <c r="A1" t="s">
        <v>0</v>
      </c>
      <c r="D1" t="s">
        <v>1</v>
      </c>
    </row>
    <row r="2" spans="1:9">
      <c r="A2" t="s">
        <v>2</v>
      </c>
      <c r="B2" t="s">
        <v>5</v>
      </c>
      <c r="C2" t="s">
        <v>122</v>
      </c>
      <c r="D2" t="s">
        <v>6</v>
      </c>
      <c r="E2" t="s">
        <v>9</v>
      </c>
      <c r="F2" t="s">
        <v>123</v>
      </c>
      <c r="G2" t="s">
        <v>54</v>
      </c>
      <c r="H2" t="s">
        <v>55</v>
      </c>
      <c r="I2" s="13" t="s">
        <v>56</v>
      </c>
    </row>
    <row r="3" ht="13.8" spans="1:10">
      <c r="A3" s="46" t="s">
        <v>3</v>
      </c>
      <c r="B3" s="47" t="s">
        <v>3</v>
      </c>
      <c r="C3" s="47" t="s">
        <v>3</v>
      </c>
      <c r="D3" s="47" t="s">
        <v>7</v>
      </c>
      <c r="E3" s="47" t="s">
        <v>7</v>
      </c>
      <c r="F3" s="47" t="s">
        <v>7</v>
      </c>
      <c r="G3" s="1" t="s">
        <v>185</v>
      </c>
      <c r="H3" s="1" t="s">
        <v>186</v>
      </c>
      <c r="I3" s="1" t="s">
        <v>117</v>
      </c>
      <c r="J3" s="14"/>
    </row>
    <row r="4" ht="13.8" spans="1:9">
      <c r="A4" s="46" t="s">
        <v>4</v>
      </c>
      <c r="B4" s="47" t="s">
        <v>3</v>
      </c>
      <c r="C4" s="47" t="s">
        <v>3</v>
      </c>
      <c r="D4" s="47" t="s">
        <v>7</v>
      </c>
      <c r="E4" s="47" t="s">
        <v>7</v>
      </c>
      <c r="F4" s="47" t="s">
        <v>7</v>
      </c>
      <c r="G4" s="1" t="s">
        <v>187</v>
      </c>
      <c r="H4" s="1" t="s">
        <v>188</v>
      </c>
      <c r="I4" s="1" t="s">
        <v>189</v>
      </c>
    </row>
    <row r="5" ht="13.8" spans="1:9">
      <c r="A5" s="46" t="s">
        <v>4</v>
      </c>
      <c r="B5" s="47" t="s">
        <v>3</v>
      </c>
      <c r="C5" s="47" t="s">
        <v>3</v>
      </c>
      <c r="D5" s="47" t="s">
        <v>8</v>
      </c>
      <c r="E5" s="47" t="s">
        <v>7</v>
      </c>
      <c r="F5" s="47" t="s">
        <v>7</v>
      </c>
      <c r="G5" s="1" t="s">
        <v>190</v>
      </c>
      <c r="H5" s="1" t="s">
        <v>191</v>
      </c>
      <c r="I5" s="1" t="s">
        <v>192</v>
      </c>
    </row>
    <row r="6" ht="13.8" spans="1:10">
      <c r="A6" s="46" t="s">
        <v>4</v>
      </c>
      <c r="B6" s="47" t="s">
        <v>3</v>
      </c>
      <c r="C6" s="47" t="s">
        <v>3</v>
      </c>
      <c r="D6" s="47" t="s">
        <v>8</v>
      </c>
      <c r="E6" s="47" t="s">
        <v>8</v>
      </c>
      <c r="F6" s="47" t="s">
        <v>8</v>
      </c>
      <c r="G6" s="1" t="s">
        <v>193</v>
      </c>
      <c r="H6" s="1" t="s">
        <v>194</v>
      </c>
      <c r="I6" s="1" t="s">
        <v>195</v>
      </c>
      <c r="J6" s="14"/>
    </row>
    <row r="7" ht="13.8" spans="1:10">
      <c r="A7" s="46" t="s">
        <v>4</v>
      </c>
      <c r="B7" s="46" t="s">
        <v>4</v>
      </c>
      <c r="C7" s="47" t="s">
        <v>3</v>
      </c>
      <c r="D7" s="47" t="s">
        <v>7</v>
      </c>
      <c r="E7" s="47" t="s">
        <v>7</v>
      </c>
      <c r="F7" s="47" t="s">
        <v>7</v>
      </c>
      <c r="G7" s="1" t="s">
        <v>196</v>
      </c>
      <c r="H7" s="1" t="s">
        <v>197</v>
      </c>
      <c r="I7" s="1" t="s">
        <v>198</v>
      </c>
      <c r="J7" t="s">
        <v>199</v>
      </c>
    </row>
    <row r="8" ht="13.8" spans="1:9">
      <c r="A8" s="46" t="s">
        <v>3</v>
      </c>
      <c r="B8" s="46" t="s">
        <v>4</v>
      </c>
      <c r="C8" s="47" t="s">
        <v>3</v>
      </c>
      <c r="D8" s="47" t="s">
        <v>7</v>
      </c>
      <c r="E8" s="47" t="s">
        <v>8</v>
      </c>
      <c r="F8" s="47" t="s">
        <v>7</v>
      </c>
      <c r="G8" s="1"/>
      <c r="H8" s="1"/>
      <c r="I8" s="1" t="s">
        <v>200</v>
      </c>
    </row>
    <row r="9" ht="13.8" spans="1:9">
      <c r="A9" s="46" t="s">
        <v>3</v>
      </c>
      <c r="B9" s="46" t="s">
        <v>4</v>
      </c>
      <c r="C9" s="46" t="s">
        <v>3</v>
      </c>
      <c r="D9" s="47" t="s">
        <v>7</v>
      </c>
      <c r="E9" s="47" t="s">
        <v>7</v>
      </c>
      <c r="F9" s="47" t="s">
        <v>7</v>
      </c>
      <c r="G9" s="1" t="s">
        <v>201</v>
      </c>
      <c r="H9" s="1" t="s">
        <v>202</v>
      </c>
      <c r="I9" s="1" t="s">
        <v>108</v>
      </c>
    </row>
    <row r="10" ht="13.8" spans="2:3">
      <c r="B10" s="1"/>
      <c r="C10" s="1"/>
    </row>
    <row r="11" ht="13.8" spans="1:9">
      <c r="A11" s="46" t="s">
        <v>3</v>
      </c>
      <c r="B11" s="47" t="s">
        <v>3</v>
      </c>
      <c r="C11" s="47" t="s">
        <v>3</v>
      </c>
      <c r="D11" s="47" t="s">
        <v>7</v>
      </c>
      <c r="E11" s="47" t="s">
        <v>7</v>
      </c>
      <c r="F11" s="47" t="s">
        <v>7</v>
      </c>
      <c r="G11" s="1" t="s">
        <v>203</v>
      </c>
      <c r="H11" s="1" t="s">
        <v>204</v>
      </c>
      <c r="I11" s="1" t="s">
        <v>205</v>
      </c>
    </row>
    <row r="12" ht="13.8" spans="1:9">
      <c r="A12" s="46" t="s">
        <v>3</v>
      </c>
      <c r="B12" s="47" t="s">
        <v>3</v>
      </c>
      <c r="C12" s="47" t="s">
        <v>3</v>
      </c>
      <c r="D12" s="47" t="s">
        <v>7</v>
      </c>
      <c r="E12" s="47" t="s">
        <v>8</v>
      </c>
      <c r="F12" s="47" t="s">
        <v>7</v>
      </c>
      <c r="I12" s="2" t="s">
        <v>206</v>
      </c>
    </row>
    <row r="13" spans="2:8">
      <c r="B13" s="14"/>
      <c r="C13" s="14"/>
      <c r="D13" s="14"/>
      <c r="G13" s="14"/>
      <c r="H13" s="1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03"/>
  <sheetViews>
    <sheetView topLeftCell="A480" workbookViewId="0">
      <selection activeCell="A499" sqref="A499"/>
    </sheetView>
  </sheetViews>
  <sheetFormatPr defaultColWidth="8.88888888888889" defaultRowHeight="13.2"/>
  <cols>
    <col min="1" max="1" width="15.5555555555556" customWidth="1"/>
    <col min="2" max="3" width="14.3333333333333"/>
    <col min="4" max="4" width="14.3333333333333" style="6"/>
    <col min="5" max="12" width="14.3333333333333"/>
    <col min="13" max="14" width="9.77777777777778"/>
    <col min="15" max="15" width="9.22222222222222"/>
  </cols>
  <sheetData>
    <row r="1" ht="13.8" spans="2:8">
      <c r="B1" s="7" t="s">
        <v>74</v>
      </c>
      <c r="C1" s="8"/>
      <c r="D1" s="9"/>
      <c r="E1" s="10"/>
      <c r="F1" s="7" t="s">
        <v>75</v>
      </c>
      <c r="G1" s="10"/>
      <c r="H1" s="10"/>
    </row>
    <row r="2" ht="13.8" spans="2:20">
      <c r="B2" t="s">
        <v>207</v>
      </c>
      <c r="E2" s="10"/>
      <c r="F2" s="1" t="s">
        <v>208</v>
      </c>
      <c r="G2" s="10"/>
      <c r="H2" s="10"/>
      <c r="M2" s="1"/>
      <c r="T2" s="1"/>
    </row>
    <row r="3" ht="13.8" spans="2:20">
      <c r="B3" t="s">
        <v>209</v>
      </c>
      <c r="E3" s="10"/>
      <c r="F3" s="1" t="s">
        <v>210</v>
      </c>
      <c r="G3" s="10"/>
      <c r="H3" s="10"/>
      <c r="M3" s="1"/>
      <c r="T3" s="1"/>
    </row>
    <row r="4" ht="13.8" spans="2:20">
      <c r="B4" t="s">
        <v>211</v>
      </c>
      <c r="E4" s="10"/>
      <c r="F4" s="1" t="s">
        <v>212</v>
      </c>
      <c r="G4" s="10"/>
      <c r="H4" s="10"/>
      <c r="M4" s="1"/>
      <c r="T4" s="1"/>
    </row>
    <row r="5" ht="13.8" spans="2:20">
      <c r="B5" t="s">
        <v>213</v>
      </c>
      <c r="E5" s="10"/>
      <c r="F5" s="1" t="s">
        <v>214</v>
      </c>
      <c r="G5" s="10"/>
      <c r="H5" s="10"/>
      <c r="M5" s="1"/>
      <c r="T5" s="1"/>
    </row>
    <row r="6" ht="13.8" spans="1:9">
      <c r="A6" t="s">
        <v>215</v>
      </c>
      <c r="B6" s="48" t="s">
        <v>3</v>
      </c>
      <c r="C6" s="48" t="s">
        <v>4</v>
      </c>
      <c r="D6" s="49" t="s">
        <v>7</v>
      </c>
      <c r="E6" s="50" t="s">
        <v>7</v>
      </c>
      <c r="F6" s="7">
        <v>0.0260406537439864</v>
      </c>
      <c r="G6" s="1">
        <v>0.000354761227283131</v>
      </c>
      <c r="H6" s="12">
        <v>4.71261843598288e-6</v>
      </c>
      <c r="I6" s="12">
        <v>6.25810355088727e-8</v>
      </c>
    </row>
    <row r="7" ht="13.8" spans="1:9">
      <c r="A7" t="s">
        <v>216</v>
      </c>
      <c r="B7" s="46" t="s">
        <v>3</v>
      </c>
      <c r="C7" s="47" t="s">
        <v>3</v>
      </c>
      <c r="D7" s="51" t="s">
        <v>7</v>
      </c>
      <c r="E7" s="47" t="s">
        <v>7</v>
      </c>
      <c r="F7" s="14">
        <v>0.009852611</v>
      </c>
      <c r="G7" s="12">
        <v>9.92139306565054e-5</v>
      </c>
      <c r="H7" s="12">
        <v>9.89621290084271e-7</v>
      </c>
      <c r="I7" s="12">
        <v>9.87016768736725e-9</v>
      </c>
    </row>
    <row r="8" ht="13.8" spans="1:9">
      <c r="A8" t="s">
        <v>217</v>
      </c>
      <c r="B8" s="48" t="s">
        <v>3</v>
      </c>
      <c r="C8" s="7" t="s">
        <v>78</v>
      </c>
      <c r="D8" s="49" t="s">
        <v>7</v>
      </c>
      <c r="E8" s="50" t="s">
        <v>7</v>
      </c>
      <c r="F8" s="7">
        <v>0.0434851977115885</v>
      </c>
      <c r="G8" s="1">
        <v>0.000677170303621994</v>
      </c>
      <c r="H8" s="12">
        <v>1.01080200179584e-5</v>
      </c>
      <c r="I8" s="12">
        <v>1.50785185595398e-7</v>
      </c>
    </row>
    <row r="9" ht="13.8" spans="1:9">
      <c r="A9" t="s">
        <v>218</v>
      </c>
      <c r="B9" s="46" t="s">
        <v>3</v>
      </c>
      <c r="C9" s="7" t="s">
        <v>219</v>
      </c>
      <c r="D9" s="51" t="s">
        <v>7</v>
      </c>
      <c r="E9" s="47" t="s">
        <v>7</v>
      </c>
      <c r="F9" s="1">
        <v>0.0176615993038843</v>
      </c>
      <c r="G9" s="1">
        <v>0.000214915420375127</v>
      </c>
      <c r="H9" s="12">
        <v>2.57092454028941e-6</v>
      </c>
      <c r="I9" s="12">
        <v>3.07484018184716e-8</v>
      </c>
    </row>
    <row r="10" ht="13.8" spans="1:9">
      <c r="A10" t="s">
        <v>220</v>
      </c>
      <c r="B10" s="46" t="s">
        <v>3</v>
      </c>
      <c r="C10" s="7" t="s">
        <v>221</v>
      </c>
      <c r="D10" s="51" t="s">
        <v>7</v>
      </c>
      <c r="E10" s="47" t="s">
        <v>7</v>
      </c>
      <c r="F10" s="1">
        <v>0.0149736107205459</v>
      </c>
      <c r="G10" s="1">
        <v>0.000173111500567587</v>
      </c>
      <c r="H10" s="12">
        <v>1.97261859309119e-6</v>
      </c>
      <c r="I10" s="12"/>
    </row>
    <row r="11" ht="13.8" spans="1:8">
      <c r="A11" t="s">
        <v>222</v>
      </c>
      <c r="B11" s="46" t="s">
        <v>3</v>
      </c>
      <c r="C11">
        <f>BC!G4</f>
        <v>0.298587962962963</v>
      </c>
      <c r="D11" s="51" t="s">
        <v>7</v>
      </c>
      <c r="E11" s="47" t="s">
        <v>7</v>
      </c>
      <c r="F11" s="1">
        <v>0.0421247701318589</v>
      </c>
      <c r="G11" s="1">
        <v>0.00065087224075265</v>
      </c>
      <c r="H11" s="12">
        <v>9.65268623738724e-6</v>
      </c>
    </row>
    <row r="12" spans="2:8">
      <c r="B12" s="13"/>
      <c r="F12" s="10"/>
      <c r="G12" s="10"/>
      <c r="H12" s="10"/>
    </row>
    <row r="13" ht="13.8" spans="2:8">
      <c r="B13" s="7" t="s">
        <v>79</v>
      </c>
      <c r="C13" s="15"/>
      <c r="D13" s="16"/>
      <c r="E13" s="10"/>
      <c r="F13" s="7" t="s">
        <v>80</v>
      </c>
      <c r="G13" s="15"/>
      <c r="H13" s="10"/>
    </row>
    <row r="14" ht="13.8" spans="2:20">
      <c r="B14" t="s">
        <v>207</v>
      </c>
      <c r="E14" s="10"/>
      <c r="F14" s="1" t="s">
        <v>223</v>
      </c>
      <c r="G14" s="15"/>
      <c r="H14" s="10"/>
      <c r="M14" s="1"/>
      <c r="T14" s="1"/>
    </row>
    <row r="15" ht="13.8" spans="2:20">
      <c r="B15" t="s">
        <v>209</v>
      </c>
      <c r="F15" s="1" t="s">
        <v>224</v>
      </c>
      <c r="G15" s="15"/>
      <c r="H15" s="10"/>
      <c r="M15" s="1"/>
      <c r="T15" s="1"/>
    </row>
    <row r="16" ht="13.8" spans="2:20">
      <c r="B16" t="s">
        <v>211</v>
      </c>
      <c r="F16" s="1" t="s">
        <v>225</v>
      </c>
      <c r="G16" s="15"/>
      <c r="H16" s="10"/>
      <c r="M16" s="1"/>
      <c r="T16" s="1"/>
    </row>
    <row r="17" ht="13.8" spans="2:20">
      <c r="B17" t="s">
        <v>213</v>
      </c>
      <c r="F17" s="1" t="s">
        <v>226</v>
      </c>
      <c r="G17" s="15"/>
      <c r="H17" s="10"/>
      <c r="M17" s="1"/>
      <c r="T17" s="1"/>
    </row>
    <row r="18" spans="1:8">
      <c r="A18" t="s">
        <v>227</v>
      </c>
      <c r="B18" s="48" t="s">
        <v>4</v>
      </c>
      <c r="C18" s="50" t="s">
        <v>3</v>
      </c>
      <c r="D18" s="49" t="s">
        <v>7</v>
      </c>
      <c r="E18" s="50" t="s">
        <v>7</v>
      </c>
      <c r="F18" s="15">
        <v>0.006508833</v>
      </c>
      <c r="G18" s="10"/>
      <c r="H18" s="10"/>
    </row>
    <row r="19" ht="13.8" spans="1:6">
      <c r="A19" t="s">
        <v>217</v>
      </c>
      <c r="B19" s="48" t="s">
        <v>4</v>
      </c>
      <c r="C19" s="50" t="s">
        <v>4</v>
      </c>
      <c r="D19" s="49" t="s">
        <v>7</v>
      </c>
      <c r="E19" s="50" t="s">
        <v>7</v>
      </c>
      <c r="F19" s="7">
        <v>0.0194204672763194</v>
      </c>
    </row>
    <row r="20" ht="13.8" spans="1:8">
      <c r="A20" t="s">
        <v>222</v>
      </c>
      <c r="B20" s="48" t="s">
        <v>4</v>
      </c>
      <c r="C20" s="10">
        <f>BC!G2</f>
        <v>0.19874537037037</v>
      </c>
      <c r="D20" s="49" t="s">
        <v>7</v>
      </c>
      <c r="E20" s="50" t="s">
        <v>7</v>
      </c>
      <c r="F20" s="1">
        <v>0.0188590270292657</v>
      </c>
      <c r="G20" s="1">
        <v>0.000378126531642115</v>
      </c>
      <c r="H20" s="12">
        <v>7.44973084823355e-6</v>
      </c>
    </row>
    <row r="21" spans="2:8">
      <c r="B21" s="8"/>
      <c r="C21" s="10"/>
      <c r="D21" s="11"/>
      <c r="E21" s="10"/>
      <c r="F21" s="15"/>
      <c r="G21" s="10"/>
      <c r="H21" s="10"/>
    </row>
    <row r="22" ht="13.8" spans="2:8">
      <c r="B22" s="7" t="s">
        <v>81</v>
      </c>
      <c r="C22" s="10"/>
      <c r="D22" s="11"/>
      <c r="E22" s="10"/>
      <c r="F22" s="7" t="s">
        <v>82</v>
      </c>
      <c r="G22" s="10"/>
      <c r="H22" s="10" t="s">
        <v>83</v>
      </c>
    </row>
    <row r="23" ht="13.8" spans="2:20">
      <c r="B23" t="s">
        <v>207</v>
      </c>
      <c r="E23" s="10"/>
      <c r="F23" s="1" t="s">
        <v>228</v>
      </c>
      <c r="G23" s="10"/>
      <c r="H23" s="10"/>
      <c r="M23" s="1"/>
      <c r="T23" s="1"/>
    </row>
    <row r="24" ht="13.8" spans="2:20">
      <c r="B24" t="s">
        <v>209</v>
      </c>
      <c r="E24" s="10"/>
      <c r="F24" s="1" t="s">
        <v>229</v>
      </c>
      <c r="G24" s="10"/>
      <c r="H24" s="10"/>
      <c r="M24" s="1"/>
      <c r="T24" s="1"/>
    </row>
    <row r="25" ht="13.8" spans="2:20">
      <c r="B25" t="s">
        <v>211</v>
      </c>
      <c r="E25" s="10"/>
      <c r="F25" s="1" t="s">
        <v>230</v>
      </c>
      <c r="G25" s="10"/>
      <c r="H25" s="10"/>
      <c r="M25" s="1"/>
      <c r="T25" s="1"/>
    </row>
    <row r="26" ht="13.8" spans="2:20">
      <c r="B26" t="s">
        <v>213</v>
      </c>
      <c r="E26" s="10"/>
      <c r="F26" s="1" t="s">
        <v>231</v>
      </c>
      <c r="G26" s="10"/>
      <c r="H26" s="10"/>
      <c r="M26" s="1"/>
      <c r="T26" s="1"/>
    </row>
    <row r="27" ht="13.8" spans="1:8">
      <c r="A27" t="s">
        <v>227</v>
      </c>
      <c r="B27" s="48" t="s">
        <v>4</v>
      </c>
      <c r="C27" s="50" t="s">
        <v>3</v>
      </c>
      <c r="D27" s="49" t="s">
        <v>8</v>
      </c>
      <c r="E27" s="50" t="s">
        <v>7</v>
      </c>
      <c r="F27" s="1">
        <v>0.0303392432168261</v>
      </c>
      <c r="G27" s="10"/>
      <c r="H27" s="10"/>
    </row>
    <row r="28" ht="13.8" spans="1:8">
      <c r="A28" t="s">
        <v>217</v>
      </c>
      <c r="B28" s="48" t="s">
        <v>4</v>
      </c>
      <c r="C28" s="50" t="s">
        <v>4</v>
      </c>
      <c r="D28" s="49" t="s">
        <v>8</v>
      </c>
      <c r="E28" s="50" t="s">
        <v>7</v>
      </c>
      <c r="F28" s="7">
        <v>0.0876303795868481</v>
      </c>
      <c r="G28" s="10"/>
      <c r="H28" s="10"/>
    </row>
    <row r="29" ht="13.8" spans="1:8">
      <c r="A29" t="s">
        <v>222</v>
      </c>
      <c r="B29" s="48" t="s">
        <v>4</v>
      </c>
      <c r="C29" s="10">
        <f>BC!G2</f>
        <v>0.19874537037037</v>
      </c>
      <c r="D29" s="49" t="s">
        <v>8</v>
      </c>
      <c r="E29" s="50" t="s">
        <v>7</v>
      </c>
      <c r="F29" s="1">
        <v>0.0852240504896488</v>
      </c>
      <c r="G29" s="1">
        <v>0.00960603410511941</v>
      </c>
      <c r="H29" s="1">
        <v>0.0010528999396369</v>
      </c>
    </row>
    <row r="30" spans="2:8">
      <c r="B30" s="10"/>
      <c r="C30" s="10"/>
      <c r="D30" s="11"/>
      <c r="E30" s="10"/>
      <c r="F30" s="10"/>
      <c r="G30" s="10"/>
      <c r="H30" s="10"/>
    </row>
    <row r="31" ht="13.8" spans="2:8">
      <c r="B31" s="7" t="s">
        <v>84</v>
      </c>
      <c r="C31" s="10"/>
      <c r="D31" s="11"/>
      <c r="E31" s="10"/>
      <c r="F31" s="7" t="s">
        <v>85</v>
      </c>
      <c r="G31" s="10"/>
      <c r="H31" s="10" t="s">
        <v>86</v>
      </c>
    </row>
    <row r="32" ht="13.8" spans="2:8">
      <c r="B32" s="48" t="s">
        <v>3</v>
      </c>
      <c r="C32" s="48" t="s">
        <v>4</v>
      </c>
      <c r="D32" s="49" t="s">
        <v>7</v>
      </c>
      <c r="E32" s="50" t="s">
        <v>87</v>
      </c>
      <c r="F32" s="7">
        <v>0.0131635759811123</v>
      </c>
      <c r="G32" s="10"/>
      <c r="H32" s="10"/>
    </row>
    <row r="33" spans="2:8">
      <c r="B33" s="10"/>
      <c r="C33" s="10"/>
      <c r="D33" s="11"/>
      <c r="E33" s="10"/>
      <c r="F33" s="10"/>
      <c r="G33" s="10"/>
      <c r="H33" s="10"/>
    </row>
    <row r="34" ht="13.8" spans="2:8">
      <c r="B34" s="7" t="s">
        <v>88</v>
      </c>
      <c r="C34" s="10"/>
      <c r="D34" s="11"/>
      <c r="E34" s="10"/>
      <c r="F34" s="7" t="s">
        <v>89</v>
      </c>
      <c r="G34" s="10"/>
      <c r="H34" s="10"/>
    </row>
    <row r="35" ht="13.8" spans="2:8">
      <c r="B35" s="48" t="s">
        <v>4</v>
      </c>
      <c r="C35" s="48" t="s">
        <v>90</v>
      </c>
      <c r="D35" s="49" t="s">
        <v>7</v>
      </c>
      <c r="E35" s="50" t="s">
        <v>7</v>
      </c>
      <c r="F35" s="7">
        <v>0.0346770655733595</v>
      </c>
      <c r="G35" s="10"/>
      <c r="H35" s="10"/>
    </row>
    <row r="37" ht="13.8" spans="2:6">
      <c r="B37" s="7" t="s">
        <v>116</v>
      </c>
      <c r="F37" s="1" t="s">
        <v>126</v>
      </c>
    </row>
    <row r="38" ht="13.8" spans="2:20">
      <c r="B38" t="s">
        <v>207</v>
      </c>
      <c r="E38" s="6"/>
      <c r="F38" s="1" t="s">
        <v>232</v>
      </c>
      <c r="M38" s="1"/>
      <c r="T38" s="1"/>
    </row>
    <row r="39" ht="13.8" spans="2:20">
      <c r="B39" t="s">
        <v>209</v>
      </c>
      <c r="E39" s="6"/>
      <c r="F39" s="1" t="s">
        <v>233</v>
      </c>
      <c r="M39" s="1"/>
      <c r="T39" s="1"/>
    </row>
    <row r="40" spans="1:8">
      <c r="A40" t="s">
        <v>227</v>
      </c>
      <c r="B40" s="46" t="s">
        <v>3</v>
      </c>
      <c r="C40" s="47" t="s">
        <v>3</v>
      </c>
      <c r="D40" s="51" t="s">
        <v>7</v>
      </c>
      <c r="E40" s="51" t="s">
        <v>7</v>
      </c>
      <c r="F40" s="14">
        <v>0.009852611</v>
      </c>
      <c r="G40" s="10"/>
      <c r="H40" s="10"/>
    </row>
    <row r="41" ht="13.8" spans="1:6">
      <c r="A41" t="s">
        <v>217</v>
      </c>
      <c r="B41" s="46" t="s">
        <v>3</v>
      </c>
      <c r="C41" s="46" t="s">
        <v>4</v>
      </c>
      <c r="D41" s="51" t="s">
        <v>7</v>
      </c>
      <c r="E41" s="51" t="s">
        <v>7</v>
      </c>
      <c r="F41" s="1">
        <v>0.0260406537439864</v>
      </c>
    </row>
    <row r="42" ht="13.8" spans="1:8">
      <c r="A42" t="s">
        <v>222</v>
      </c>
      <c r="B42" s="46" t="s">
        <v>3</v>
      </c>
      <c r="C42">
        <f>BC!G2</f>
        <v>0.19874537037037</v>
      </c>
      <c r="D42" s="51" t="s">
        <v>7</v>
      </c>
      <c r="E42" s="51" t="s">
        <v>7</v>
      </c>
      <c r="F42" s="1">
        <v>0.0253740486023668</v>
      </c>
      <c r="G42" s="1">
        <v>0.00034319396856005</v>
      </c>
      <c r="H42" s="12">
        <v>4.52911923775396e-6</v>
      </c>
    </row>
    <row r="43" spans="5:5">
      <c r="E43" s="6"/>
    </row>
    <row r="44" ht="13.8" spans="1:13">
      <c r="A44" t="s">
        <v>234</v>
      </c>
      <c r="B44" s="7" t="s">
        <v>235</v>
      </c>
      <c r="E44" s="6"/>
      <c r="F44" s="1" t="s">
        <v>139</v>
      </c>
      <c r="G44" s="1"/>
      <c r="J44" s="1" t="s">
        <v>200</v>
      </c>
      <c r="M44" s="1"/>
    </row>
    <row r="45" ht="13.8" spans="2:13">
      <c r="B45" t="s">
        <v>207</v>
      </c>
      <c r="E45" s="6"/>
      <c r="F45" s="1" t="s">
        <v>236</v>
      </c>
      <c r="H45" s="1"/>
      <c r="I45" s="1"/>
      <c r="J45" s="1" t="s">
        <v>237</v>
      </c>
      <c r="M45" s="1"/>
    </row>
    <row r="46" ht="13.8" spans="2:20">
      <c r="B46" t="s">
        <v>209</v>
      </c>
      <c r="E46" s="6"/>
      <c r="F46" s="1" t="s">
        <v>238</v>
      </c>
      <c r="J46" s="1" t="s">
        <v>239</v>
      </c>
      <c r="M46" s="1"/>
      <c r="T46" s="1"/>
    </row>
    <row r="47" ht="13.8" spans="2:20">
      <c r="B47" t="s">
        <v>211</v>
      </c>
      <c r="E47" s="6"/>
      <c r="F47" s="1" t="s">
        <v>240</v>
      </c>
      <c r="J47" s="1"/>
      <c r="M47" s="1"/>
      <c r="T47" s="1"/>
    </row>
    <row r="48" ht="13.8" spans="2:20">
      <c r="B48" t="s">
        <v>213</v>
      </c>
      <c r="E48" s="6"/>
      <c r="F48" s="1" t="s">
        <v>241</v>
      </c>
      <c r="J48" s="1"/>
      <c r="M48" s="1"/>
      <c r="T48" s="1"/>
    </row>
    <row r="49" ht="13.8" spans="2:20">
      <c r="B49" t="s">
        <v>242</v>
      </c>
      <c r="E49" s="6"/>
      <c r="F49" s="1" t="s">
        <v>243</v>
      </c>
      <c r="J49" s="1"/>
      <c r="M49" s="1"/>
      <c r="T49" s="1"/>
    </row>
    <row r="50" ht="13.8" spans="1:8">
      <c r="A50" t="s">
        <v>244</v>
      </c>
      <c r="B50" s="46" t="s">
        <v>3</v>
      </c>
      <c r="C50" s="52" t="s">
        <v>4</v>
      </c>
      <c r="D50" s="51" t="s">
        <v>7</v>
      </c>
      <c r="E50" s="51" t="s">
        <v>8</v>
      </c>
      <c r="F50" s="1">
        <v>0.132998632376696</v>
      </c>
      <c r="G50" s="1">
        <v>0.0111022448946062</v>
      </c>
      <c r="H50" s="1">
        <v>0.000833260261723595</v>
      </c>
    </row>
    <row r="51" ht="13.8" spans="1:8">
      <c r="A51" t="s">
        <v>245</v>
      </c>
      <c r="B51" s="46" t="s">
        <v>3</v>
      </c>
      <c r="C51" s="52" t="s">
        <v>4</v>
      </c>
      <c r="D51" s="51" t="s">
        <v>7</v>
      </c>
      <c r="E51" s="51" t="s">
        <v>7</v>
      </c>
      <c r="F51" s="1">
        <v>0.0260406537439864</v>
      </c>
      <c r="G51" s="1">
        <v>0.000354761227283131</v>
      </c>
      <c r="H51" s="12">
        <v>4.71261843598288e-6</v>
      </c>
    </row>
    <row r="52" ht="13.8" spans="1:8">
      <c r="A52" t="s">
        <v>246</v>
      </c>
      <c r="B52" s="46" t="s">
        <v>3</v>
      </c>
      <c r="C52" s="52" t="s">
        <v>4</v>
      </c>
      <c r="D52" s="51" t="s">
        <v>7</v>
      </c>
      <c r="E52" s="51" t="s">
        <v>247</v>
      </c>
      <c r="F52" s="1">
        <v>0.0248672166885579</v>
      </c>
      <c r="G52" s="1">
        <v>0.000323074428367139</v>
      </c>
      <c r="H52" s="12">
        <v>4.09745154061787e-6</v>
      </c>
    </row>
    <row r="53" ht="13.8" spans="1:8">
      <c r="A53" t="s">
        <v>248</v>
      </c>
      <c r="B53" s="46" t="s">
        <v>3</v>
      </c>
      <c r="C53" s="52" t="s">
        <v>4</v>
      </c>
      <c r="D53" s="51" t="s">
        <v>7</v>
      </c>
      <c r="E53" s="6" t="s">
        <v>249</v>
      </c>
      <c r="F53" s="1">
        <v>0.0365184623902113</v>
      </c>
      <c r="G53" s="1">
        <v>0.00070832226771833</v>
      </c>
      <c r="H53" s="12">
        <v>1.32655814947102e-5</v>
      </c>
    </row>
    <row r="54" ht="13.8" spans="1:8">
      <c r="A54" t="s">
        <v>250</v>
      </c>
      <c r="B54" s="46" t="s">
        <v>3</v>
      </c>
      <c r="C54" s="52" t="s">
        <v>4</v>
      </c>
      <c r="D54" s="51" t="s">
        <v>7</v>
      </c>
      <c r="E54" s="6" t="s">
        <v>251</v>
      </c>
      <c r="F54" s="1">
        <v>0.0817930086632881</v>
      </c>
      <c r="G54" s="1">
        <v>0.00384951053969914</v>
      </c>
      <c r="H54" s="1">
        <v>0.000168588241900391</v>
      </c>
    </row>
    <row r="55" ht="13.8" spans="1:8">
      <c r="A55" t="s">
        <v>252</v>
      </c>
      <c r="B55" s="46" t="s">
        <v>3</v>
      </c>
      <c r="C55" s="52" t="s">
        <v>3</v>
      </c>
      <c r="D55" s="51" t="s">
        <v>7</v>
      </c>
      <c r="E55" s="51" t="s">
        <v>8</v>
      </c>
      <c r="F55" s="1">
        <v>0.0515979468488606</v>
      </c>
      <c r="G55" s="1">
        <v>0.0030029647000337</v>
      </c>
      <c r="H55" s="1">
        <v>0.000168205675450791</v>
      </c>
    </row>
    <row r="56" ht="13.8" spans="1:8">
      <c r="A56" t="s">
        <v>253</v>
      </c>
      <c r="B56" s="46" t="s">
        <v>3</v>
      </c>
      <c r="C56" s="52" t="s">
        <v>3</v>
      </c>
      <c r="D56" s="51" t="s">
        <v>7</v>
      </c>
      <c r="E56" s="51" t="s">
        <v>7</v>
      </c>
      <c r="F56" s="1">
        <v>0.00985261140252574</v>
      </c>
      <c r="G56" s="12">
        <v>9.92139306565054e-5</v>
      </c>
      <c r="H56" s="12">
        <v>9.89621290084271e-7</v>
      </c>
    </row>
    <row r="57" ht="13.8" spans="1:8">
      <c r="A57" t="s">
        <v>254</v>
      </c>
      <c r="B57" s="46" t="s">
        <v>3</v>
      </c>
      <c r="C57" s="52" t="s">
        <v>3</v>
      </c>
      <c r="D57" s="51" t="s">
        <v>7</v>
      </c>
      <c r="E57" s="51" t="s">
        <v>247</v>
      </c>
      <c r="F57" s="1">
        <v>0.00940692289425339</v>
      </c>
      <c r="G57" s="12">
        <v>9.0394181448123e-5</v>
      </c>
      <c r="H57" s="12">
        <v>8.60786572216551e-7</v>
      </c>
    </row>
    <row r="58" ht="13.8" spans="1:8">
      <c r="A58" t="s">
        <v>255</v>
      </c>
      <c r="B58" s="46" t="s">
        <v>3</v>
      </c>
      <c r="C58" s="52" t="s">
        <v>3</v>
      </c>
      <c r="D58" s="51" t="s">
        <v>7</v>
      </c>
      <c r="E58" s="6" t="s">
        <v>249</v>
      </c>
      <c r="F58" s="1">
        <v>0.0138440568433574</v>
      </c>
      <c r="G58" s="1">
        <v>0.000197230832723091</v>
      </c>
      <c r="H58" s="12">
        <v>2.77302300847913e-6</v>
      </c>
    </row>
    <row r="59" ht="13.8" spans="1:8">
      <c r="A59" t="s">
        <v>256</v>
      </c>
      <c r="B59" s="46" t="s">
        <v>3</v>
      </c>
      <c r="C59" s="52" t="s">
        <v>3</v>
      </c>
      <c r="D59" s="51" t="s">
        <v>7</v>
      </c>
      <c r="E59" s="6" t="s">
        <v>251</v>
      </c>
      <c r="F59" s="1">
        <v>0.0313369495786809</v>
      </c>
      <c r="G59" s="1">
        <v>0.001054136638148</v>
      </c>
      <c r="H59" s="12">
        <v>3.45260959879863e-5</v>
      </c>
    </row>
    <row r="60" ht="13.8" spans="1:8">
      <c r="A60" t="s">
        <v>257</v>
      </c>
      <c r="B60" s="46" t="s">
        <v>3</v>
      </c>
      <c r="C60" s="52" t="s">
        <v>90</v>
      </c>
      <c r="D60" s="51" t="s">
        <v>7</v>
      </c>
      <c r="E60" s="51" t="s">
        <v>8</v>
      </c>
      <c r="F60" s="1">
        <v>0.215041661885566</v>
      </c>
      <c r="G60" s="1">
        <v>0.0217786462530999</v>
      </c>
      <c r="H60" s="1">
        <v>0.00184369930867341</v>
      </c>
    </row>
    <row r="61" ht="13.8" spans="1:8">
      <c r="A61" t="s">
        <v>258</v>
      </c>
      <c r="B61" s="46" t="s">
        <v>3</v>
      </c>
      <c r="C61" s="52" t="s">
        <v>90</v>
      </c>
      <c r="D61" s="51" t="s">
        <v>7</v>
      </c>
      <c r="E61" s="51" t="s">
        <v>7</v>
      </c>
      <c r="F61" s="1">
        <v>0.0434851977115885</v>
      </c>
      <c r="G61" s="1">
        <v>0.000677170303621994</v>
      </c>
      <c r="H61" s="12">
        <v>1.01080200179584e-5</v>
      </c>
    </row>
    <row r="62" ht="13.8" spans="1:8">
      <c r="A62" t="s">
        <v>259</v>
      </c>
      <c r="B62" s="46" t="s">
        <v>3</v>
      </c>
      <c r="C62" s="52" t="s">
        <v>90</v>
      </c>
      <c r="D62" s="51" t="s">
        <v>7</v>
      </c>
      <c r="E62" s="51" t="s">
        <v>247</v>
      </c>
      <c r="F62" s="1">
        <v>0.0415363611249548</v>
      </c>
      <c r="G62" s="1">
        <v>0.000616406299788715</v>
      </c>
      <c r="H62" s="12">
        <v>8.78509093887991e-6</v>
      </c>
    </row>
    <row r="63" ht="13.8" spans="1:8">
      <c r="A63" t="s">
        <v>260</v>
      </c>
      <c r="B63" s="46" t="s">
        <v>3</v>
      </c>
      <c r="C63" s="52" t="s">
        <v>90</v>
      </c>
      <c r="D63" s="51" t="s">
        <v>7</v>
      </c>
      <c r="E63" s="6" t="s">
        <v>249</v>
      </c>
      <c r="F63" s="1">
        <v>0.0608217857885321</v>
      </c>
      <c r="G63" s="1">
        <v>0.00135769826642413</v>
      </c>
      <c r="H63" s="12">
        <v>2.8576708921136e-5</v>
      </c>
    </row>
    <row r="64" ht="13.8" spans="1:8">
      <c r="A64" t="s">
        <v>261</v>
      </c>
      <c r="B64" s="46" t="s">
        <v>3</v>
      </c>
      <c r="C64" s="52" t="s">
        <v>90</v>
      </c>
      <c r="D64" s="51" t="s">
        <v>7</v>
      </c>
      <c r="E64" s="6" t="s">
        <v>251</v>
      </c>
      <c r="F64" s="1">
        <v>0.134397696490344</v>
      </c>
      <c r="G64" s="1">
        <v>0.00748607348507301</v>
      </c>
      <c r="H64" s="1">
        <v>0.000369504306732009</v>
      </c>
    </row>
    <row r="65" ht="13.8" spans="1:8">
      <c r="A65" t="s">
        <v>262</v>
      </c>
      <c r="B65" s="46" t="s">
        <v>3</v>
      </c>
      <c r="C65" s="52" t="s">
        <v>263</v>
      </c>
      <c r="D65" s="51" t="s">
        <v>7</v>
      </c>
      <c r="E65" s="51" t="s">
        <v>8</v>
      </c>
      <c r="F65" s="1">
        <v>0.0914766308633076</v>
      </c>
      <c r="G65" s="1">
        <v>0.00662090168770224</v>
      </c>
      <c r="H65" s="1">
        <v>0.000446255634629765</v>
      </c>
    </row>
    <row r="66" ht="13.8" spans="1:8">
      <c r="A66" t="s">
        <v>264</v>
      </c>
      <c r="B66" s="46" t="s">
        <v>3</v>
      </c>
      <c r="C66" s="52" t="s">
        <v>263</v>
      </c>
      <c r="D66" s="51" t="s">
        <v>7</v>
      </c>
      <c r="E66" s="51" t="s">
        <v>7</v>
      </c>
      <c r="F66" s="1">
        <v>0.0176615993038843</v>
      </c>
      <c r="G66" s="1">
        <v>0.000214915420375127</v>
      </c>
      <c r="H66" s="12">
        <v>2.57092454028941e-6</v>
      </c>
    </row>
    <row r="67" ht="13.8" spans="1:8">
      <c r="A67" t="s">
        <v>265</v>
      </c>
      <c r="B67" s="46" t="s">
        <v>3</v>
      </c>
      <c r="C67" s="52" t="s">
        <v>263</v>
      </c>
      <c r="D67" s="51" t="s">
        <v>7</v>
      </c>
      <c r="E67" s="51" t="s">
        <v>247</v>
      </c>
      <c r="F67" s="1">
        <v>0.0168639466336086</v>
      </c>
      <c r="G67" s="1">
        <v>0.000195764545404867</v>
      </c>
      <c r="H67" s="12">
        <v>2.23577382582583e-6</v>
      </c>
    </row>
    <row r="68" ht="13.8" spans="1:8">
      <c r="A68" t="s">
        <v>266</v>
      </c>
      <c r="B68" s="46" t="s">
        <v>3</v>
      </c>
      <c r="C68" s="52" t="s">
        <v>263</v>
      </c>
      <c r="D68" s="51" t="s">
        <v>7</v>
      </c>
      <c r="E68" s="6" t="s">
        <v>249</v>
      </c>
      <c r="F68" s="1">
        <v>0.0247956353085708</v>
      </c>
      <c r="G68" s="1">
        <v>0.000428181836377749</v>
      </c>
      <c r="H68" s="12">
        <v>7.22065073773685e-6</v>
      </c>
    </row>
    <row r="69" ht="13.8" spans="1:8">
      <c r="A69" t="s">
        <v>267</v>
      </c>
      <c r="B69" s="46" t="s">
        <v>3</v>
      </c>
      <c r="C69" s="52" t="s">
        <v>263</v>
      </c>
      <c r="D69" s="51" t="s">
        <v>7</v>
      </c>
      <c r="E69" s="6" t="s">
        <v>251</v>
      </c>
      <c r="F69" s="1">
        <v>0.0558644960260217</v>
      </c>
      <c r="G69" s="1">
        <v>0.00230847372307056</v>
      </c>
      <c r="H69" s="12">
        <v>9.08698660509845e-5</v>
      </c>
    </row>
    <row r="70" ht="13.8" spans="1:8">
      <c r="A70" t="s">
        <v>268</v>
      </c>
      <c r="B70" s="46" t="s">
        <v>3</v>
      </c>
      <c r="C70" s="17" t="s">
        <v>221</v>
      </c>
      <c r="D70" s="51" t="s">
        <v>7</v>
      </c>
      <c r="E70" s="51" t="s">
        <v>8</v>
      </c>
      <c r="F70" s="1">
        <v>0.0778738254589315</v>
      </c>
      <c r="G70" s="1">
        <v>0.00530303673819578</v>
      </c>
      <c r="H70" s="1">
        <v>0.000340117919056566</v>
      </c>
    </row>
    <row r="71" ht="13.8" spans="1:8">
      <c r="A71" t="s">
        <v>269</v>
      </c>
      <c r="B71" s="46" t="s">
        <v>3</v>
      </c>
      <c r="C71" s="17" t="s">
        <v>221</v>
      </c>
      <c r="D71" s="51" t="s">
        <v>7</v>
      </c>
      <c r="E71" s="51" t="s">
        <v>7</v>
      </c>
      <c r="F71" s="1">
        <v>0.0149736107205459</v>
      </c>
      <c r="G71" s="1">
        <v>0.000173111500567587</v>
      </c>
      <c r="H71" s="12">
        <v>1.97261859309119e-6</v>
      </c>
    </row>
    <row r="72" ht="13.8" spans="1:8">
      <c r="A72" t="s">
        <v>270</v>
      </c>
      <c r="B72" s="46" t="s">
        <v>3</v>
      </c>
      <c r="C72" s="17" t="s">
        <v>221</v>
      </c>
      <c r="D72" s="51" t="s">
        <v>7</v>
      </c>
      <c r="E72" s="51" t="s">
        <v>247</v>
      </c>
      <c r="F72" s="1">
        <v>0.0142969323461873</v>
      </c>
      <c r="G72" s="1">
        <v>0.000157697932481938</v>
      </c>
      <c r="H72" s="12">
        <v>1.71557954757973e-6</v>
      </c>
    </row>
    <row r="73" ht="13.8" spans="1:8">
      <c r="A73" t="s">
        <v>271</v>
      </c>
      <c r="B73" s="46" t="s">
        <v>3</v>
      </c>
      <c r="C73" s="17" t="s">
        <v>221</v>
      </c>
      <c r="D73" s="51" t="s">
        <v>7</v>
      </c>
      <c r="E73" s="6" t="s">
        <v>249</v>
      </c>
      <c r="F73" s="1">
        <v>0.0210286260135363</v>
      </c>
      <c r="G73" s="1">
        <v>0.000344643481420623</v>
      </c>
      <c r="H73" s="12">
        <v>5.53603522200757e-6</v>
      </c>
    </row>
    <row r="74" ht="13.8" spans="1:8">
      <c r="A74" t="s">
        <v>272</v>
      </c>
      <c r="B74" s="46" t="s">
        <v>3</v>
      </c>
      <c r="C74" s="17" t="s">
        <v>221</v>
      </c>
      <c r="D74" s="51" t="s">
        <v>7</v>
      </c>
      <c r="E74" s="6" t="s">
        <v>251</v>
      </c>
      <c r="F74" s="1">
        <v>0.0474596426672601</v>
      </c>
      <c r="G74" s="1">
        <v>0.00185286995790357</v>
      </c>
      <c r="H74" s="12">
        <v>6.94285939867944e-5</v>
      </c>
    </row>
    <row r="75" ht="13.8" spans="1:8">
      <c r="A75" t="s">
        <v>273</v>
      </c>
      <c r="B75" s="46" t="s">
        <v>3</v>
      </c>
      <c r="C75" s="18">
        <f>BC!$G$3</f>
        <v>0.282515432098765</v>
      </c>
      <c r="D75" s="51" t="s">
        <v>7</v>
      </c>
      <c r="E75" s="51" t="s">
        <v>8</v>
      </c>
      <c r="F75" s="1">
        <v>0.185379431424625</v>
      </c>
      <c r="G75" s="1">
        <v>0.0176476145970951</v>
      </c>
      <c r="H75" s="1">
        <v>0.00144268733210044</v>
      </c>
    </row>
    <row r="76" ht="13.8" spans="1:8">
      <c r="A76" t="s">
        <v>274</v>
      </c>
      <c r="B76" s="46" t="s">
        <v>3</v>
      </c>
      <c r="C76" s="18">
        <f>BC!G3</f>
        <v>0.282515432098765</v>
      </c>
      <c r="D76" s="51" t="s">
        <v>7</v>
      </c>
      <c r="E76" s="51" t="s">
        <v>7</v>
      </c>
      <c r="F76" s="1">
        <v>0.0370299839683661</v>
      </c>
      <c r="G76" s="1">
        <v>0.000553953796306073</v>
      </c>
      <c r="H76" s="12">
        <v>7.99400597943622e-6</v>
      </c>
    </row>
    <row r="77" ht="13.8" spans="1:8">
      <c r="A77" t="s">
        <v>275</v>
      </c>
      <c r="B77" s="46" t="s">
        <v>3</v>
      </c>
      <c r="C77" s="18">
        <f>BC!G3</f>
        <v>0.282515432098765</v>
      </c>
      <c r="D77" s="51" t="s">
        <v>7</v>
      </c>
      <c r="E77" s="51" t="s">
        <v>247</v>
      </c>
      <c r="F77" s="1">
        <v>0.0353669411973146</v>
      </c>
      <c r="G77" s="1">
        <v>0.00050432988240496</v>
      </c>
      <c r="H77" s="12">
        <v>6.94875673383692e-6</v>
      </c>
    </row>
    <row r="78" ht="13.8" spans="1:8">
      <c r="A78" t="s">
        <v>276</v>
      </c>
      <c r="B78" s="46" t="s">
        <v>3</v>
      </c>
      <c r="C78" s="18">
        <f>BC!G3</f>
        <v>0.282515432098765</v>
      </c>
      <c r="D78" s="51" t="s">
        <v>7</v>
      </c>
      <c r="E78" s="6" t="s">
        <v>249</v>
      </c>
      <c r="F78" s="1">
        <v>0.0518452041184044</v>
      </c>
      <c r="G78" s="1">
        <v>0.00110897753788579</v>
      </c>
      <c r="H78" s="12">
        <v>2.25647747423338e-5</v>
      </c>
    </row>
    <row r="79" ht="13.8" spans="1:8">
      <c r="A79" t="s">
        <v>277</v>
      </c>
      <c r="B79" s="46" t="s">
        <v>3</v>
      </c>
      <c r="C79" s="18">
        <f>BC!G3</f>
        <v>0.282515432098765</v>
      </c>
      <c r="D79" s="51" t="s">
        <v>7</v>
      </c>
      <c r="E79" s="6" t="s">
        <v>251</v>
      </c>
      <c r="F79" s="1">
        <v>0.115152140804561</v>
      </c>
      <c r="G79" s="1">
        <v>0.00608362937736228</v>
      </c>
      <c r="H79" s="1">
        <v>0.00029001993201436</v>
      </c>
    </row>
    <row r="80" spans="5:5">
      <c r="E80" s="6"/>
    </row>
    <row r="81" spans="5:5">
      <c r="E81" s="6"/>
    </row>
    <row r="82" ht="13.8" spans="1:10">
      <c r="A82" t="s">
        <v>278</v>
      </c>
      <c r="B82" s="7" t="s">
        <v>279</v>
      </c>
      <c r="F82" s="19" t="s">
        <v>280</v>
      </c>
      <c r="J82" s="1" t="s">
        <v>281</v>
      </c>
    </row>
    <row r="83" ht="13.8" spans="2:10">
      <c r="B83" t="s">
        <v>207</v>
      </c>
      <c r="F83" s="1" t="s">
        <v>282</v>
      </c>
      <c r="J83" s="1" t="s">
        <v>283</v>
      </c>
    </row>
    <row r="84" ht="13.8" spans="2:10">
      <c r="B84" t="s">
        <v>209</v>
      </c>
      <c r="F84" s="1" t="s">
        <v>284</v>
      </c>
      <c r="J84" s="1" t="s">
        <v>285</v>
      </c>
    </row>
    <row r="85" spans="6:6">
      <c r="F85" s="20"/>
    </row>
    <row r="87" ht="13.8" spans="1:12">
      <c r="A87" s="7" t="s">
        <v>286</v>
      </c>
      <c r="H87" s="1" t="s">
        <v>126</v>
      </c>
      <c r="L87" s="1" t="s">
        <v>117</v>
      </c>
    </row>
    <row r="88" ht="13.8" spans="1:15">
      <c r="A88" s="46" t="s">
        <v>3</v>
      </c>
      <c r="B88">
        <f>BC!G2</f>
        <v>0.19874537037037</v>
      </c>
      <c r="C88" s="47" t="s">
        <v>7</v>
      </c>
      <c r="F88">
        <f>1/0.19874537</f>
        <v>5.03156375416444</v>
      </c>
      <c r="I88" s="1"/>
      <c r="O88" s="1"/>
    </row>
    <row r="89" spans="1:3">
      <c r="A89" t="s">
        <v>287</v>
      </c>
      <c r="C89" t="s">
        <v>288</v>
      </c>
    </row>
    <row r="90" ht="13.8" spans="1:4">
      <c r="A90" s="47" t="s">
        <v>7</v>
      </c>
      <c r="C90" s="1">
        <v>0.0258261881814428</v>
      </c>
      <c r="D90" s="21">
        <v>0.000351032370131479</v>
      </c>
    </row>
    <row r="91" ht="13.8" spans="1:6">
      <c r="A91" s="47" t="s">
        <v>154</v>
      </c>
      <c r="C91" s="1">
        <v>0.014224726040376</v>
      </c>
      <c r="D91" s="21">
        <v>0.000105978072004441</v>
      </c>
      <c r="F91" s="1"/>
    </row>
    <row r="92" ht="13.8" spans="1:6">
      <c r="A92" s="47" t="s">
        <v>289</v>
      </c>
      <c r="C92" s="1">
        <v>0.0155224532358245</v>
      </c>
      <c r="D92" s="21">
        <v>0.000126076782804299</v>
      </c>
      <c r="F92" s="1"/>
    </row>
    <row r="93" ht="13.8" spans="1:6">
      <c r="A93" s="47" t="s">
        <v>290</v>
      </c>
      <c r="C93" s="1">
        <v>0.0168180239071698</v>
      </c>
      <c r="D93" s="21">
        <v>0.000147945377899644</v>
      </c>
      <c r="F93" s="1"/>
    </row>
    <row r="94" ht="13.8" spans="1:6">
      <c r="A94" s="47" t="s">
        <v>291</v>
      </c>
      <c r="C94" s="1">
        <v>0.0181114323912947</v>
      </c>
      <c r="D94" s="21">
        <v>0.000171589524979057</v>
      </c>
      <c r="F94" s="1"/>
    </row>
    <row r="95" ht="13.8" hidden="1" outlineLevel="1" spans="1:6">
      <c r="A95" s="47" t="s">
        <v>292</v>
      </c>
      <c r="C95" s="1">
        <v>0.018240654108161</v>
      </c>
      <c r="D95" s="21">
        <v>0.000174051806965541</v>
      </c>
      <c r="F95" s="1"/>
    </row>
    <row r="96" ht="13.8" hidden="1" outlineLevel="1" spans="1:6">
      <c r="A96" s="47" t="s">
        <v>293</v>
      </c>
      <c r="C96" s="1">
        <v>0.018240654108161</v>
      </c>
      <c r="D96" s="21">
        <v>0.000174051806965541</v>
      </c>
      <c r="F96" s="1"/>
    </row>
    <row r="97" ht="13.8" hidden="1" outlineLevel="1" spans="1:6">
      <c r="A97" s="47" t="s">
        <v>294</v>
      </c>
      <c r="C97" s="1">
        <v>0.0184990324913948</v>
      </c>
      <c r="D97" s="21">
        <v>0.000179029823090507</v>
      </c>
      <c r="F97" s="1"/>
    </row>
    <row r="98" ht="13.8" hidden="1" outlineLevel="1" spans="1:6">
      <c r="A98" s="47" t="s">
        <v>295</v>
      </c>
      <c r="C98" s="1">
        <v>0.0186281891472015</v>
      </c>
      <c r="D98" s="21">
        <v>0.00018154556785361</v>
      </c>
      <c r="F98" s="1"/>
    </row>
    <row r="99" ht="13.8" hidden="1" outlineLevel="2" spans="1:6">
      <c r="A99" s="47" t="s">
        <v>296</v>
      </c>
      <c r="C99" s="1">
        <v>0.0186411036195037</v>
      </c>
      <c r="D99" s="21">
        <v>0.000181798122976329</v>
      </c>
      <c r="F99" s="1"/>
    </row>
    <row r="100" ht="13.8" hidden="1" outlineLevel="2" spans="1:6">
      <c r="A100" s="47" t="s">
        <v>297</v>
      </c>
      <c r="C100" s="1">
        <v>0.0186540178748252</v>
      </c>
      <c r="D100" s="21">
        <v>0.000182050856419493</v>
      </c>
      <c r="F100" s="1"/>
    </row>
    <row r="101" ht="13.8" hidden="1" outlineLevel="2" spans="1:6">
      <c r="A101" s="47" t="s">
        <v>298</v>
      </c>
      <c r="C101" s="1">
        <v>0.0186669319131607</v>
      </c>
      <c r="D101" s="21">
        <v>0.000182303768188372</v>
      </c>
      <c r="F101" s="1"/>
    </row>
    <row r="102" ht="13.8" hidden="1" outlineLevel="2" spans="1:6">
      <c r="A102" s="47" t="s">
        <v>299</v>
      </c>
      <c r="C102" s="1">
        <v>0.0186798457345051</v>
      </c>
      <c r="D102" s="21">
        <v>0.000182556858288232</v>
      </c>
      <c r="F102" s="1"/>
    </row>
    <row r="103" ht="13.8" hidden="1" outlineLevel="2" spans="1:6">
      <c r="A103" s="47" t="s">
        <v>300</v>
      </c>
      <c r="C103" s="1">
        <v>0.0186927593388531</v>
      </c>
      <c r="D103" s="21">
        <v>0.000182810126724336</v>
      </c>
      <c r="F103" s="1"/>
    </row>
    <row r="104" ht="13.8" hidden="1" outlineLevel="2" spans="1:6">
      <c r="A104" s="47" t="s">
        <v>301</v>
      </c>
      <c r="C104" s="1">
        <v>0.0187056727261995</v>
      </c>
      <c r="D104" s="21">
        <v>0.000183063573501946</v>
      </c>
      <c r="F104" s="1"/>
    </row>
    <row r="105" ht="13.8" hidden="1" outlineLevel="2" spans="1:6">
      <c r="A105" s="47" t="s">
        <v>302</v>
      </c>
      <c r="C105" s="1">
        <v>0.018718585896539</v>
      </c>
      <c r="D105" s="21">
        <v>0.000183317198626323</v>
      </c>
      <c r="F105" s="1"/>
    </row>
    <row r="106" ht="13.8" hidden="1" outlineLevel="2" spans="1:6">
      <c r="A106" s="47" t="s">
        <v>303</v>
      </c>
      <c r="C106" s="1">
        <v>0.0187314988498665</v>
      </c>
      <c r="D106" s="21">
        <v>0.000183571002102724</v>
      </c>
      <c r="F106" s="1"/>
    </row>
    <row r="107" ht="13.8" hidden="1" outlineLevel="2" spans="1:6">
      <c r="A107" s="47" t="s">
        <v>304</v>
      </c>
      <c r="C107" s="1">
        <v>0.0187444115861767</v>
      </c>
      <c r="D107" s="21">
        <v>0.000183824983936405</v>
      </c>
      <c r="F107" s="1"/>
    </row>
    <row r="108" ht="13.8" hidden="1" outlineLevel="1" spans="1:6">
      <c r="A108" s="47" t="s">
        <v>305</v>
      </c>
      <c r="C108" s="1">
        <v>0.0187573241054644</v>
      </c>
      <c r="D108" s="21">
        <v>0.000184079144132621</v>
      </c>
      <c r="F108" s="1"/>
    </row>
    <row r="109" ht="13.8" hidden="1" outlineLevel="2" spans="1:6">
      <c r="A109" s="47" t="s">
        <v>306</v>
      </c>
      <c r="C109" s="1">
        <v>0.0187702364077244</v>
      </c>
      <c r="D109" s="21">
        <v>0.000184333482696622</v>
      </c>
      <c r="F109" s="1"/>
    </row>
    <row r="110" ht="13.8" hidden="1" outlineLevel="2" spans="1:6">
      <c r="A110" s="47" t="s">
        <v>307</v>
      </c>
      <c r="C110" s="1">
        <v>0.0187831484929515</v>
      </c>
      <c r="D110" s="21">
        <v>0.000184587999633658</v>
      </c>
      <c r="F110" s="1"/>
    </row>
    <row r="111" ht="13.8" hidden="1" outlineLevel="2" spans="1:6">
      <c r="A111" s="47" t="s">
        <v>308</v>
      </c>
      <c r="C111" s="1">
        <v>0.0187960603611405</v>
      </c>
      <c r="D111" s="21">
        <v>0.000184842694948978</v>
      </c>
      <c r="F111" s="1"/>
    </row>
    <row r="112" ht="13.8" hidden="1" outlineLevel="2" spans="1:6">
      <c r="A112" s="47" t="s">
        <v>309</v>
      </c>
      <c r="C112" s="1">
        <v>0.0188089720122861</v>
      </c>
      <c r="D112" s="21">
        <v>0.000185097568647826</v>
      </c>
      <c r="F112" s="1"/>
    </row>
    <row r="113" ht="13.8" hidden="1" outlineLevel="2" spans="1:6">
      <c r="A113" s="47" t="s">
        <v>310</v>
      </c>
      <c r="C113" s="1">
        <v>0.0188218834463831</v>
      </c>
      <c r="D113" s="21">
        <v>0.000185352620735447</v>
      </c>
      <c r="F113" s="1"/>
    </row>
    <row r="114" ht="13.8" hidden="1" outlineLevel="2" spans="1:6">
      <c r="A114" s="47" t="s">
        <v>311</v>
      </c>
      <c r="C114" s="1">
        <v>0.0188347946634264</v>
      </c>
      <c r="D114" s="21">
        <v>0.000185607851217082</v>
      </c>
      <c r="F114" s="1"/>
    </row>
    <row r="115" ht="13.8" hidden="1" outlineLevel="2" spans="1:6">
      <c r="A115" s="47" t="s">
        <v>312</v>
      </c>
      <c r="C115" s="1">
        <v>0.0188477056634108</v>
      </c>
      <c r="D115" s="21">
        <v>0.00018586326009797</v>
      </c>
      <c r="F115" s="1"/>
    </row>
    <row r="116" ht="13.8" hidden="1" outlineLevel="2" spans="1:6">
      <c r="A116" s="47" t="s">
        <v>313</v>
      </c>
      <c r="C116" s="1">
        <v>0.018860616446331</v>
      </c>
      <c r="D116" s="21">
        <v>0.000186118847383349</v>
      </c>
      <c r="F116" s="1"/>
    </row>
    <row r="117" ht="13.8" hidden="1" outlineLevel="2" spans="1:6">
      <c r="A117" s="47" t="s">
        <v>314</v>
      </c>
      <c r="C117" s="1">
        <v>0.0188735270121818</v>
      </c>
      <c r="D117" s="21">
        <v>0.000186374613078454</v>
      </c>
      <c r="F117" s="1"/>
    </row>
    <row r="118" ht="13.8" hidden="1" outlineLevel="1" spans="1:6">
      <c r="A118" s="47" t="s">
        <v>315</v>
      </c>
      <c r="C118" s="1">
        <v>0.0188864373609581</v>
      </c>
      <c r="D118" s="21">
        <v>0.000186630557188518</v>
      </c>
      <c r="F118" s="1"/>
    </row>
    <row r="119" ht="13.8" hidden="1" outlineLevel="2" spans="1:6">
      <c r="A119" s="47" t="s">
        <v>316</v>
      </c>
      <c r="C119" s="1">
        <v>0.0188993474926546</v>
      </c>
      <c r="D119" s="21">
        <v>0.000186886679718774</v>
      </c>
      <c r="F119" s="1"/>
    </row>
    <row r="120" ht="13.8" hidden="1" outlineLevel="2" spans="1:6">
      <c r="A120" s="47" t="s">
        <v>317</v>
      </c>
      <c r="C120" s="1">
        <v>0.0189122574072662</v>
      </c>
      <c r="D120" s="21">
        <v>0.000187142980674449</v>
      </c>
      <c r="F120" s="1"/>
    </row>
    <row r="121" ht="13.8" hidden="1" outlineLevel="2" spans="1:6">
      <c r="A121" s="47" t="s">
        <v>318</v>
      </c>
      <c r="C121" s="1">
        <v>0.0189251671047877</v>
      </c>
      <c r="D121" s="21">
        <v>0.000187399460060772</v>
      </c>
      <c r="F121" s="1"/>
    </row>
    <row r="122" ht="13.8" hidden="1" outlineLevel="2" spans="1:6">
      <c r="A122" s="47" t="s">
        <v>319</v>
      </c>
      <c r="C122" s="1">
        <v>0.0189380765852138</v>
      </c>
      <c r="D122" s="21">
        <v>0.000187656117882967</v>
      </c>
      <c r="F122" s="1"/>
    </row>
    <row r="123" ht="13.8" hidden="1" outlineLevel="2" spans="1:6">
      <c r="A123" s="47" t="s">
        <v>320</v>
      </c>
      <c r="C123" s="1">
        <v>0.0189509858485395</v>
      </c>
      <c r="D123" s="21">
        <v>0.000187912954146258</v>
      </c>
      <c r="F123" s="1"/>
    </row>
    <row r="124" ht="13.8" hidden="1" outlineLevel="2" spans="1:6">
      <c r="A124" s="47" t="s">
        <v>321</v>
      </c>
      <c r="C124" s="1">
        <v>0.0189638948947595</v>
      </c>
      <c r="D124" s="21">
        <v>0.000188169968855866</v>
      </c>
      <c r="F124" s="1"/>
    </row>
    <row r="125" ht="13.8" hidden="1" outlineLevel="2" spans="1:6">
      <c r="A125" s="47" t="s">
        <v>322</v>
      </c>
      <c r="C125" s="1">
        <v>0.0189768037238686</v>
      </c>
      <c r="D125" s="21">
        <v>0.00018842716201701</v>
      </c>
      <c r="F125" s="1"/>
    </row>
    <row r="126" ht="13.8" hidden="1" outlineLevel="2" spans="1:6">
      <c r="A126" s="47" t="s">
        <v>323</v>
      </c>
      <c r="C126" s="1">
        <v>0.0189897123358617</v>
      </c>
      <c r="D126" s="21">
        <v>0.000188684533634906</v>
      </c>
      <c r="F126" s="1"/>
    </row>
    <row r="127" ht="13.8" hidden="1" outlineLevel="2" spans="1:6">
      <c r="A127" s="47" t="s">
        <v>324</v>
      </c>
      <c r="C127" s="1">
        <v>0.0190026207307336</v>
      </c>
      <c r="D127" s="21">
        <v>0.00018894208371477</v>
      </c>
      <c r="F127" s="1"/>
    </row>
    <row r="128" ht="13.8" hidden="1" outlineLevel="1" spans="1:6">
      <c r="A128" s="47" t="s">
        <v>325</v>
      </c>
      <c r="C128" s="1">
        <v>0.0190155289084791</v>
      </c>
      <c r="D128" s="21">
        <v>0.000189199812261815</v>
      </c>
      <c r="F128" s="1"/>
    </row>
    <row r="129" ht="13.8" hidden="1" outlineLevel="2" spans="1:6">
      <c r="A129" s="47" t="s">
        <v>326</v>
      </c>
      <c r="C129" s="1">
        <v>0.019028436869093</v>
      </c>
      <c r="D129" s="21">
        <v>0.000189457719281252</v>
      </c>
      <c r="F129" s="1"/>
    </row>
    <row r="130" ht="13.8" hidden="1" outlineLevel="2" spans="1:6">
      <c r="A130" s="47" t="s">
        <v>327</v>
      </c>
      <c r="C130" s="1">
        <v>0.0190413446125702</v>
      </c>
      <c r="D130" s="21">
        <v>0.000189715804778288</v>
      </c>
      <c r="F130" s="1"/>
    </row>
    <row r="131" ht="13.8" hidden="1" outlineLevel="2" spans="1:6">
      <c r="A131" s="47" t="s">
        <v>328</v>
      </c>
      <c r="C131" s="1">
        <v>0.0190542521389055</v>
      </c>
      <c r="D131" s="21">
        <v>0.000189974068758133</v>
      </c>
      <c r="F131" s="1"/>
    </row>
    <row r="132" ht="13.8" hidden="1" outlineLevel="2" spans="1:6">
      <c r="A132" s="47" t="s">
        <v>329</v>
      </c>
      <c r="C132" s="1">
        <v>0.0190671594480938</v>
      </c>
      <c r="D132" s="21">
        <v>0.000190232511225989</v>
      </c>
      <c r="F132" s="1"/>
    </row>
    <row r="133" ht="13.8" hidden="1" outlineLevel="2" spans="1:6">
      <c r="A133" s="47" t="s">
        <v>330</v>
      </c>
      <c r="C133" s="1">
        <v>0.0190800665401298</v>
      </c>
      <c r="D133" s="21">
        <v>0.00019049113218706</v>
      </c>
      <c r="F133" s="1"/>
    </row>
    <row r="134" ht="13.8" hidden="1" outlineLevel="2" spans="1:6">
      <c r="A134" s="47" t="s">
        <v>331</v>
      </c>
      <c r="C134" s="1">
        <v>0.0190929734150084</v>
      </c>
      <c r="D134" s="21">
        <v>0.000190749931646547</v>
      </c>
      <c r="F134" s="1"/>
    </row>
    <row r="135" ht="13.8" hidden="1" outlineLevel="2" spans="1:6">
      <c r="A135" s="47" t="s">
        <v>332</v>
      </c>
      <c r="C135" s="1">
        <v>0.0191058800727245</v>
      </c>
      <c r="D135" s="21">
        <v>0.000191008909609647</v>
      </c>
      <c r="F135" s="1"/>
    </row>
    <row r="136" ht="13.8" hidden="1" outlineLevel="2" spans="1:6">
      <c r="A136" s="47" t="s">
        <v>333</v>
      </c>
      <c r="C136" s="1">
        <v>0.0191187865132729</v>
      </c>
      <c r="D136" s="21">
        <v>0.000191268066081559</v>
      </c>
      <c r="F136" s="1"/>
    </row>
    <row r="137" ht="13.8" hidden="1" outlineLevel="2" spans="1:6">
      <c r="A137" s="47" t="s">
        <v>334</v>
      </c>
      <c r="C137" s="1">
        <v>0.0191316927366485</v>
      </c>
      <c r="D137" s="21">
        <v>0.000191527401067475</v>
      </c>
      <c r="F137" s="1"/>
    </row>
    <row r="138" ht="13.8" hidden="1" outlineLevel="1" spans="1:6">
      <c r="A138" s="47" t="s">
        <v>335</v>
      </c>
      <c r="C138" s="1">
        <v>0.019144598742846</v>
      </c>
      <c r="D138" s="21">
        <v>0.00019178691457259</v>
      </c>
      <c r="F138" s="1"/>
    </row>
    <row r="139" ht="13.8" hidden="1" outlineLevel="2" spans="1:6">
      <c r="A139" s="47" t="s">
        <v>336</v>
      </c>
      <c r="C139" s="1">
        <v>0.0191575045318604</v>
      </c>
      <c r="D139" s="21">
        <v>0.000192046606602093</v>
      </c>
      <c r="F139" s="1"/>
    </row>
    <row r="140" ht="13.8" hidden="1" outlineLevel="2" spans="1:6">
      <c r="A140" s="47" t="s">
        <v>337</v>
      </c>
      <c r="C140" s="1">
        <v>0.0191704101036865</v>
      </c>
      <c r="D140" s="21">
        <v>0.000192306477161173</v>
      </c>
      <c r="F140" s="1"/>
    </row>
    <row r="141" ht="13.8" hidden="1" outlineLevel="2" spans="1:6">
      <c r="A141" s="47" t="s">
        <v>338</v>
      </c>
      <c r="C141" s="1">
        <v>0.0191833154583191</v>
      </c>
      <c r="D141" s="21">
        <v>0.000192566526255016</v>
      </c>
      <c r="F141" s="1"/>
    </row>
    <row r="142" ht="13.8" hidden="1" outlineLevel="2" spans="1:6">
      <c r="A142" s="47" t="s">
        <v>339</v>
      </c>
      <c r="C142" s="1">
        <v>0.0191962205957531</v>
      </c>
      <c r="D142" s="21">
        <v>0.000192826753888807</v>
      </c>
      <c r="F142" s="1"/>
    </row>
    <row r="143" ht="13.8" hidden="1" outlineLevel="2" spans="1:6">
      <c r="A143" s="47" t="s">
        <v>340</v>
      </c>
      <c r="C143" s="1">
        <v>0.0192091255159834</v>
      </c>
      <c r="D143" s="21">
        <v>0.000193087160067727</v>
      </c>
      <c r="F143" s="1"/>
    </row>
    <row r="144" ht="13.8" hidden="1" outlineLevel="2" spans="1:6">
      <c r="A144" s="47" t="s">
        <v>341</v>
      </c>
      <c r="C144" s="1">
        <v>0.0192220302190049</v>
      </c>
      <c r="D144" s="21">
        <v>0.000193347744796959</v>
      </c>
      <c r="F144" s="1"/>
    </row>
    <row r="145" ht="13.8" hidden="1" outlineLevel="2" spans="1:6">
      <c r="A145" s="47" t="s">
        <v>342</v>
      </c>
      <c r="C145" s="1">
        <v>0.0192349347048123</v>
      </c>
      <c r="D145" s="21">
        <v>0.000193608508081679</v>
      </c>
      <c r="F145" s="1"/>
    </row>
    <row r="146" ht="13.8" hidden="1" outlineLevel="2" spans="1:6">
      <c r="A146" s="47" t="s">
        <v>343</v>
      </c>
      <c r="C146" s="1">
        <v>0.0192478389734006</v>
      </c>
      <c r="D146" s="21">
        <v>0.000193869449927063</v>
      </c>
      <c r="F146" s="1"/>
    </row>
    <row r="147" ht="13.8" hidden="1" outlineLevel="2" spans="1:6">
      <c r="A147" s="47" t="s">
        <v>344</v>
      </c>
      <c r="C147" s="1">
        <v>0.0192607430247646</v>
      </c>
      <c r="D147" s="21">
        <v>0.000194130570338288</v>
      </c>
      <c r="F147" s="1"/>
    </row>
    <row r="148" ht="13.8" hidden="1" outlineLevel="1" spans="1:6">
      <c r="A148" s="47" t="s">
        <v>345</v>
      </c>
      <c r="C148" s="1">
        <v>0.0192736468588992</v>
      </c>
      <c r="D148" s="21">
        <v>0.000194391869320523</v>
      </c>
      <c r="F148" s="1"/>
    </row>
    <row r="149" ht="13.8" hidden="1" outlineLevel="1" spans="1:6">
      <c r="A149" s="47" t="s">
        <v>346</v>
      </c>
      <c r="C149" s="1">
        <v>0.0192865504757992</v>
      </c>
      <c r="D149" s="21">
        <v>0.00019465334687894</v>
      </c>
      <c r="F149" s="1"/>
    </row>
    <row r="150" ht="13.8" hidden="1" outlineLevel="1" spans="1:6">
      <c r="A150" s="47" t="s">
        <v>347</v>
      </c>
      <c r="C150" s="1">
        <v>0.0192994538754597</v>
      </c>
      <c r="D150" s="21">
        <v>0.000194915003018706</v>
      </c>
      <c r="F150" s="1"/>
    </row>
    <row r="151" ht="13.8" hidden="1" outlineLevel="1" spans="1:6">
      <c r="A151" s="47" t="s">
        <v>348</v>
      </c>
      <c r="C151" s="1">
        <v>0.0193123570578753</v>
      </c>
      <c r="D151" s="21">
        <v>0.000195176837744989</v>
      </c>
      <c r="F151" s="1"/>
    </row>
    <row r="152" ht="13.8" hidden="1" outlineLevel="1" spans="1:6">
      <c r="A152" s="47" t="s">
        <v>349</v>
      </c>
      <c r="C152" s="1">
        <v>0.019325260023041</v>
      </c>
      <c r="D152" s="21">
        <v>0.000195438851062951</v>
      </c>
      <c r="F152" s="1"/>
    </row>
    <row r="153" ht="13.8" hidden="1" outlineLevel="1" spans="1:6">
      <c r="A153" s="47" t="s">
        <v>350</v>
      </c>
      <c r="C153" s="1">
        <v>0.0193381627709517</v>
      </c>
      <c r="D153" s="21">
        <v>0.000195701042977755</v>
      </c>
      <c r="F153" s="1"/>
    </row>
    <row r="154" ht="13.8" hidden="1" outlineLevel="1" spans="1:6">
      <c r="A154" s="47" t="s">
        <v>351</v>
      </c>
      <c r="C154" s="1">
        <v>0.0193510653016022</v>
      </c>
      <c r="D154" s="21">
        <v>0.000195963413494561</v>
      </c>
      <c r="F154" s="1"/>
    </row>
    <row r="155" ht="13.8" hidden="1" outlineLevel="1" spans="1:6">
      <c r="A155" s="47" t="s">
        <v>352</v>
      </c>
      <c r="C155" s="1">
        <v>0.0193639676149875</v>
      </c>
      <c r="D155" s="21">
        <v>0.000196225962618526</v>
      </c>
      <c r="F155" s="1"/>
    </row>
    <row r="156" ht="13.8" hidden="1" outlineLevel="1" spans="1:6">
      <c r="A156" s="47" t="s">
        <v>353</v>
      </c>
      <c r="C156" s="1">
        <v>0.0193768697111024</v>
      </c>
      <c r="D156" s="21">
        <v>0.000196488690354808</v>
      </c>
      <c r="F156" s="1"/>
    </row>
    <row r="157" ht="13.8" hidden="1" outlineLevel="1" spans="1:6">
      <c r="A157" s="47" t="s">
        <v>354</v>
      </c>
      <c r="C157" s="1">
        <v>0.0193897715899419</v>
      </c>
      <c r="D157" s="21">
        <v>0.000196751596708559</v>
      </c>
      <c r="F157" s="1"/>
    </row>
    <row r="158" ht="13.8" collapsed="1" spans="1:11">
      <c r="A158" s="47" t="s">
        <v>355</v>
      </c>
      <c r="C158" s="1">
        <v>0.0194026732515008</v>
      </c>
      <c r="D158" s="21">
        <v>0.000197014681684931</v>
      </c>
      <c r="K158" s="1">
        <v>0.0195401758612072</v>
      </c>
    </row>
    <row r="159" ht="13.8" hidden="1" outlineLevel="2" spans="1:4">
      <c r="A159" s="47" t="s">
        <v>356</v>
      </c>
      <c r="C159" s="1">
        <v>0.0194155746957739</v>
      </c>
      <c r="D159" s="21">
        <v>0.000197277945289075</v>
      </c>
    </row>
    <row r="160" ht="13.8" hidden="1" outlineLevel="2" spans="1:4">
      <c r="A160" s="47" t="s">
        <v>357</v>
      </c>
      <c r="C160" s="1">
        <v>0.0194284759227563</v>
      </c>
      <c r="D160" s="21">
        <v>0.000197541387526138</v>
      </c>
    </row>
    <row r="161" ht="13.8" hidden="1" outlineLevel="2" spans="1:4">
      <c r="A161" s="47" t="s">
        <v>358</v>
      </c>
      <c r="C161" s="1">
        <v>0.0194413769324428</v>
      </c>
      <c r="D161" s="21">
        <v>0.000197805008401266</v>
      </c>
    </row>
    <row r="162" ht="13.8" hidden="1" outlineLevel="2" spans="1:4">
      <c r="A162" s="47" t="s">
        <v>359</v>
      </c>
      <c r="C162" s="1">
        <v>0.0194542777248282</v>
      </c>
      <c r="D162" s="21">
        <v>0.000198068807919603</v>
      </c>
    </row>
    <row r="163" ht="13.8" hidden="1" outlineLevel="2" spans="1:4">
      <c r="A163" s="47" t="s">
        <v>360</v>
      </c>
      <c r="C163" s="1">
        <v>0.0194671782999076</v>
      </c>
      <c r="D163" s="21">
        <v>0.00019833278608629</v>
      </c>
    </row>
    <row r="164" ht="13.8" hidden="1" outlineLevel="2" spans="1:4">
      <c r="A164" s="47" t="s">
        <v>361</v>
      </c>
      <c r="C164" s="1">
        <v>0.0194800786576758</v>
      </c>
      <c r="D164" s="21">
        <v>0.000198596942906468</v>
      </c>
    </row>
    <row r="165" ht="13.8" hidden="1" outlineLevel="2" spans="1:4">
      <c r="A165" s="47" t="s">
        <v>362</v>
      </c>
      <c r="C165" s="1">
        <v>0.0194929787981277</v>
      </c>
      <c r="D165" s="21">
        <v>0.000198861278385274</v>
      </c>
    </row>
    <row r="166" ht="13.8" hidden="1" outlineLevel="2" spans="1:4">
      <c r="A166" s="47" t="s">
        <v>363</v>
      </c>
      <c r="C166" s="1">
        <v>0.0195058787212582</v>
      </c>
      <c r="D166" s="21">
        <v>0.000199125792527842</v>
      </c>
    </row>
    <row r="167" ht="13.8" hidden="1" outlineLevel="2" spans="1:4">
      <c r="A167" s="47" t="s">
        <v>364</v>
      </c>
      <c r="C167" s="1">
        <v>0.0195187784270622</v>
      </c>
      <c r="D167" s="21">
        <v>0.000199390485339308</v>
      </c>
    </row>
    <row r="168" ht="13.8" hidden="1" outlineLevel="1" spans="1:4">
      <c r="A168" s="47" t="s">
        <v>365</v>
      </c>
      <c r="C168" s="1">
        <v>0.0195316779155347</v>
      </c>
      <c r="D168" s="21">
        <v>0.000199655356824803</v>
      </c>
    </row>
    <row r="169" ht="13.8" hidden="1" outlineLevel="2" spans="1:4">
      <c r="A169" s="47" t="s">
        <v>366</v>
      </c>
      <c r="C169" s="1">
        <v>0.0195445771866706</v>
      </c>
      <c r="D169" s="21">
        <v>0.000199920406989456</v>
      </c>
    </row>
    <row r="170" ht="13.8" hidden="1" outlineLevel="2" spans="1:4">
      <c r="A170" s="47" t="s">
        <v>367</v>
      </c>
      <c r="C170" s="1">
        <v>0.0195574762404647</v>
      </c>
      <c r="D170" s="21">
        <v>0.000200185635838395</v>
      </c>
    </row>
    <row r="171" ht="13.8" hidden="1" outlineLevel="2" spans="1:4">
      <c r="A171" s="47" t="s">
        <v>368</v>
      </c>
      <c r="C171" s="1">
        <v>0.0195703750769121</v>
      </c>
      <c r="D171" s="21">
        <v>0.000200451043376745</v>
      </c>
    </row>
    <row r="172" ht="13.8" hidden="1" outlineLevel="2" spans="1:4">
      <c r="A172" s="47" t="s">
        <v>369</v>
      </c>
      <c r="C172" s="1">
        <v>0.0195832736960075</v>
      </c>
      <c r="D172" s="21">
        <v>0.000200716629609631</v>
      </c>
    </row>
    <row r="173" ht="13.8" hidden="1" outlineLevel="2" spans="1:4">
      <c r="A173" s="47" t="s">
        <v>370</v>
      </c>
      <c r="C173" s="1">
        <v>0.019596172097746</v>
      </c>
      <c r="D173" s="21">
        <v>0.000200982394542172</v>
      </c>
    </row>
    <row r="174" ht="13.8" hidden="1" outlineLevel="2" spans="1:4">
      <c r="A174" s="47" t="s">
        <v>371</v>
      </c>
      <c r="C174" s="1">
        <v>0.0196090702821225</v>
      </c>
      <c r="D174" s="21">
        <v>0.000201248338179489</v>
      </c>
    </row>
    <row r="175" ht="13.8" hidden="1" outlineLevel="2" spans="1:4">
      <c r="A175" s="47" t="s">
        <v>372</v>
      </c>
      <c r="C175" s="1">
        <v>0.0196219682491319</v>
      </c>
      <c r="D175" s="21">
        <v>0.0002015144605267</v>
      </c>
    </row>
    <row r="176" ht="13.8" hidden="1" outlineLevel="2" spans="1:4">
      <c r="A176" s="47" t="s">
        <v>373</v>
      </c>
      <c r="C176" s="1">
        <v>0.0196348659987691</v>
      </c>
      <c r="D176" s="21">
        <v>0.000201780761588919</v>
      </c>
    </row>
    <row r="177" ht="13.8" hidden="1" outlineLevel="2" spans="1:4">
      <c r="A177" s="47" t="s">
        <v>374</v>
      </c>
      <c r="C177" s="1">
        <v>0.019647763531029</v>
      </c>
      <c r="D177" s="21">
        <v>0.00020204724137126</v>
      </c>
    </row>
    <row r="178" ht="13.8" hidden="1" outlineLevel="1" spans="1:4">
      <c r="A178" s="47" t="s">
        <v>375</v>
      </c>
      <c r="C178" s="1">
        <v>0.0196606608459067</v>
      </c>
      <c r="D178" s="21">
        <v>0.000202313899878834</v>
      </c>
    </row>
    <row r="179" ht="13.8" hidden="1" outlineLevel="1" spans="1:4">
      <c r="A179" s="47" t="s">
        <v>376</v>
      </c>
      <c r="C179" s="1">
        <v>0.0197896220375441</v>
      </c>
      <c r="D179" s="21">
        <v>0.000204990315965461</v>
      </c>
    </row>
    <row r="180" ht="13.8" hidden="1" outlineLevel="1" spans="1:4">
      <c r="A180" s="47" t="s">
        <v>377</v>
      </c>
      <c r="C180" s="1">
        <v>0.0199185614853958</v>
      </c>
      <c r="D180" s="21">
        <v>0.000207684610182898</v>
      </c>
    </row>
    <row r="181" ht="13.8" hidden="1" outlineLevel="1" spans="1:4">
      <c r="A181" s="47" t="s">
        <v>378</v>
      </c>
      <c r="C181" s="1">
        <v>0.0200474791844324</v>
      </c>
      <c r="D181" s="21">
        <v>0.000210396787609168</v>
      </c>
    </row>
    <row r="182" ht="13.8" hidden="1" outlineLevel="1" spans="1:4">
      <c r="A182" s="47" t="s">
        <v>379</v>
      </c>
      <c r="C182" s="1">
        <v>0.020176375129646</v>
      </c>
      <c r="D182" s="21">
        <v>0.000213126853302142</v>
      </c>
    </row>
    <row r="183" ht="13.8" hidden="1" outlineLevel="1" spans="1:4">
      <c r="A183" s="47" t="s">
        <v>380</v>
      </c>
      <c r="C183" s="1">
        <v>0.0203052493160502</v>
      </c>
      <c r="D183" s="21">
        <v>0.000215874812299571</v>
      </c>
    </row>
    <row r="184" ht="13.8" hidden="1" outlineLevel="1" spans="1:4">
      <c r="A184" s="47" t="s">
        <v>381</v>
      </c>
      <c r="C184" s="1">
        <v>0.0204341017386801</v>
      </c>
      <c r="D184" s="21">
        <v>0.000218640669619121</v>
      </c>
    </row>
    <row r="185" ht="13.8" hidden="1" outlineLevel="1" spans="1:4">
      <c r="A185" s="47" t="s">
        <v>382</v>
      </c>
      <c r="C185" s="1">
        <v>0.0205629323925921</v>
      </c>
      <c r="D185" s="21">
        <v>0.000221424430258407</v>
      </c>
    </row>
    <row r="186" ht="13.8" collapsed="1" spans="1:4">
      <c r="A186" s="47" t="s">
        <v>383</v>
      </c>
      <c r="C186" s="1">
        <v>0.020691741272864</v>
      </c>
      <c r="D186" s="21">
        <v>0.000224226099195029</v>
      </c>
    </row>
    <row r="187" ht="13.8" spans="1:4">
      <c r="A187" s="47" t="s">
        <v>384</v>
      </c>
      <c r="C187" s="1">
        <v>0.0219786314576869</v>
      </c>
      <c r="D187" s="21">
        <v>0.000253228825744024</v>
      </c>
    </row>
    <row r="188" ht="13.8" spans="1:4">
      <c r="A188" s="47" t="s">
        <v>385</v>
      </c>
      <c r="C188" s="1">
        <v>0.0232633390210446</v>
      </c>
      <c r="D188" s="21">
        <v>0.000284027710085988</v>
      </c>
    </row>
    <row r="189" ht="13.8" spans="1:4">
      <c r="A189" s="47" t="s">
        <v>386</v>
      </c>
      <c r="C189" s="1">
        <v>0.0245458593864223</v>
      </c>
      <c r="D189" s="21">
        <v>0.0003166274048988</v>
      </c>
    </row>
    <row r="192" ht="13.8" spans="1:5">
      <c r="A192" s="7" t="s">
        <v>74</v>
      </c>
      <c r="E192" s="7" t="s">
        <v>75</v>
      </c>
    </row>
    <row r="193" spans="1:6">
      <c r="A193" s="46" t="s">
        <v>3</v>
      </c>
      <c r="B193">
        <f>BC!$G$4</f>
        <v>0.298587962962963</v>
      </c>
      <c r="C193" s="47" t="s">
        <v>7</v>
      </c>
      <c r="E193" s="22" t="s">
        <v>387</v>
      </c>
      <c r="F193" t="s">
        <v>388</v>
      </c>
    </row>
    <row r="194" spans="1:9">
      <c r="A194" t="s">
        <v>287</v>
      </c>
      <c r="C194" t="s">
        <v>288</v>
      </c>
      <c r="E194" s="6"/>
      <c r="F194" s="6"/>
      <c r="G194" s="6"/>
      <c r="H194" s="6"/>
      <c r="I194" s="6"/>
    </row>
    <row r="195" ht="13.8" spans="1:11">
      <c r="A195" s="47" t="s">
        <v>291</v>
      </c>
      <c r="C195" s="1">
        <v>0.0303637085719927</v>
      </c>
      <c r="E195" s="6"/>
      <c r="F195" s="52" t="s">
        <v>3</v>
      </c>
      <c r="G195" s="6">
        <f>BC!$G$4</f>
        <v>0.298587962962963</v>
      </c>
      <c r="H195" s="49" t="s">
        <v>291</v>
      </c>
      <c r="I195" s="49" t="s">
        <v>7</v>
      </c>
      <c r="K195" s="1">
        <v>0.0307066282624829</v>
      </c>
    </row>
    <row r="196" ht="13.8" spans="1:11">
      <c r="A196" s="47" t="s">
        <v>355</v>
      </c>
      <c r="C196" s="1">
        <v>0.0325226289435405</v>
      </c>
      <c r="E196" s="6"/>
      <c r="F196" s="52" t="s">
        <v>3</v>
      </c>
      <c r="G196" s="6">
        <f>BC!$G$4</f>
        <v>0.298587962962963</v>
      </c>
      <c r="H196" s="49" t="s">
        <v>355</v>
      </c>
      <c r="I196" s="49" t="s">
        <v>7</v>
      </c>
      <c r="K196" s="1">
        <v>0.03282722575299</v>
      </c>
    </row>
    <row r="197" ht="13.8" hidden="1" outlineLevel="1" spans="1:11">
      <c r="A197" s="47" t="s">
        <v>365</v>
      </c>
      <c r="C197" s="1">
        <v>0.0327382232273751</v>
      </c>
      <c r="D197" s="21"/>
      <c r="E197" s="6"/>
      <c r="F197" s="52" t="s">
        <v>3</v>
      </c>
      <c r="G197" s="6">
        <f>BC!$G$4</f>
        <v>0.298587962962963</v>
      </c>
      <c r="H197" s="49" t="s">
        <v>365</v>
      </c>
      <c r="I197" s="49" t="s">
        <v>7</v>
      </c>
      <c r="K197" s="1">
        <v>0.0330385588857948</v>
      </c>
    </row>
    <row r="198" ht="13.8" hidden="1" outlineLevel="1" spans="1:11">
      <c r="A198" s="47" t="s">
        <v>375</v>
      </c>
      <c r="C198" s="1">
        <v>0.0329537633743656</v>
      </c>
      <c r="E198" s="6"/>
      <c r="F198" s="52" t="s">
        <v>3</v>
      </c>
      <c r="G198" s="6">
        <f>BC!$G$4</f>
        <v>0.298587962962963</v>
      </c>
      <c r="H198" s="49" t="s">
        <v>375</v>
      </c>
      <c r="I198" s="49" t="s">
        <v>7</v>
      </c>
      <c r="K198" s="1">
        <v>0.0332497605740814</v>
      </c>
    </row>
    <row r="199" ht="13.8" hidden="1" outlineLevel="1" spans="1:11">
      <c r="A199" s="47" t="s">
        <v>376</v>
      </c>
      <c r="C199" s="1">
        <v>0.033169249384692</v>
      </c>
      <c r="E199" s="6"/>
      <c r="F199" s="52" t="s">
        <v>3</v>
      </c>
      <c r="G199" s="6">
        <f>BC!$G$4</f>
        <v>0.298587962962963</v>
      </c>
      <c r="H199" s="49" t="s">
        <v>376</v>
      </c>
      <c r="I199" s="49" t="s">
        <v>7</v>
      </c>
      <c r="K199" s="1">
        <v>0.0334608309836609</v>
      </c>
    </row>
    <row r="200" ht="13.8" hidden="1" outlineLevel="1" spans="1:11">
      <c r="A200" s="47" t="s">
        <v>377</v>
      </c>
      <c r="C200" s="1">
        <v>0.03338468125858</v>
      </c>
      <c r="E200" s="6"/>
      <c r="F200" s="52" t="s">
        <v>3</v>
      </c>
      <c r="G200" s="6">
        <f>BC!$G$4</f>
        <v>0.298587962962963</v>
      </c>
      <c r="H200" s="49" t="s">
        <v>377</v>
      </c>
      <c r="I200" s="49" t="s">
        <v>7</v>
      </c>
      <c r="K200" s="1">
        <v>0.0336717702800173</v>
      </c>
    </row>
    <row r="201" ht="13.8" hidden="1" outlineLevel="1" spans="1:11">
      <c r="A201" s="47" t="s">
        <v>378</v>
      </c>
      <c r="C201" s="1">
        <v>0.0336000589963005</v>
      </c>
      <c r="E201" s="6"/>
      <c r="F201" s="52" t="s">
        <v>3</v>
      </c>
      <c r="G201" s="6">
        <f>BC!$G$4</f>
        <v>0.298587962962963</v>
      </c>
      <c r="H201" s="49" t="s">
        <v>378</v>
      </c>
      <c r="I201" s="49" t="s">
        <v>7</v>
      </c>
      <c r="K201" s="1">
        <v>0.0338825786283084</v>
      </c>
    </row>
    <row r="202" ht="13.8" hidden="1" outlineLevel="1" spans="1:11">
      <c r="A202" s="47" t="s">
        <v>379</v>
      </c>
      <c r="C202" s="1">
        <v>0.0338153825981698</v>
      </c>
      <c r="E202" s="6"/>
      <c r="F202" s="52" t="s">
        <v>3</v>
      </c>
      <c r="G202" s="6">
        <f>BC!$G$4</f>
        <v>0.298587962962963</v>
      </c>
      <c r="H202" s="49" t="s">
        <v>379</v>
      </c>
      <c r="I202" s="49" t="s">
        <v>7</v>
      </c>
      <c r="K202" s="1">
        <v>0.0340932561933668</v>
      </c>
    </row>
    <row r="203" ht="13.8" hidden="1" outlineLevel="1" spans="1:11">
      <c r="A203" s="47" t="s">
        <v>380</v>
      </c>
      <c r="C203" s="1">
        <v>0.0340306520645494</v>
      </c>
      <c r="E203" s="6"/>
      <c r="F203" s="52" t="s">
        <v>3</v>
      </c>
      <c r="G203" s="6">
        <f>BC!$G$4</f>
        <v>0.298587962962963</v>
      </c>
      <c r="H203" s="49" t="s">
        <v>380</v>
      </c>
      <c r="I203" s="49" t="s">
        <v>7</v>
      </c>
      <c r="K203" s="1">
        <v>0.034303803139701</v>
      </c>
    </row>
    <row r="204" ht="13.8" hidden="1" outlineLevel="1" spans="1:11">
      <c r="A204" s="47" t="s">
        <v>381</v>
      </c>
      <c r="C204" s="1">
        <v>0.0342458673958457</v>
      </c>
      <c r="E204" s="6"/>
      <c r="F204" s="52" t="s">
        <v>3</v>
      </c>
      <c r="G204" s="6">
        <f>BC!$G$4</f>
        <v>0.298587962962963</v>
      </c>
      <c r="H204" s="49" t="s">
        <v>381</v>
      </c>
      <c r="I204" s="49" t="s">
        <v>7</v>
      </c>
      <c r="K204" s="1">
        <v>0.0345142196314953</v>
      </c>
    </row>
    <row r="205" ht="13.8" hidden="1" outlineLevel="1" spans="1:11">
      <c r="A205" s="47" t="s">
        <v>382</v>
      </c>
      <c r="C205" s="1">
        <v>0.03446102859251</v>
      </c>
      <c r="E205" s="6"/>
      <c r="F205" s="52" t="s">
        <v>3</v>
      </c>
      <c r="G205" s="6">
        <f>BC!$G$4</f>
        <v>0.298587962962963</v>
      </c>
      <c r="H205" s="49" t="s">
        <v>382</v>
      </c>
      <c r="I205" s="49" t="s">
        <v>7</v>
      </c>
      <c r="K205" s="1">
        <v>0.0347245058326121</v>
      </c>
    </row>
    <row r="206" ht="13.8" collapsed="1" spans="1:11">
      <c r="A206" s="47" t="s">
        <v>383</v>
      </c>
      <c r="C206" s="1">
        <v>0.0346761356550385</v>
      </c>
      <c r="E206" s="6"/>
      <c r="F206" s="52" t="s">
        <v>3</v>
      </c>
      <c r="G206" s="6">
        <f>BC!$G$4</f>
        <v>0.298587962962963</v>
      </c>
      <c r="H206" s="51" t="s">
        <v>383</v>
      </c>
      <c r="I206" s="49" t="s">
        <v>7</v>
      </c>
      <c r="K206" s="1">
        <v>0.0349346619065914</v>
      </c>
    </row>
    <row r="207" spans="5:9">
      <c r="E207" s="6"/>
      <c r="F207" s="6"/>
      <c r="G207" s="6"/>
      <c r="H207" s="6"/>
      <c r="I207" s="6"/>
    </row>
    <row r="208" ht="13.8" spans="1:5">
      <c r="A208" s="7" t="s">
        <v>79</v>
      </c>
      <c r="E208" s="7" t="s">
        <v>80</v>
      </c>
    </row>
    <row r="209" spans="1:6">
      <c r="A209" s="48" t="s">
        <v>4</v>
      </c>
      <c r="B209" s="10">
        <f>BC!$G$2</f>
        <v>0.19874537037037</v>
      </c>
      <c r="C209" s="50" t="s">
        <v>7</v>
      </c>
      <c r="D209" s="49" t="s">
        <v>7</v>
      </c>
      <c r="E209" s="22" t="s">
        <v>387</v>
      </c>
      <c r="F209" t="s">
        <v>388</v>
      </c>
    </row>
    <row r="210" spans="1:9">
      <c r="A210" t="s">
        <v>287</v>
      </c>
      <c r="C210" t="s">
        <v>288</v>
      </c>
      <c r="E210" s="6"/>
      <c r="F210" s="6"/>
      <c r="G210" s="6"/>
      <c r="H210" s="6"/>
      <c r="I210" s="6"/>
    </row>
    <row r="211" ht="13.8" spans="1:11">
      <c r="A211" s="47" t="s">
        <v>291</v>
      </c>
      <c r="C211" s="1">
        <v>0.0134939483657124</v>
      </c>
      <c r="E211" s="6"/>
      <c r="F211" s="53" t="s">
        <v>4</v>
      </c>
      <c r="G211" s="11">
        <f>BC!$G$2</f>
        <v>0.19874537037037</v>
      </c>
      <c r="H211" s="49" t="s">
        <v>291</v>
      </c>
      <c r="I211" s="49" t="s">
        <v>7</v>
      </c>
      <c r="K211" s="1">
        <v>0.0136424564467213</v>
      </c>
    </row>
    <row r="212" ht="13.8" hidden="1" outlineLevel="1" spans="1:11">
      <c r="A212" s="47" t="s">
        <v>292</v>
      </c>
      <c r="C212" s="1">
        <v>0.0135903189405698</v>
      </c>
      <c r="E212" s="6"/>
      <c r="F212" s="53" t="s">
        <v>4</v>
      </c>
      <c r="G212" s="11">
        <f>BC!$G$2</f>
        <v>0.19874537037037</v>
      </c>
      <c r="H212" s="49" t="s">
        <v>292</v>
      </c>
      <c r="I212" s="49" t="s">
        <v>7</v>
      </c>
      <c r="K212" s="1">
        <v>0.0137373063436915</v>
      </c>
    </row>
    <row r="213" ht="13.8" hidden="1" outlineLevel="1" spans="1:11">
      <c r="A213" s="47" t="s">
        <v>293</v>
      </c>
      <c r="C213" s="1">
        <v>0.0136866692903661</v>
      </c>
      <c r="E213" s="6"/>
      <c r="F213" s="53" t="s">
        <v>4</v>
      </c>
      <c r="G213" s="11">
        <f>BC!$G$2</f>
        <v>0.19874537037037</v>
      </c>
      <c r="H213" s="49" t="s">
        <v>293</v>
      </c>
      <c r="I213" s="49" t="s">
        <v>7</v>
      </c>
      <c r="K213" s="1">
        <v>0.0138321018618597</v>
      </c>
    </row>
    <row r="214" ht="13.8" hidden="1" outlineLevel="1" spans="1:11">
      <c r="A214" s="47" t="s">
        <v>294</v>
      </c>
      <c r="C214" s="1">
        <v>0.0137829993916999</v>
      </c>
      <c r="E214" s="6"/>
      <c r="F214" s="53" t="s">
        <v>4</v>
      </c>
      <c r="G214" s="11">
        <f>BC!$G$2</f>
        <v>0.19874537037037</v>
      </c>
      <c r="H214" s="49" t="s">
        <v>294</v>
      </c>
      <c r="I214" s="49" t="s">
        <v>7</v>
      </c>
      <c r="K214" s="1">
        <v>0.0139268430742091</v>
      </c>
    </row>
    <row r="215" ht="13.8" hidden="1" outlineLevel="1" spans="1:11">
      <c r="A215" s="47" t="s">
        <v>295</v>
      </c>
      <c r="C215" s="1">
        <v>0.0138793092212559</v>
      </c>
      <c r="E215" s="6"/>
      <c r="F215" s="53" t="s">
        <v>4</v>
      </c>
      <c r="G215" s="11">
        <f>BC!$G$2</f>
        <v>0.19874537037037</v>
      </c>
      <c r="H215" s="49" t="s">
        <v>295</v>
      </c>
      <c r="I215" s="49" t="s">
        <v>7</v>
      </c>
      <c r="K215" s="1">
        <v>0.0140215300535683</v>
      </c>
    </row>
    <row r="216" ht="13.8" hidden="1" outlineLevel="1" spans="1:11">
      <c r="A216" s="47" t="s">
        <v>305</v>
      </c>
      <c r="C216" s="1">
        <v>0.0139755987558038</v>
      </c>
      <c r="E216" s="6"/>
      <c r="F216" s="53" t="s">
        <v>4</v>
      </c>
      <c r="G216" s="11">
        <f>BC!$G$2</f>
        <v>0.19874537037037</v>
      </c>
      <c r="H216" s="49" t="s">
        <v>305</v>
      </c>
      <c r="I216" s="49" t="s">
        <v>7</v>
      </c>
      <c r="K216" s="1">
        <v>0.0141161628726118</v>
      </c>
    </row>
    <row r="217" ht="13.8" hidden="1" outlineLevel="1" spans="1:11">
      <c r="A217" s="47" t="s">
        <v>315</v>
      </c>
      <c r="C217" s="1">
        <v>0.0140718679721986</v>
      </c>
      <c r="E217" s="6"/>
      <c r="F217" s="53" t="s">
        <v>4</v>
      </c>
      <c r="G217" s="11">
        <f>BC!$G$2</f>
        <v>0.19874537037037</v>
      </c>
      <c r="H217" s="49" t="s">
        <v>315</v>
      </c>
      <c r="I217" s="49" t="s">
        <v>7</v>
      </c>
      <c r="K217" s="1">
        <v>0.0142107416038605</v>
      </c>
    </row>
    <row r="218" ht="13.8" hidden="1" outlineLevel="1" spans="1:11">
      <c r="A218" s="47" t="s">
        <v>325</v>
      </c>
      <c r="C218" s="1">
        <v>0.0141681168473801</v>
      </c>
      <c r="E218" s="6"/>
      <c r="F218" s="53" t="s">
        <v>4</v>
      </c>
      <c r="G218" s="11">
        <f>BC!$G$2</f>
        <v>0.19874537037037</v>
      </c>
      <c r="H218" s="49" t="s">
        <v>325</v>
      </c>
      <c r="I218" s="49" t="s">
        <v>7</v>
      </c>
      <c r="K218" s="1">
        <v>0.0143052663196822</v>
      </c>
    </row>
    <row r="219" ht="13.8" hidden="1" outlineLevel="1" spans="1:11">
      <c r="A219" s="47" t="s">
        <v>335</v>
      </c>
      <c r="C219" s="1">
        <v>0.014264345358373</v>
      </c>
      <c r="E219" s="6"/>
      <c r="F219" s="53" t="s">
        <v>4</v>
      </c>
      <c r="G219" s="11">
        <f>BC!$G$2</f>
        <v>0.19874537037037</v>
      </c>
      <c r="H219" s="49" t="s">
        <v>335</v>
      </c>
      <c r="I219" s="49" t="s">
        <v>7</v>
      </c>
      <c r="K219" s="1">
        <v>0.0143997370922917</v>
      </c>
    </row>
    <row r="220" ht="13.8" hidden="1" outlineLevel="1" spans="1:11">
      <c r="A220" s="47" t="s">
        <v>345</v>
      </c>
      <c r="C220" s="1">
        <v>0.0143605534822863</v>
      </c>
      <c r="E220" s="6"/>
      <c r="F220" s="53" t="s">
        <v>4</v>
      </c>
      <c r="G220" s="11">
        <f>BC!$G$2</f>
        <v>0.19874537037037</v>
      </c>
      <c r="H220" s="49" t="s">
        <v>345</v>
      </c>
      <c r="I220" s="49" t="s">
        <v>7</v>
      </c>
      <c r="K220" s="1">
        <v>0.0144941539937516</v>
      </c>
    </row>
    <row r="221" ht="13.8" collapsed="1" spans="1:11">
      <c r="A221" s="47" t="s">
        <v>355</v>
      </c>
      <c r="C221" s="1">
        <v>0.0144567411963133</v>
      </c>
      <c r="E221" s="6"/>
      <c r="F221" s="53" t="s">
        <v>4</v>
      </c>
      <c r="G221" s="11">
        <f>BC!$G$2</f>
        <v>0.19874537037037</v>
      </c>
      <c r="H221" s="49" t="s">
        <v>355</v>
      </c>
      <c r="I221" s="49" t="s">
        <v>7</v>
      </c>
      <c r="K221" s="1">
        <v>0.0145885170959727</v>
      </c>
    </row>
    <row r="222" spans="5:9">
      <c r="E222" s="6"/>
      <c r="F222" s="6"/>
      <c r="G222" s="6"/>
      <c r="H222" s="6"/>
      <c r="I222" s="6"/>
    </row>
    <row r="223" ht="13.8" spans="1:5">
      <c r="A223" s="7" t="s">
        <v>81</v>
      </c>
      <c r="E223" s="7" t="s">
        <v>82</v>
      </c>
    </row>
    <row r="224" spans="1:6">
      <c r="A224" s="48" t="s">
        <v>4</v>
      </c>
      <c r="B224" s="10">
        <f>BC!$G$2</f>
        <v>0.19874537037037</v>
      </c>
      <c r="C224" s="50" t="s">
        <v>8</v>
      </c>
      <c r="D224" s="49" t="s">
        <v>7</v>
      </c>
      <c r="E224" s="22" t="s">
        <v>387</v>
      </c>
      <c r="F224" t="s">
        <v>388</v>
      </c>
    </row>
    <row r="225" spans="1:10">
      <c r="A225" t="s">
        <v>287</v>
      </c>
      <c r="C225" t="s">
        <v>288</v>
      </c>
      <c r="E225" s="6"/>
      <c r="F225" s="6"/>
      <c r="G225" s="6"/>
      <c r="H225" s="6"/>
      <c r="I225" s="6"/>
      <c r="J225" s="6"/>
    </row>
    <row r="226" ht="13.8" spans="1:11">
      <c r="A226" s="47" t="s">
        <v>389</v>
      </c>
      <c r="C226" s="1">
        <v>0.0784309742250536</v>
      </c>
      <c r="E226" s="6"/>
      <c r="F226" s="53" t="s">
        <v>4</v>
      </c>
      <c r="G226" s="11">
        <f>BC!$G$2</f>
        <v>0.19874537037037</v>
      </c>
      <c r="H226" s="49" t="s">
        <v>390</v>
      </c>
      <c r="I226" s="49" t="s">
        <v>7</v>
      </c>
      <c r="J226" s="6"/>
      <c r="K226" s="1">
        <v>0.0524825714672126</v>
      </c>
    </row>
    <row r="227" ht="13.8" hidden="1" outlineLevel="1" spans="3:11">
      <c r="C227" s="1"/>
      <c r="E227" s="6"/>
      <c r="F227" s="53" t="s">
        <v>4</v>
      </c>
      <c r="G227" s="11">
        <f>BC!$G$2</f>
        <v>0.19874537037037</v>
      </c>
      <c r="H227" s="49" t="s">
        <v>391</v>
      </c>
      <c r="I227" s="49" t="s">
        <v>7</v>
      </c>
      <c r="J227" s="6"/>
      <c r="K227" s="1">
        <v>0.053237741629711</v>
      </c>
    </row>
    <row r="228" ht="13.8" hidden="1" outlineLevel="1" spans="3:11">
      <c r="C228" s="1"/>
      <c r="E228" s="6"/>
      <c r="F228" s="53" t="s">
        <v>4</v>
      </c>
      <c r="G228" s="11">
        <f>BC!$G$2</f>
        <v>0.19874537037037</v>
      </c>
      <c r="H228" s="49" t="s">
        <v>392</v>
      </c>
      <c r="I228" s="49" t="s">
        <v>7</v>
      </c>
      <c r="J228" s="6"/>
      <c r="K228" s="1">
        <v>0.053989729889269</v>
      </c>
    </row>
    <row r="229" ht="13.8" hidden="1" outlineLevel="1" spans="3:11">
      <c r="C229" s="1"/>
      <c r="E229" s="6"/>
      <c r="F229" s="53" t="s">
        <v>4</v>
      </c>
      <c r="G229" s="11">
        <f>BC!$G$2</f>
        <v>0.19874537037037</v>
      </c>
      <c r="H229" s="49" t="s">
        <v>393</v>
      </c>
      <c r="I229" s="49" t="s">
        <v>7</v>
      </c>
      <c r="J229" s="6"/>
      <c r="K229" s="1">
        <v>0.0547385671187077</v>
      </c>
    </row>
    <row r="230" ht="13.8" hidden="1" outlineLevel="1" spans="3:11">
      <c r="C230" s="1"/>
      <c r="E230" s="6"/>
      <c r="F230" s="53" t="s">
        <v>4</v>
      </c>
      <c r="G230" s="11">
        <f>BC!$G$2</f>
        <v>0.19874537037037</v>
      </c>
      <c r="H230" s="49" t="s">
        <v>394</v>
      </c>
      <c r="I230" s="49" t="s">
        <v>7</v>
      </c>
      <c r="J230" s="6"/>
      <c r="K230" s="1">
        <v>0.0554842837131541</v>
      </c>
    </row>
    <row r="231" ht="13.8" hidden="1" outlineLevel="1" spans="3:11">
      <c r="C231" s="1"/>
      <c r="E231" s="6"/>
      <c r="F231" s="53" t="s">
        <v>4</v>
      </c>
      <c r="G231" s="11">
        <f>BC!$G$2</f>
        <v>0.19874537037037</v>
      </c>
      <c r="H231" s="49" t="s">
        <v>251</v>
      </c>
      <c r="I231" s="49" t="s">
        <v>7</v>
      </c>
      <c r="J231" s="6"/>
      <c r="K231" s="1">
        <v>0.0562269096000822</v>
      </c>
    </row>
    <row r="232" ht="13.8" hidden="1" outlineLevel="1" spans="3:11">
      <c r="C232" s="1"/>
      <c r="E232" s="6"/>
      <c r="F232" s="53" t="s">
        <v>4</v>
      </c>
      <c r="G232" s="11">
        <f>BC!$G$2</f>
        <v>0.19874537037037</v>
      </c>
      <c r="H232" s="49" t="s">
        <v>395</v>
      </c>
      <c r="I232" s="49" t="s">
        <v>7</v>
      </c>
      <c r="J232" s="6"/>
      <c r="K232" s="1">
        <v>0.0569664742490914</v>
      </c>
    </row>
    <row r="233" ht="13.8" hidden="1" outlineLevel="1" spans="3:11">
      <c r="C233" s="1"/>
      <c r="E233" s="6"/>
      <c r="F233" s="53" t="s">
        <v>4</v>
      </c>
      <c r="G233" s="11">
        <f>BC!$G$2</f>
        <v>0.19874537037037</v>
      </c>
      <c r="H233" s="49" t="s">
        <v>396</v>
      </c>
      <c r="I233" s="49" t="s">
        <v>7</v>
      </c>
      <c r="J233" s="6"/>
      <c r="K233" s="1">
        <v>0.0577030066814298</v>
      </c>
    </row>
    <row r="234" ht="13.8" hidden="1" outlineLevel="1" spans="3:11">
      <c r="C234" s="1"/>
      <c r="E234" s="6"/>
      <c r="F234" s="53" t="s">
        <v>4</v>
      </c>
      <c r="G234" s="11">
        <f>BC!$G$2</f>
        <v>0.19874537037037</v>
      </c>
      <c r="H234" s="49" t="s">
        <v>397</v>
      </c>
      <c r="I234" s="49" t="s">
        <v>7</v>
      </c>
      <c r="J234" s="6"/>
      <c r="K234" s="1">
        <v>0.0584365354792699</v>
      </c>
    </row>
    <row r="235" ht="13.8" hidden="1" outlineLevel="1" spans="3:11">
      <c r="C235" s="1"/>
      <c r="E235" s="6"/>
      <c r="F235" s="53" t="s">
        <v>4</v>
      </c>
      <c r="G235" s="11">
        <f>BC!$G$2</f>
        <v>0.19874537037037</v>
      </c>
      <c r="H235" s="49" t="s">
        <v>398</v>
      </c>
      <c r="I235" s="49" t="s">
        <v>7</v>
      </c>
      <c r="J235" s="6"/>
      <c r="K235" s="1">
        <v>0.0591670887947445</v>
      </c>
    </row>
    <row r="236" ht="13.8" hidden="1" outlineLevel="2" spans="3:11">
      <c r="C236" s="1"/>
      <c r="E236" s="6"/>
      <c r="F236" s="53" t="s">
        <v>4</v>
      </c>
      <c r="G236" s="11">
        <f>BC!$G$2</f>
        <v>0.19874537037037</v>
      </c>
      <c r="H236" s="49" t="s">
        <v>399</v>
      </c>
      <c r="I236" s="49" t="s">
        <v>7</v>
      </c>
      <c r="J236" s="6"/>
      <c r="K236" s="1">
        <v>0.0592399815460039</v>
      </c>
    </row>
    <row r="237" ht="13.8" hidden="1" outlineLevel="2" spans="3:11">
      <c r="C237" s="1"/>
      <c r="E237" s="6"/>
      <c r="F237" s="53" t="s">
        <v>4</v>
      </c>
      <c r="G237" s="11">
        <f>BC!$G$2</f>
        <v>0.19874537037037</v>
      </c>
      <c r="H237" s="49" t="s">
        <v>400</v>
      </c>
      <c r="I237" s="49" t="s">
        <v>7</v>
      </c>
      <c r="J237" s="6"/>
      <c r="K237" s="1">
        <v>0.0593128448475909</v>
      </c>
    </row>
    <row r="238" ht="13.8" hidden="1" outlineLevel="2" spans="3:11">
      <c r="C238" s="1"/>
      <c r="E238" s="6"/>
      <c r="F238" s="53" t="s">
        <v>4</v>
      </c>
      <c r="G238" s="11">
        <f>BC!$G$2</f>
        <v>0.19874537037037</v>
      </c>
      <c r="H238" s="49" t="s">
        <v>401</v>
      </c>
      <c r="I238" s="49" t="s">
        <v>7</v>
      </c>
      <c r="J238" s="6"/>
      <c r="K238" s="1">
        <v>0.0593856787269662</v>
      </c>
    </row>
    <row r="239" ht="13.8" hidden="1" outlineLevel="2" spans="3:11">
      <c r="C239" s="1"/>
      <c r="E239" s="6"/>
      <c r="F239" s="53" t="s">
        <v>4</v>
      </c>
      <c r="G239" s="11">
        <f>BC!$G$2</f>
        <v>0.19874537037037</v>
      </c>
      <c r="H239" s="49" t="s">
        <v>402</v>
      </c>
      <c r="I239" s="49" t="s">
        <v>7</v>
      </c>
      <c r="J239" s="6"/>
      <c r="K239" s="1">
        <v>0.0594584832115492</v>
      </c>
    </row>
    <row r="240" ht="13.8" hidden="1" outlineLevel="2" spans="3:11">
      <c r="C240" s="1"/>
      <c r="E240" s="6"/>
      <c r="F240" s="53" t="s">
        <v>4</v>
      </c>
      <c r="G240" s="11">
        <f>BC!$G$2</f>
        <v>0.19874537037037</v>
      </c>
      <c r="H240" s="49" t="s">
        <v>403</v>
      </c>
      <c r="I240" s="49" t="s">
        <v>7</v>
      </c>
      <c r="J240" s="6"/>
      <c r="K240" s="1">
        <v>0.0595312583287187</v>
      </c>
    </row>
    <row r="241" ht="13.8" hidden="1" outlineLevel="2" spans="3:11">
      <c r="C241" s="1"/>
      <c r="E241" s="6"/>
      <c r="F241" s="53" t="s">
        <v>4</v>
      </c>
      <c r="G241" s="11">
        <f>BC!$G$2</f>
        <v>0.19874537037037</v>
      </c>
      <c r="H241" s="49" t="s">
        <v>404</v>
      </c>
      <c r="I241" s="49" t="s">
        <v>7</v>
      </c>
      <c r="J241" s="6"/>
      <c r="K241" s="1">
        <v>0.0596040041058122</v>
      </c>
    </row>
    <row r="242" ht="13.8" hidden="1" outlineLevel="2" spans="3:11">
      <c r="C242" s="1"/>
      <c r="E242" s="6"/>
      <c r="F242" s="53" t="s">
        <v>4</v>
      </c>
      <c r="G242" s="11">
        <f>BC!$G$2</f>
        <v>0.19874537037037</v>
      </c>
      <c r="H242" s="49" t="s">
        <v>405</v>
      </c>
      <c r="I242" s="49" t="s">
        <v>7</v>
      </c>
      <c r="J242" s="6"/>
      <c r="K242" s="1">
        <v>0.0596767205701264</v>
      </c>
    </row>
    <row r="243" ht="13.8" hidden="1" outlineLevel="2" spans="3:11">
      <c r="C243" s="1"/>
      <c r="E243" s="6"/>
      <c r="F243" s="53" t="s">
        <v>4</v>
      </c>
      <c r="G243" s="11">
        <f>BC!$G$2</f>
        <v>0.19874537037037</v>
      </c>
      <c r="H243" s="49" t="s">
        <v>406</v>
      </c>
      <c r="I243" s="49" t="s">
        <v>7</v>
      </c>
      <c r="J243" s="6"/>
      <c r="K243" s="1">
        <v>0.0597494077489175</v>
      </c>
    </row>
    <row r="244" ht="13.8" hidden="1" outlineLevel="2" spans="3:11">
      <c r="C244" s="1"/>
      <c r="E244" s="6"/>
      <c r="F244" s="53" t="s">
        <v>4</v>
      </c>
      <c r="G244" s="11">
        <f>BC!$G$2</f>
        <v>0.19874537037037</v>
      </c>
      <c r="H244" s="49" t="s">
        <v>407</v>
      </c>
      <c r="I244" s="49" t="s">
        <v>7</v>
      </c>
      <c r="J244" s="6"/>
      <c r="K244" s="1">
        <v>0.0598220656694008</v>
      </c>
    </row>
    <row r="245" ht="13.8" hidden="1" outlineLevel="1" collapsed="1" spans="3:11">
      <c r="C245" s="1"/>
      <c r="E245" s="6"/>
      <c r="F245" s="9"/>
      <c r="G245" s="11"/>
      <c r="H245" s="11"/>
      <c r="I245" s="11"/>
      <c r="J245" s="6"/>
      <c r="K245" s="1"/>
    </row>
    <row r="246" ht="13.8" collapsed="1" spans="1:11">
      <c r="A246" s="47" t="s">
        <v>87</v>
      </c>
      <c r="C246" s="1">
        <v>0.078515201416758</v>
      </c>
      <c r="E246" s="6"/>
      <c r="F246" s="53" t="s">
        <v>4</v>
      </c>
      <c r="G246" s="11">
        <f>BC!$G$2</f>
        <v>0.19874537037037</v>
      </c>
      <c r="H246" s="49" t="s">
        <v>408</v>
      </c>
      <c r="I246" s="49" t="s">
        <v>7</v>
      </c>
      <c r="J246" s="6"/>
      <c r="K246" s="1">
        <v>0.0598946943587511</v>
      </c>
    </row>
    <row r="247" ht="13.8" spans="1:10">
      <c r="A247" s="47" t="s">
        <v>154</v>
      </c>
      <c r="C247" s="1">
        <v>0.0792801881660655</v>
      </c>
      <c r="E247" s="6"/>
      <c r="F247" s="9"/>
      <c r="G247" s="11"/>
      <c r="H247" s="11"/>
      <c r="I247" s="11"/>
      <c r="J247" s="6"/>
    </row>
    <row r="248" ht="13.8" spans="1:9">
      <c r="A248" s="47" t="s">
        <v>289</v>
      </c>
      <c r="C248" s="1">
        <v>0.0801286484722593</v>
      </c>
      <c r="F248" s="8"/>
      <c r="G248" s="10"/>
      <c r="H248" s="10"/>
      <c r="I248" s="10"/>
    </row>
    <row r="249" ht="13.8" spans="1:9">
      <c r="A249" s="47" t="s">
        <v>290</v>
      </c>
      <c r="C249" s="1">
        <v>0.0809754826531009</v>
      </c>
      <c r="F249" s="8"/>
      <c r="G249" s="10"/>
      <c r="H249" s="10"/>
      <c r="I249" s="10"/>
    </row>
    <row r="250" ht="13.8" spans="1:9">
      <c r="A250" s="47" t="s">
        <v>291</v>
      </c>
      <c r="C250" s="1">
        <v>0.0818206697951643</v>
      </c>
      <c r="F250" s="8"/>
      <c r="G250" s="10"/>
      <c r="H250" s="10"/>
      <c r="I250" s="10"/>
    </row>
    <row r="251" ht="13.8" spans="1:9">
      <c r="A251" s="47" t="s">
        <v>355</v>
      </c>
      <c r="C251" s="1">
        <v>0.0826641896854513</v>
      </c>
      <c r="F251" s="8"/>
      <c r="G251" s="10"/>
      <c r="H251" s="10"/>
      <c r="I251" s="10"/>
    </row>
    <row r="253" ht="13.8" spans="1:9">
      <c r="A253" s="7" t="s">
        <v>235</v>
      </c>
      <c r="E253" s="1" t="s">
        <v>139</v>
      </c>
      <c r="F253" s="1"/>
      <c r="I253" s="1" t="s">
        <v>200</v>
      </c>
    </row>
    <row r="254" spans="1:6">
      <c r="A254" s="46" t="s">
        <v>3</v>
      </c>
      <c r="B254" s="18">
        <f>BC!$G$3</f>
        <v>0.282515432098765</v>
      </c>
      <c r="C254" s="47" t="s">
        <v>7</v>
      </c>
      <c r="D254" s="51" t="s">
        <v>8</v>
      </c>
      <c r="E254" s="22" t="s">
        <v>387</v>
      </c>
      <c r="F254" t="s">
        <v>388</v>
      </c>
    </row>
    <row r="255" spans="1:3">
      <c r="A255" t="s">
        <v>287</v>
      </c>
      <c r="C255" t="s">
        <v>288</v>
      </c>
    </row>
    <row r="256" ht="13.8" spans="1:8">
      <c r="A256" s="47" t="s">
        <v>290</v>
      </c>
      <c r="C256" s="1">
        <v>0.0263445305666462</v>
      </c>
      <c r="H256" s="6"/>
    </row>
    <row r="257" ht="13.8" spans="1:11">
      <c r="A257" s="47" t="s">
        <v>291</v>
      </c>
      <c r="C257" s="1">
        <v>0.0283672441102476</v>
      </c>
      <c r="D257" s="21">
        <v>0.000301308559485825</v>
      </c>
      <c r="F257" s="6"/>
      <c r="H257" s="6"/>
      <c r="K257" s="1"/>
    </row>
    <row r="258" ht="13.8" spans="1:12">
      <c r="A258" s="47" t="s">
        <v>409</v>
      </c>
      <c r="C258" s="1">
        <v>0.0980128609002496</v>
      </c>
      <c r="D258" s="21">
        <v>0.00398442777118551</v>
      </c>
      <c r="F258" s="52" t="s">
        <v>3</v>
      </c>
      <c r="G258" s="18">
        <f>BC!$G$3</f>
        <v>0.282515432098765</v>
      </c>
      <c r="H258" s="51" t="s">
        <v>409</v>
      </c>
      <c r="I258" s="51" t="s">
        <v>8</v>
      </c>
      <c r="K258" s="1">
        <v>0.244701858708424</v>
      </c>
      <c r="L258" s="1">
        <v>0.0307111901146557</v>
      </c>
    </row>
    <row r="259" ht="13.8" hidden="1" outlineLevel="1" spans="1:9">
      <c r="A259" s="47" t="s">
        <v>410</v>
      </c>
      <c r="C259" s="1">
        <v>0.0998602740901472</v>
      </c>
      <c r="D259" s="21">
        <v>0.00414893928632988</v>
      </c>
      <c r="F259" s="52" t="s">
        <v>3</v>
      </c>
      <c r="G259" s="18">
        <f>BC!$G$3</f>
        <v>0.282515432098765</v>
      </c>
      <c r="H259" s="51" t="s">
        <v>409</v>
      </c>
      <c r="I259" s="51" t="s">
        <v>8</v>
      </c>
    </row>
    <row r="260" ht="13.8" hidden="1" outlineLevel="1" spans="1:9">
      <c r="A260" s="47" t="s">
        <v>411</v>
      </c>
      <c r="C260" s="1">
        <v>0.101703053537324</v>
      </c>
      <c r="D260" s="21">
        <v>0.00431685125027817</v>
      </c>
      <c r="F260" s="52" t="s">
        <v>3</v>
      </c>
      <c r="G260" s="18">
        <f>BC!$G$3</f>
        <v>0.282515432098765</v>
      </c>
      <c r="H260" s="51" t="s">
        <v>409</v>
      </c>
      <c r="I260" s="51" t="s">
        <v>8</v>
      </c>
    </row>
    <row r="261" ht="13.8" hidden="1" outlineLevel="1" spans="1:9">
      <c r="A261" s="47" t="s">
        <v>412</v>
      </c>
      <c r="C261" s="1">
        <v>0.103541207286962</v>
      </c>
      <c r="D261" s="21">
        <v>0.00448816383444768</v>
      </c>
      <c r="F261" s="52" t="s">
        <v>3</v>
      </c>
      <c r="G261" s="18">
        <f>BC!$G$3</f>
        <v>0.282515432098765</v>
      </c>
      <c r="H261" s="51" t="s">
        <v>409</v>
      </c>
      <c r="I261" s="51" t="s">
        <v>8</v>
      </c>
    </row>
    <row r="262" ht="13.8" hidden="1" outlineLevel="1" spans="1:9">
      <c r="A262" s="47" t="s">
        <v>413</v>
      </c>
      <c r="C262" s="1">
        <v>0.105374743526917</v>
      </c>
      <c r="D262" s="21">
        <v>0.00466287696433397</v>
      </c>
      <c r="F262" s="52" t="s">
        <v>3</v>
      </c>
      <c r="G262" s="18">
        <f>BC!$G$3</f>
        <v>0.282515432098765</v>
      </c>
      <c r="H262" s="51" t="s">
        <v>409</v>
      </c>
      <c r="I262" s="51" t="s">
        <v>8</v>
      </c>
    </row>
    <row r="263" ht="13.8" hidden="1" outlineLevel="1" spans="1:9">
      <c r="A263" s="47" t="s">
        <v>414</v>
      </c>
      <c r="C263" s="1">
        <v>0.107203670583322</v>
      </c>
      <c r="D263" s="21">
        <v>0.00484099032436452</v>
      </c>
      <c r="F263" s="52" t="s">
        <v>3</v>
      </c>
      <c r="G263" s="18">
        <f>BC!$G$3</f>
        <v>0.282515432098765</v>
      </c>
      <c r="H263" s="51" t="s">
        <v>409</v>
      </c>
      <c r="I263" s="51" t="s">
        <v>8</v>
      </c>
    </row>
    <row r="264" ht="13.8" hidden="1" outlineLevel="1" spans="1:9">
      <c r="A264" s="47" t="s">
        <v>415</v>
      </c>
      <c r="C264" s="1">
        <v>0.109027996916296</v>
      </c>
      <c r="D264" s="21">
        <v>0.00502250336265068</v>
      </c>
      <c r="F264" s="52" t="s">
        <v>3</v>
      </c>
      <c r="G264" s="18">
        <f>BC!$G$3</f>
        <v>0.282515432098765</v>
      </c>
      <c r="H264" s="51" t="s">
        <v>409</v>
      </c>
      <c r="I264" s="51" t="s">
        <v>8</v>
      </c>
    </row>
    <row r="265" ht="13.8" hidden="1" outlineLevel="1" spans="1:9">
      <c r="A265" s="47" t="s">
        <v>416</v>
      </c>
      <c r="C265" s="1">
        <v>0.110847731115767</v>
      </c>
      <c r="D265" s="21">
        <v>0.00520741529564041</v>
      </c>
      <c r="F265" s="52" t="s">
        <v>3</v>
      </c>
      <c r="G265" s="18">
        <f>BC!$G$3</f>
        <v>0.282515432098765</v>
      </c>
      <c r="H265" s="51" t="s">
        <v>409</v>
      </c>
      <c r="I265" s="51" t="s">
        <v>8</v>
      </c>
    </row>
    <row r="266" ht="13.8" hidden="1" outlineLevel="1" spans="1:9">
      <c r="A266" s="47" t="s">
        <v>417</v>
      </c>
      <c r="C266" s="1">
        <v>0.112662881897386</v>
      </c>
      <c r="D266" s="21">
        <v>0.00539572511267467</v>
      </c>
      <c r="F266" s="52" t="s">
        <v>3</v>
      </c>
      <c r="G266" s="18">
        <f>BC!$G$3</f>
        <v>0.282515432098765</v>
      </c>
      <c r="H266" s="51" t="s">
        <v>409</v>
      </c>
      <c r="I266" s="51" t="s">
        <v>8</v>
      </c>
    </row>
    <row r="267" ht="13.8" hidden="1" outlineLevel="1" spans="1:9">
      <c r="A267" s="47" t="s">
        <v>418</v>
      </c>
      <c r="C267" s="1">
        <v>0.114473458098547</v>
      </c>
      <c r="D267" s="21">
        <v>0.00558743158044919</v>
      </c>
      <c r="F267" s="52" t="s">
        <v>3</v>
      </c>
      <c r="G267" s="18">
        <f>BC!$G$3</f>
        <v>0.282515432098765</v>
      </c>
      <c r="H267" s="51" t="s">
        <v>409</v>
      </c>
      <c r="I267" s="51" t="s">
        <v>8</v>
      </c>
    </row>
    <row r="268" ht="13.8" collapsed="1" spans="1:12">
      <c r="A268" s="47" t="s">
        <v>419</v>
      </c>
      <c r="C268" s="1">
        <v>0.116279468674506</v>
      </c>
      <c r="D268" s="21">
        <v>0.00578253324738456</v>
      </c>
      <c r="F268" s="52" t="s">
        <v>3</v>
      </c>
      <c r="G268" s="18">
        <f>BC!$G$3</f>
        <v>0.282515432098765</v>
      </c>
      <c r="H268" s="51" t="s">
        <v>390</v>
      </c>
      <c r="I268" s="51" t="s">
        <v>8</v>
      </c>
      <c r="K268" s="1">
        <v>0.25792092742722</v>
      </c>
      <c r="L268" s="1">
        <v>0.0347511727978778</v>
      </c>
    </row>
    <row r="269" spans="6:8">
      <c r="F269" s="6"/>
      <c r="H269" s="6"/>
    </row>
    <row r="270" spans="8:8">
      <c r="H270" s="6"/>
    </row>
    <row r="271" spans="8:8">
      <c r="H271" s="6"/>
    </row>
    <row r="273" spans="1:1">
      <c r="A273" t="s">
        <v>420</v>
      </c>
    </row>
    <row r="274" ht="13.8" spans="1:5">
      <c r="A274" s="7" t="s">
        <v>421</v>
      </c>
      <c r="E274" s="1" t="s">
        <v>149</v>
      </c>
    </row>
    <row r="275" s="3" customFormat="1" ht="13.8" spans="1:8">
      <c r="A275" s="23" t="s">
        <v>422</v>
      </c>
      <c r="B275" s="54" t="s">
        <v>144</v>
      </c>
      <c r="C275" s="23">
        <v>0.0643409243106004</v>
      </c>
      <c r="D275" s="55" t="s">
        <v>355</v>
      </c>
      <c r="E275" s="3">
        <v>1</v>
      </c>
      <c r="G275" s="23">
        <v>0.0432171888892571</v>
      </c>
      <c r="H275" s="23">
        <v>0.0010531195112369</v>
      </c>
    </row>
    <row r="276" s="3" customFormat="1" ht="13.8" spans="1:8">
      <c r="A276" s="26" t="s">
        <v>423</v>
      </c>
      <c r="B276" s="54" t="s">
        <v>144</v>
      </c>
      <c r="C276" s="23">
        <v>0.0643409243106004</v>
      </c>
      <c r="D276" s="55" t="s">
        <v>355</v>
      </c>
      <c r="E276" s="3">
        <v>10</v>
      </c>
      <c r="G276" s="23">
        <v>0.00632678899415618</v>
      </c>
      <c r="H276" s="27">
        <v>2.09608007797347e-5</v>
      </c>
    </row>
    <row r="277" ht="13.8" spans="1:8">
      <c r="A277" s="28" t="s">
        <v>424</v>
      </c>
      <c r="B277" s="46" t="s">
        <v>144</v>
      </c>
      <c r="C277" s="1">
        <v>0.0643409243106004</v>
      </c>
      <c r="D277" s="51" t="s">
        <v>355</v>
      </c>
      <c r="E277">
        <f>1*0.9+10*0.1</f>
        <v>1.9</v>
      </c>
      <c r="G277" s="1">
        <v>0.0240391961529818</v>
      </c>
      <c r="H277" s="1">
        <v>0.000313606925772746</v>
      </c>
    </row>
    <row r="278" ht="13.8" spans="1:8">
      <c r="A278" s="28" t="s">
        <v>425</v>
      </c>
      <c r="B278" s="46" t="s">
        <v>144</v>
      </c>
      <c r="C278" s="1">
        <v>0.0643409243106004</v>
      </c>
      <c r="D278" s="51" t="s">
        <v>355</v>
      </c>
      <c r="E278">
        <f>1*0.8+10*0.2</f>
        <v>2.8</v>
      </c>
      <c r="G278" s="1">
        <v>0.0170611941837488</v>
      </c>
      <c r="H278" s="1">
        <v>0.000155720028049883</v>
      </c>
    </row>
    <row r="279" ht="13.8" spans="1:8">
      <c r="A279" s="28" t="s">
        <v>426</v>
      </c>
      <c r="B279" s="46" t="s">
        <v>144</v>
      </c>
      <c r="C279" s="1">
        <v>0.0643409243106004</v>
      </c>
      <c r="D279" s="51" t="s">
        <v>355</v>
      </c>
      <c r="E279">
        <f>1*0.85+10*0.15</f>
        <v>2.35</v>
      </c>
      <c r="G279" s="1">
        <v>0.019890181114255</v>
      </c>
      <c r="H279" s="1">
        <v>0.000212878072712167</v>
      </c>
    </row>
    <row r="280" ht="13.8" spans="1:8">
      <c r="A280" t="s">
        <v>427</v>
      </c>
      <c r="B280" s="46" t="s">
        <v>144</v>
      </c>
      <c r="C280" s="1">
        <v>0.0643409243106004</v>
      </c>
      <c r="D280" s="51" t="s">
        <v>355</v>
      </c>
      <c r="E280">
        <f>1*BC!$I$5+10*BC!$J$5</f>
        <v>5.43815221015112</v>
      </c>
      <c r="G280" s="1">
        <v>0.00984541850568544</v>
      </c>
      <c r="H280" s="12">
        <v>5.10981697302455e-5</v>
      </c>
    </row>
    <row r="281" ht="13.8" spans="1:8">
      <c r="A281" t="s">
        <v>428</v>
      </c>
      <c r="B281" s="46" t="s">
        <v>144</v>
      </c>
      <c r="C281" s="1">
        <v>0.0643409243106004</v>
      </c>
      <c r="D281" s="51" t="s">
        <v>355</v>
      </c>
      <c r="E281">
        <f>1/(1*BC!$I$5)+1/(0.1*BC!$J$5)</f>
        <v>22.2515944021859</v>
      </c>
      <c r="G281" s="1">
        <v>0.00400852524860528</v>
      </c>
      <c r="H281" s="12">
        <v>8.38506153654948e-6</v>
      </c>
    </row>
    <row r="282" ht="13.8" spans="1:8">
      <c r="A282" t="s">
        <v>429</v>
      </c>
      <c r="B282" s="46" t="s">
        <v>144</v>
      </c>
      <c r="C282" s="1">
        <v>0.0643409243106004</v>
      </c>
      <c r="D282" s="51" t="s">
        <v>355</v>
      </c>
      <c r="E282">
        <f>(1*BC!$I$5+10*BC!$J$5)/2</f>
        <v>2.71907610507556</v>
      </c>
      <c r="G282" s="1">
        <v>0.0175015979436665</v>
      </c>
      <c r="H282" s="1">
        <v>0.00016401166729096</v>
      </c>
    </row>
    <row r="284" ht="13.8" spans="1:9">
      <c r="A284" s="7" t="s">
        <v>235</v>
      </c>
      <c r="E284" s="1" t="s">
        <v>139</v>
      </c>
      <c r="F284" s="1"/>
      <c r="I284" s="1" t="s">
        <v>200</v>
      </c>
    </row>
    <row r="285" ht="13.8" spans="1:9">
      <c r="A285" s="7" t="s">
        <v>430</v>
      </c>
      <c r="E285" s="1"/>
      <c r="F285" s="1"/>
      <c r="I285" s="1"/>
    </row>
    <row r="286" ht="13.8" spans="1:9">
      <c r="A286" s="7"/>
      <c r="B286" s="46" t="s">
        <v>3</v>
      </c>
      <c r="C286" s="18">
        <f>BC!$H$3</f>
        <v>0.263321960714897</v>
      </c>
      <c r="D286" s="51" t="s">
        <v>355</v>
      </c>
      <c r="E286">
        <f>1/1*BC!$I$3+1/0.1*BC!$J$3</f>
        <v>3.68697872776272</v>
      </c>
      <c r="F286" s="1"/>
      <c r="G286" s="1">
        <v>0.0590925427942975</v>
      </c>
      <c r="H286" s="1">
        <v>0.00146560255057005</v>
      </c>
      <c r="I286" s="1"/>
    </row>
    <row r="287" ht="13.8" spans="2:8">
      <c r="B287" s="46" t="s">
        <v>3</v>
      </c>
      <c r="C287" s="18">
        <f>BC!$H$3</f>
        <v>0.263321960714897</v>
      </c>
      <c r="D287" s="51" t="s">
        <v>7</v>
      </c>
      <c r="E287">
        <f>1/1*BC!$I$3+1/0.1*BC!$J$3</f>
        <v>3.68697872776272</v>
      </c>
      <c r="G287" s="1">
        <v>0.0677216034547565</v>
      </c>
      <c r="H287" s="1">
        <v>0.0019418242523067</v>
      </c>
    </row>
    <row r="288" ht="13.8" spans="1:9">
      <c r="A288" s="7"/>
      <c r="B288" s="46" t="s">
        <v>3</v>
      </c>
      <c r="C288" s="18">
        <f>BC!$H$3</f>
        <v>0.263321960714897</v>
      </c>
      <c r="D288" s="51" t="s">
        <v>431</v>
      </c>
      <c r="E288">
        <f>1/1*BC!$I$3+1/0.1*BC!$J$3</f>
        <v>3.68697872776272</v>
      </c>
      <c r="F288" s="1"/>
      <c r="G288" s="1">
        <v>0.100063413128613</v>
      </c>
      <c r="H288" s="1">
        <v>0.0044866686232969</v>
      </c>
      <c r="I288" s="1"/>
    </row>
    <row r="289" ht="13.8" spans="2:8">
      <c r="B289" s="46" t="s">
        <v>3</v>
      </c>
      <c r="C289" s="18">
        <f>BC!$H$3</f>
        <v>0.263321960714897</v>
      </c>
      <c r="D289" s="51" t="s">
        <v>409</v>
      </c>
      <c r="E289">
        <f>1/1*BC!$I$3+1/0.1*BC!$J$3</f>
        <v>3.68697872776272</v>
      </c>
      <c r="G289" s="1">
        <v>0.115078958541255</v>
      </c>
      <c r="H289" s="1">
        <v>0.00612532954197424</v>
      </c>
    </row>
    <row r="290" ht="13.8" spans="2:8">
      <c r="B290" s="46" t="s">
        <v>3</v>
      </c>
      <c r="C290" s="18">
        <f>BC!$H$3</f>
        <v>0.263321960714897</v>
      </c>
      <c r="D290" s="51" t="s">
        <v>390</v>
      </c>
      <c r="E290">
        <f>1/1*BC!$I$3+1/0.1*BC!$J$3</f>
        <v>3.68697872776272</v>
      </c>
      <c r="G290" s="1">
        <v>0.129419293522735</v>
      </c>
      <c r="H290" s="1">
        <v>0.00799224723476078</v>
      </c>
    </row>
    <row r="292" ht="13.8" spans="1:1">
      <c r="A292" s="7" t="s">
        <v>432</v>
      </c>
    </row>
    <row r="293" ht="13.8" spans="1:8">
      <c r="A293" s="7"/>
      <c r="B293" s="46" t="s">
        <v>3</v>
      </c>
      <c r="C293" s="18">
        <f>BC!$H$3</f>
        <v>0.263321960714897</v>
      </c>
      <c r="D293" s="51" t="s">
        <v>355</v>
      </c>
      <c r="E293">
        <v>1.5</v>
      </c>
      <c r="G293" s="1">
        <v>0.126144070390407</v>
      </c>
      <c r="H293" s="1">
        <v>0.00749686130012588</v>
      </c>
    </row>
    <row r="294" ht="13.8" spans="1:8">
      <c r="A294" t="s">
        <v>429</v>
      </c>
      <c r="B294" s="46" t="s">
        <v>3</v>
      </c>
      <c r="C294" s="18">
        <f>BC!$H$3</f>
        <v>0.263321960714897</v>
      </c>
      <c r="D294" s="51" t="s">
        <v>355</v>
      </c>
      <c r="E294">
        <f>(1/1*BC!$I$3+1/0.1*BC!$J$3)/2</f>
        <v>1.84348936388136</v>
      </c>
      <c r="G294" s="1">
        <v>0.105755871035216</v>
      </c>
      <c r="H294" s="1">
        <v>0.00509323779796649</v>
      </c>
    </row>
    <row r="295" ht="13.8" spans="1:8">
      <c r="A295" s="7"/>
      <c r="B295" s="46" t="s">
        <v>3</v>
      </c>
      <c r="C295" s="18">
        <f>BC!$H$3</f>
        <v>0.263321960714897</v>
      </c>
      <c r="D295" s="51" t="s">
        <v>355</v>
      </c>
      <c r="E295">
        <v>2</v>
      </c>
      <c r="G295" s="1">
        <v>0.0986487139522709</v>
      </c>
      <c r="H295" s="1">
        <v>0.00437841353180648</v>
      </c>
    </row>
    <row r="296" ht="13.8" spans="1:8">
      <c r="A296" s="7"/>
      <c r="B296" s="46" t="s">
        <v>3</v>
      </c>
      <c r="C296" s="18">
        <f>BC!$H$3</f>
        <v>0.263321960714897</v>
      </c>
      <c r="D296" s="51" t="s">
        <v>355</v>
      </c>
      <c r="E296">
        <v>3</v>
      </c>
      <c r="G296" s="1">
        <v>0.0700425004032987</v>
      </c>
      <c r="H296" s="1">
        <v>0.00209978664611967</v>
      </c>
    </row>
    <row r="297" ht="13.8" spans="1:8">
      <c r="A297" t="s">
        <v>427</v>
      </c>
      <c r="B297" s="46" t="s">
        <v>3</v>
      </c>
      <c r="C297" s="18">
        <f>BC!$H$3</f>
        <v>0.263321960714897</v>
      </c>
      <c r="D297" s="51" t="s">
        <v>355</v>
      </c>
      <c r="E297">
        <f>1/1*BC!$I$3+1/0.1*BC!$J$3</f>
        <v>3.68697872776272</v>
      </c>
      <c r="G297" s="1">
        <v>0.0590925427942975</v>
      </c>
      <c r="H297" s="1">
        <v>0.00146560255057005</v>
      </c>
    </row>
    <row r="298" ht="13.8" spans="2:8">
      <c r="B298" s="46" t="s">
        <v>3</v>
      </c>
      <c r="C298" s="18">
        <f>BC!$H$3</f>
        <v>0.263321960714897</v>
      </c>
      <c r="D298" s="51" t="s">
        <v>355</v>
      </c>
      <c r="E298">
        <v>5</v>
      </c>
      <c r="G298" s="1">
        <v>0.0463396084184129</v>
      </c>
      <c r="H298" s="1">
        <v>0.000880838789498583</v>
      </c>
    </row>
    <row r="299" spans="2:3">
      <c r="B299" s="13"/>
      <c r="C299" s="18"/>
    </row>
    <row r="300" s="3" customFormat="1" ht="13.8" spans="1:10">
      <c r="A300" s="23" t="s">
        <v>422</v>
      </c>
      <c r="B300" s="54" t="s">
        <v>3</v>
      </c>
      <c r="C300" s="29">
        <f>BC!$H$3</f>
        <v>0.263321960714897</v>
      </c>
      <c r="D300" s="55" t="s">
        <v>355</v>
      </c>
      <c r="E300" s="3">
        <v>1</v>
      </c>
      <c r="G300" s="23">
        <v>0.177947615234672</v>
      </c>
      <c r="H300" s="23">
        <v>0.016194101106518</v>
      </c>
      <c r="J300" s="29"/>
    </row>
    <row r="301" s="3" customFormat="1" ht="13.8" spans="1:10">
      <c r="A301" s="26" t="s">
        <v>423</v>
      </c>
      <c r="B301" s="54" t="s">
        <v>3</v>
      </c>
      <c r="C301" s="29">
        <f>BC!$H$3</f>
        <v>0.263321960714897</v>
      </c>
      <c r="D301" s="55" t="s">
        <v>355</v>
      </c>
      <c r="E301" s="3">
        <v>10</v>
      </c>
      <c r="G301" s="23">
        <v>0.0280799613002082</v>
      </c>
      <c r="H301" s="23">
        <v>0.000313292588905848</v>
      </c>
      <c r="J301" s="3">
        <f>1/((1*BC!$I$3+0.1*BC!$J$3))</f>
        <v>1.36742389058315</v>
      </c>
    </row>
    <row r="302" ht="13.8" spans="1:8">
      <c r="A302" s="28" t="s">
        <v>426</v>
      </c>
      <c r="B302" s="46" t="s">
        <v>3</v>
      </c>
      <c r="C302" s="18">
        <f>BC!$H$3</f>
        <v>0.263321960714897</v>
      </c>
      <c r="D302" s="51" t="s">
        <v>355</v>
      </c>
      <c r="E302">
        <f>1*0.85+10*0.15</f>
        <v>2.35</v>
      </c>
      <c r="G302" s="1">
        <v>0.0860063208387392</v>
      </c>
      <c r="H302" s="1">
        <v>0.0032562507412102</v>
      </c>
    </row>
    <row r="303" ht="13.8" spans="1:8">
      <c r="A303" s="28" t="s">
        <v>424</v>
      </c>
      <c r="B303" s="46" t="s">
        <v>3</v>
      </c>
      <c r="C303" s="18">
        <f>BC!$H$3</f>
        <v>0.263321960714897</v>
      </c>
      <c r="D303" s="51" t="s">
        <v>355</v>
      </c>
      <c r="E303">
        <f>1*0.9+10*0.1</f>
        <v>1.9</v>
      </c>
      <c r="G303" s="1">
        <v>0.10306312005801</v>
      </c>
      <c r="H303" s="1">
        <v>0.00481513569897713</v>
      </c>
    </row>
    <row r="304" ht="13.8" spans="1:8">
      <c r="A304" s="28" t="s">
        <v>433</v>
      </c>
      <c r="B304" s="46" t="s">
        <v>3</v>
      </c>
      <c r="C304" s="18">
        <f>BC!$H$3</f>
        <v>0.263321960714897</v>
      </c>
      <c r="D304" s="51" t="s">
        <v>355</v>
      </c>
      <c r="E304">
        <f>1*0.95+10*0.05</f>
        <v>1.45</v>
      </c>
      <c r="G304" s="1">
        <v>0.129851241070287</v>
      </c>
      <c r="H304" s="1">
        <v>0.0079923553018422</v>
      </c>
    </row>
    <row r="305" s="4" customFormat="1" ht="13.8" spans="1:8">
      <c r="A305" s="28"/>
      <c r="B305" s="56" t="s">
        <v>3</v>
      </c>
      <c r="C305" s="31">
        <f>BC!H3</f>
        <v>0.263321960714897</v>
      </c>
      <c r="D305" s="49" t="s">
        <v>355</v>
      </c>
      <c r="E305" s="4">
        <f>1/((1*BC!$I$3+0.1*BC!$J$3))</f>
        <v>1.36742389058315</v>
      </c>
      <c r="G305" s="7">
        <v>0.136515492578044</v>
      </c>
      <c r="H305" s="7">
        <v>0.00892999192161157</v>
      </c>
    </row>
    <row r="306" spans="2:3">
      <c r="B306" s="13"/>
      <c r="C306" s="18"/>
    </row>
    <row r="307" ht="13.8" spans="1:5">
      <c r="A307" s="7" t="s">
        <v>434</v>
      </c>
      <c r="E307" s="1" t="s">
        <v>152</v>
      </c>
    </row>
    <row r="308" ht="13.8" spans="1:8">
      <c r="A308" t="s">
        <v>429</v>
      </c>
      <c r="B308" s="46" t="s">
        <v>144</v>
      </c>
      <c r="C308" s="1">
        <v>0.0643409243106004</v>
      </c>
      <c r="D308" s="51" t="s">
        <v>390</v>
      </c>
      <c r="E308">
        <f>(1*BC!$I$5+10*BC!$J$5)/2</f>
        <v>2.71907610507556</v>
      </c>
      <c r="G308" s="1">
        <v>0.0354696125591889</v>
      </c>
      <c r="H308" s="1">
        <v>0.000695666560953541</v>
      </c>
    </row>
    <row r="309" ht="13.8" spans="1:8">
      <c r="A309" s="13"/>
      <c r="B309" s="46" t="s">
        <v>144</v>
      </c>
      <c r="C309" s="1">
        <v>0.0643409243106004</v>
      </c>
      <c r="D309" s="51" t="s">
        <v>390</v>
      </c>
      <c r="E309">
        <f>1*BC!$I$5+10*BC!$J$5</f>
        <v>5.43815221015112</v>
      </c>
      <c r="G309" s="1">
        <v>0.0279882465575482</v>
      </c>
      <c r="H309" s="1">
        <v>0.000431389145396468</v>
      </c>
    </row>
    <row r="310" ht="13.8" spans="1:8">
      <c r="A310" t="s">
        <v>435</v>
      </c>
      <c r="B310" s="46" t="s">
        <v>144</v>
      </c>
      <c r="C310" s="1">
        <v>0.0643409243106004</v>
      </c>
      <c r="D310" s="51" t="s">
        <v>8</v>
      </c>
      <c r="E310">
        <f>1*BC!$I$5+10*BC!$J$5</f>
        <v>5.43815221015112</v>
      </c>
      <c r="G310" s="1">
        <v>0.0468670119912535</v>
      </c>
      <c r="H310" s="1">
        <v>0.00127719420242718</v>
      </c>
    </row>
    <row r="311" s="3" customFormat="1" ht="13.8" spans="1:8">
      <c r="A311" s="23" t="s">
        <v>422</v>
      </c>
      <c r="B311" s="54" t="s">
        <v>144</v>
      </c>
      <c r="C311" s="23">
        <v>0.0643409243106004</v>
      </c>
      <c r="D311" s="55" t="s">
        <v>390</v>
      </c>
      <c r="E311" s="3">
        <v>1</v>
      </c>
      <c r="G311" s="23">
        <v>0.0606027761583392</v>
      </c>
      <c r="H311" s="23">
        <v>0.00210178288206065</v>
      </c>
    </row>
    <row r="312" s="3" customFormat="1" ht="13.8" spans="1:10">
      <c r="A312" s="26" t="s">
        <v>423</v>
      </c>
      <c r="B312" s="54" t="s">
        <v>144</v>
      </c>
      <c r="C312" s="23">
        <v>0.0643409243106004</v>
      </c>
      <c r="D312" s="55" t="s">
        <v>390</v>
      </c>
      <c r="E312" s="3">
        <v>10</v>
      </c>
      <c r="G312" s="23">
        <v>0.0245501569117732</v>
      </c>
      <c r="H312" s="23">
        <v>0.000332106601263617</v>
      </c>
      <c r="J312" s="32"/>
    </row>
    <row r="313" ht="13.8" spans="1:10">
      <c r="A313" s="28" t="s">
        <v>424</v>
      </c>
      <c r="B313" s="46" t="s">
        <v>144</v>
      </c>
      <c r="C313" s="1">
        <v>0.0643409243106004</v>
      </c>
      <c r="D313" s="51" t="s">
        <v>390</v>
      </c>
      <c r="E313">
        <f>1*0.9+10*0.1</f>
        <v>1.9</v>
      </c>
      <c r="G313" s="1">
        <v>0.0418584292358541</v>
      </c>
      <c r="H313" s="1">
        <v>0.000975473096939154</v>
      </c>
      <c r="J313">
        <f>1/((1*0.51+0.1*0.49))</f>
        <v>1.78890876565295</v>
      </c>
    </row>
    <row r="314" ht="13.8" spans="1:8">
      <c r="A314" s="28" t="s">
        <v>433</v>
      </c>
      <c r="B314" s="46" t="s">
        <v>144</v>
      </c>
      <c r="C314" s="1">
        <v>0.0643409243106004</v>
      </c>
      <c r="D314" s="51" t="s">
        <v>390</v>
      </c>
      <c r="E314">
        <f>1*0.95+10*0.05</f>
        <v>1.45</v>
      </c>
      <c r="G314" s="1">
        <v>0.0483803883299525</v>
      </c>
      <c r="H314" s="1">
        <v>0.0013145250687025</v>
      </c>
    </row>
    <row r="316" ht="13.8" spans="1:10">
      <c r="A316" s="7" t="s">
        <v>436</v>
      </c>
      <c r="E316" s="1" t="s">
        <v>157</v>
      </c>
      <c r="J316">
        <f>1/((1*0.7+0.1*0.3))</f>
        <v>1.36986301369863</v>
      </c>
    </row>
    <row r="317" ht="13.8" spans="1:7">
      <c r="A317" t="s">
        <v>429</v>
      </c>
      <c r="B317" s="46" t="s">
        <v>144</v>
      </c>
      <c r="C317" s="1">
        <f>BC!$H$6</f>
        <v>0.0664234836210433</v>
      </c>
      <c r="D317" s="51" t="s">
        <v>437</v>
      </c>
      <c r="E317">
        <f>(1/0.01*BC!$I$6+1/0.1*BC!$J$6)/2</f>
        <v>27.4665564407462</v>
      </c>
      <c r="G317" s="1">
        <v>0.00182924807085006</v>
      </c>
    </row>
    <row r="318" ht="13.8" spans="2:8">
      <c r="B318" s="46" t="s">
        <v>144</v>
      </c>
      <c r="C318" s="1">
        <f>BC!$H$6</f>
        <v>0.0664234836210433</v>
      </c>
      <c r="D318" s="51" t="s">
        <v>437</v>
      </c>
      <c r="E318">
        <f>1/0.01*BC!$I$6+1/0.1*BC!$J$6</f>
        <v>54.9331128814924</v>
      </c>
      <c r="G318" s="1">
        <v>0.00102555835202897</v>
      </c>
      <c r="H318" s="12">
        <v>5.28766072599101e-7</v>
      </c>
    </row>
    <row r="319" ht="13.8" spans="1:11">
      <c r="A319" t="s">
        <v>435</v>
      </c>
      <c r="B319" s="46" t="s">
        <v>144</v>
      </c>
      <c r="C319" s="1">
        <f>BC!$H$6</f>
        <v>0.0664234836210433</v>
      </c>
      <c r="D319" s="51" t="s">
        <v>154</v>
      </c>
      <c r="E319">
        <f>1/0.01*BC!$I$6+1/0.1*BC!$J$6</f>
        <v>54.9331128814924</v>
      </c>
      <c r="G319" s="1">
        <v>0.00124622076632202</v>
      </c>
      <c r="H319" s="12">
        <v>7.81014653503399e-7</v>
      </c>
      <c r="K319">
        <f>1*0.7+0.1*0.3</f>
        <v>0.73</v>
      </c>
    </row>
    <row r="320" s="3" customFormat="1" ht="13.8" spans="1:8">
      <c r="A320" s="23" t="s">
        <v>422</v>
      </c>
      <c r="B320" s="54" t="s">
        <v>144</v>
      </c>
      <c r="C320" s="23">
        <f>BC!$H$6</f>
        <v>0.0664234836210433</v>
      </c>
      <c r="D320" s="55" t="s">
        <v>437</v>
      </c>
      <c r="E320" s="3">
        <v>100</v>
      </c>
      <c r="G320" s="23">
        <v>0.000663094700239293</v>
      </c>
      <c r="H320" s="27">
        <v>2.20899284112502e-7</v>
      </c>
    </row>
    <row r="321" s="3" customFormat="1" ht="13.8" spans="1:8">
      <c r="A321" s="26" t="s">
        <v>423</v>
      </c>
      <c r="B321" s="54" t="s">
        <v>144</v>
      </c>
      <c r="C321" s="23">
        <f>BC!$H$6</f>
        <v>0.0664234836210433</v>
      </c>
      <c r="D321" s="55" t="s">
        <v>437</v>
      </c>
      <c r="E321" s="3">
        <v>10</v>
      </c>
      <c r="G321" s="23">
        <v>0.00463038923930692</v>
      </c>
      <c r="H321" s="27">
        <v>1.08621447416666e-5</v>
      </c>
    </row>
    <row r="322" ht="13.8" spans="1:8">
      <c r="A322" s="28" t="s">
        <v>438</v>
      </c>
      <c r="B322" s="46" t="s">
        <v>144</v>
      </c>
      <c r="C322" s="1">
        <f>BC!$H$6</f>
        <v>0.0664234836210433</v>
      </c>
      <c r="D322" s="51" t="s">
        <v>437</v>
      </c>
      <c r="E322">
        <f>100*0.15+10*0.85</f>
        <v>23.5</v>
      </c>
      <c r="G322" s="1">
        <v>0.00210037335391336</v>
      </c>
      <c r="H322" s="12">
        <v>2.2228621081414e-6</v>
      </c>
    </row>
    <row r="323" ht="13.8" spans="1:8">
      <c r="A323" s="28" t="s">
        <v>439</v>
      </c>
      <c r="B323" s="46" t="s">
        <v>144</v>
      </c>
      <c r="C323" s="1">
        <f>BC!$H$6</f>
        <v>0.0664234836210433</v>
      </c>
      <c r="D323" s="51" t="s">
        <v>437</v>
      </c>
      <c r="E323">
        <f>100*0.2+10*0.8</f>
        <v>28</v>
      </c>
      <c r="G323" s="1">
        <v>0.00179863990018899</v>
      </c>
      <c r="H323" s="12">
        <v>1.62903010671527e-6</v>
      </c>
    </row>
    <row r="324" ht="13.8" spans="2:8">
      <c r="B324" s="46" t="s">
        <v>144</v>
      </c>
      <c r="C324" s="1">
        <f>BC!$H$6</f>
        <v>0.0664234836210433</v>
      </c>
      <c r="D324" s="51" t="s">
        <v>437</v>
      </c>
      <c r="E324">
        <f>1/((0.01*0.5+0.1*0.5))</f>
        <v>18.1818181818182</v>
      </c>
      <c r="G324" s="1">
        <v>0.00265218165735617</v>
      </c>
      <c r="H324" s="12">
        <v>3.54845428182536e-6</v>
      </c>
    </row>
    <row r="326" ht="13.8" spans="1:9">
      <c r="A326" s="7" t="s">
        <v>440</v>
      </c>
      <c r="E326" s="1" t="s">
        <v>159</v>
      </c>
      <c r="F326" s="1"/>
      <c r="I326" s="1"/>
    </row>
    <row r="327" s="3" customFormat="1" ht="13.8" spans="1:9">
      <c r="A327" s="23" t="s">
        <v>441</v>
      </c>
      <c r="B327" s="54" t="s">
        <v>3</v>
      </c>
      <c r="C327" s="3">
        <f>BC!$H$2</f>
        <v>0.196097034984798</v>
      </c>
      <c r="D327" s="25">
        <v>1</v>
      </c>
      <c r="E327" s="25" t="s">
        <v>7</v>
      </c>
      <c r="F327" s="23"/>
      <c r="G327" s="23">
        <v>0.118514906291022</v>
      </c>
      <c r="I327" s="23"/>
    </row>
    <row r="328" ht="13.8" spans="1:9">
      <c r="A328" s="7"/>
      <c r="B328" s="46" t="s">
        <v>3</v>
      </c>
      <c r="C328">
        <f>BC!$H$2</f>
        <v>0.196097034984798</v>
      </c>
      <c r="D328" s="6">
        <v>3</v>
      </c>
      <c r="E328" s="6" t="s">
        <v>7</v>
      </c>
      <c r="F328" s="1"/>
      <c r="G328" s="1">
        <v>0.0525462134125973</v>
      </c>
      <c r="I328" s="1"/>
    </row>
    <row r="329" s="5" customFormat="1" ht="13.8" customHeight="1" spans="1:9">
      <c r="A329" s="33"/>
      <c r="B329" s="57" t="s">
        <v>3</v>
      </c>
      <c r="C329" s="5">
        <f>BC!$H$2</f>
        <v>0.196097034984798</v>
      </c>
      <c r="D329" s="35">
        <f>2/((1+0.1)/2)</f>
        <v>3.63636363636364</v>
      </c>
      <c r="E329" s="35" t="s">
        <v>7</v>
      </c>
      <c r="F329" s="33"/>
      <c r="G329" s="7">
        <v>0.0459920862611982</v>
      </c>
      <c r="I329" s="33"/>
    </row>
    <row r="330" ht="13.8" spans="1:9">
      <c r="A330" s="7"/>
      <c r="B330" s="46" t="s">
        <v>3</v>
      </c>
      <c r="C330">
        <f>BC!$H$2</f>
        <v>0.196097034984798</v>
      </c>
      <c r="D330" s="6">
        <v>4</v>
      </c>
      <c r="E330" s="6" t="s">
        <v>442</v>
      </c>
      <c r="F330" s="1"/>
      <c r="G330" s="1">
        <v>0.043136561544153</v>
      </c>
      <c r="I330" s="1"/>
    </row>
    <row r="331" ht="13.8" spans="1:9">
      <c r="A331" s="7"/>
      <c r="B331" s="46" t="s">
        <v>3</v>
      </c>
      <c r="C331">
        <f>BC!$H$2</f>
        <v>0.196097034984798</v>
      </c>
      <c r="D331" s="6">
        <v>5.5</v>
      </c>
      <c r="E331" s="6" t="s">
        <v>7</v>
      </c>
      <c r="F331" s="1"/>
      <c r="G331" s="1">
        <v>0.0352002024046649</v>
      </c>
      <c r="I331" s="1"/>
    </row>
    <row r="332" s="3" customFormat="1" ht="13.8" spans="1:9">
      <c r="A332" s="23" t="s">
        <v>443</v>
      </c>
      <c r="B332" s="54" t="s">
        <v>3</v>
      </c>
      <c r="C332" s="3">
        <f>BC!$H$2</f>
        <v>0.196097034984798</v>
      </c>
      <c r="D332" s="25">
        <v>10</v>
      </c>
      <c r="E332" s="25" t="s">
        <v>7</v>
      </c>
      <c r="F332" s="23"/>
      <c r="G332" s="23">
        <v>0.0253740486023668</v>
      </c>
      <c r="I332" s="23"/>
    </row>
    <row r="333" ht="13.8" spans="1:7">
      <c r="A333" s="13" t="s">
        <v>444</v>
      </c>
      <c r="B333" s="46" t="s">
        <v>3</v>
      </c>
      <c r="C333">
        <f>BC!$H$2</f>
        <v>0.196097034984798</v>
      </c>
      <c r="D333" s="6">
        <v>11</v>
      </c>
      <c r="E333" s="6" t="s">
        <v>7</v>
      </c>
      <c r="G333" s="1">
        <v>0.0242608653310186</v>
      </c>
    </row>
    <row r="334" ht="13.8" spans="1:7">
      <c r="A334" s="13"/>
      <c r="B334" s="46" t="s">
        <v>3</v>
      </c>
      <c r="C334">
        <f>BC!$H$2</f>
        <v>0.196097034984798</v>
      </c>
      <c r="D334" s="6">
        <v>15</v>
      </c>
      <c r="E334" s="6" t="s">
        <v>7</v>
      </c>
      <c r="G334" s="1">
        <v>0.0212706942636874</v>
      </c>
    </row>
    <row r="336" ht="13.8" spans="1:10">
      <c r="A336" s="7" t="s">
        <v>445</v>
      </c>
      <c r="E336" s="1" t="s">
        <v>161</v>
      </c>
      <c r="J336" s="18"/>
    </row>
    <row r="337" ht="13.8" spans="1:8">
      <c r="A337" t="s">
        <v>217</v>
      </c>
      <c r="B337" s="46" t="s">
        <v>3</v>
      </c>
      <c r="C337">
        <f>BC!$H$2</f>
        <v>0.196097034984798</v>
      </c>
      <c r="D337" s="6">
        <f>1/0.2+1/0.8</f>
        <v>6.25</v>
      </c>
      <c r="E337" s="6" t="s">
        <v>7</v>
      </c>
      <c r="G337" s="1">
        <v>0.0326130517918153</v>
      </c>
      <c r="H337" s="1">
        <v>0.000577101339911278</v>
      </c>
    </row>
    <row r="338" s="3" customFormat="1" ht="13.8" spans="1:8">
      <c r="A338" s="3" t="s">
        <v>446</v>
      </c>
      <c r="B338" s="54" t="s">
        <v>3</v>
      </c>
      <c r="C338" s="3">
        <f>BC!$H$2</f>
        <v>0.196097034984798</v>
      </c>
      <c r="D338" s="25" t="s">
        <v>181</v>
      </c>
      <c r="E338" s="25" t="s">
        <v>7</v>
      </c>
      <c r="G338" s="23">
        <v>0.0373382985846544</v>
      </c>
      <c r="H338" s="23">
        <v>0.000765948921259619</v>
      </c>
    </row>
    <row r="339" ht="13.8" spans="1:8">
      <c r="A339" t="s">
        <v>220</v>
      </c>
      <c r="B339" s="46" t="s">
        <v>3</v>
      </c>
      <c r="C339">
        <f>BC!$H$2</f>
        <v>0.196097034984798</v>
      </c>
      <c r="D339" s="6" t="s">
        <v>390</v>
      </c>
      <c r="E339" s="6" t="s">
        <v>7</v>
      </c>
      <c r="G339" s="1">
        <v>0.0704894058903691</v>
      </c>
      <c r="H339" s="1">
        <v>0.00298647892489532</v>
      </c>
    </row>
    <row r="340" s="3" customFormat="1" ht="13.8" spans="1:8">
      <c r="A340" s="3" t="s">
        <v>216</v>
      </c>
      <c r="B340" s="54" t="s">
        <v>3</v>
      </c>
      <c r="C340" s="3">
        <f>BC!$H$2</f>
        <v>0.196097034984798</v>
      </c>
      <c r="D340" s="25" t="s">
        <v>447</v>
      </c>
      <c r="E340" s="25" t="s">
        <v>7</v>
      </c>
      <c r="G340" s="23">
        <v>0.100235364854621</v>
      </c>
      <c r="H340" s="23">
        <v>0.00650710118389721</v>
      </c>
    </row>
    <row r="341" ht="13.8" spans="1:8">
      <c r="A341" t="s">
        <v>218</v>
      </c>
      <c r="B341" s="46" t="s">
        <v>3</v>
      </c>
      <c r="C341">
        <f>BC!$H$2</f>
        <v>0.196097034984798</v>
      </c>
      <c r="D341" s="6">
        <f>(1/0.2+1/0.8)/2</f>
        <v>3.125</v>
      </c>
      <c r="E341" s="6" t="s">
        <v>7</v>
      </c>
      <c r="G341" s="1">
        <v>0.05106128502234</v>
      </c>
      <c r="H341" s="1">
        <v>0.00148710773034916</v>
      </c>
    </row>
    <row r="342" s="4" customFormat="1" ht="13.8" customHeight="1" spans="2:8">
      <c r="B342" s="56" t="s">
        <v>3</v>
      </c>
      <c r="C342" s="4">
        <f>BC!$H$2</f>
        <v>0.196097034984798</v>
      </c>
      <c r="D342" s="35">
        <f>2/((0.2+0.8)/2)</f>
        <v>4</v>
      </c>
      <c r="E342" s="11" t="s">
        <v>7</v>
      </c>
      <c r="G342" s="7">
        <v>0.043136561544153</v>
      </c>
      <c r="H342" s="7">
        <v>0.00103851703160938</v>
      </c>
    </row>
    <row r="344" ht="13.8" spans="1:9">
      <c r="A344" s="7" t="s">
        <v>448</v>
      </c>
      <c r="E344" s="1" t="s">
        <v>163</v>
      </c>
      <c r="I344" s="1" t="s">
        <v>449</v>
      </c>
    </row>
    <row r="345" ht="13.8" spans="1:8">
      <c r="A345" t="s">
        <v>450</v>
      </c>
      <c r="B345" s="46" t="s">
        <v>3</v>
      </c>
      <c r="C345" s="36">
        <f>BC!$H$8</f>
        <v>0.192393563896046</v>
      </c>
      <c r="D345" s="6" t="s">
        <v>181</v>
      </c>
      <c r="E345" s="6" t="s">
        <v>431</v>
      </c>
      <c r="G345" s="1">
        <v>0.0601700617521447</v>
      </c>
      <c r="H345" s="1">
        <v>0.00207818282495242</v>
      </c>
    </row>
    <row r="346" ht="13.8" spans="1:8">
      <c r="A346" t="s">
        <v>451</v>
      </c>
      <c r="B346" s="46" t="s">
        <v>3</v>
      </c>
      <c r="C346" s="36">
        <f>BC!H7</f>
        <v>0.185552454505939</v>
      </c>
      <c r="D346" s="6" t="s">
        <v>181</v>
      </c>
      <c r="E346" s="6" t="s">
        <v>452</v>
      </c>
      <c r="G346" s="1">
        <v>0.100439276601291</v>
      </c>
      <c r="H346" s="1">
        <v>0.00641738662086288</v>
      </c>
    </row>
    <row r="347" ht="13.8" spans="1:10">
      <c r="A347" t="s">
        <v>453</v>
      </c>
      <c r="B347" s="46" t="s">
        <v>3</v>
      </c>
      <c r="C347" s="36">
        <f>BC!$H$8</f>
        <v>0.192393563896046</v>
      </c>
      <c r="D347" s="6" t="s">
        <v>447</v>
      </c>
      <c r="E347" s="6" t="s">
        <v>431</v>
      </c>
      <c r="G347" s="1">
        <v>0.119871193212109</v>
      </c>
      <c r="H347" s="1">
        <v>0.00942864082818841</v>
      </c>
      <c r="J347" s="37"/>
    </row>
    <row r="348" ht="13.8" spans="1:8">
      <c r="A348" t="s">
        <v>454</v>
      </c>
      <c r="B348" s="46" t="s">
        <v>3</v>
      </c>
      <c r="C348" s="36">
        <f>BC!H7</f>
        <v>0.185552454505939</v>
      </c>
      <c r="D348" s="6" t="s">
        <v>447</v>
      </c>
      <c r="E348" s="6" t="s">
        <v>452</v>
      </c>
      <c r="G348" s="1">
        <v>0.154570579913442</v>
      </c>
      <c r="H348" s="1">
        <v>0.0165734325666967</v>
      </c>
    </row>
    <row r="349" customFormat="1" ht="13.8" spans="2:8">
      <c r="B349" s="46" t="s">
        <v>3</v>
      </c>
      <c r="C349" s="36">
        <f>BC!$H$8</f>
        <v>0.192393563896046</v>
      </c>
      <c r="D349" s="35">
        <f>2/((0.2+0.8)/2)</f>
        <v>4</v>
      </c>
      <c r="E349" s="6">
        <f>1/((1*0.7+0.1*0.3))</f>
        <v>1.36986301369863</v>
      </c>
      <c r="G349" s="1"/>
      <c r="H349" s="1"/>
    </row>
    <row r="350" s="4" customFormat="1" spans="4:5">
      <c r="D350" s="11"/>
      <c r="E350" s="11"/>
    </row>
    <row r="351" s="4" customFormat="1" ht="13.8" spans="1:5">
      <c r="A351" s="7" t="s">
        <v>455</v>
      </c>
      <c r="D351" s="11"/>
      <c r="E351" s="7" t="s">
        <v>166</v>
      </c>
    </row>
    <row r="352" s="5" customFormat="1" ht="13.8" spans="2:8">
      <c r="B352" s="57" t="s">
        <v>144</v>
      </c>
      <c r="C352" s="33">
        <v>0.0643409243106004</v>
      </c>
      <c r="D352" s="35">
        <f>2/((1+0.1)/2)</f>
        <v>3.63636363636364</v>
      </c>
      <c r="E352" s="35" t="s">
        <v>7</v>
      </c>
      <c r="G352" s="33">
        <v>0.0155860655813857</v>
      </c>
      <c r="H352" s="33">
        <v>0.000130289416889719</v>
      </c>
    </row>
    <row r="353" s="4" customFormat="1" spans="4:4">
      <c r="D353" s="11"/>
    </row>
    <row r="354" s="4" customFormat="1" ht="13.8" spans="1:9">
      <c r="A354" s="7" t="s">
        <v>456</v>
      </c>
      <c r="D354" s="11"/>
      <c r="E354" s="7" t="s">
        <v>168</v>
      </c>
      <c r="I354" s="7" t="s">
        <v>457</v>
      </c>
    </row>
    <row r="355" s="4" customFormat="1" ht="13.8" spans="2:8">
      <c r="B355" s="56" t="s">
        <v>144</v>
      </c>
      <c r="C355" s="7">
        <v>0.0643409243106004</v>
      </c>
      <c r="D355" s="35">
        <f>2/((0.2+0.8)/2)</f>
        <v>4</v>
      </c>
      <c r="E355" s="11" t="s">
        <v>7</v>
      </c>
      <c r="G355" s="7">
        <v>0.0145722195839747</v>
      </c>
      <c r="H355" s="7">
        <v>0.000113550478824111</v>
      </c>
    </row>
    <row r="356" s="4" customFormat="1" spans="4:4">
      <c r="D356" s="11"/>
    </row>
    <row r="357" s="4" customFormat="1" ht="13.8" spans="1:5">
      <c r="A357" s="7" t="s">
        <v>458</v>
      </c>
      <c r="D357" s="11"/>
      <c r="E357" s="7" t="s">
        <v>170</v>
      </c>
    </row>
    <row r="358" s="4" customFormat="1" ht="13.8" spans="2:8">
      <c r="B358" s="56" t="s">
        <v>144</v>
      </c>
      <c r="C358" s="7">
        <v>0.0643409243106004</v>
      </c>
      <c r="D358" s="35">
        <f>2/((0.6+0.8)/2)</f>
        <v>2.85714285714286</v>
      </c>
      <c r="E358" s="11" t="s">
        <v>7</v>
      </c>
      <c r="G358" s="7">
        <v>0.0186058664883708</v>
      </c>
      <c r="H358" s="7">
        <v>0.000187352771419836</v>
      </c>
    </row>
    <row r="359" s="4" customFormat="1" spans="4:4">
      <c r="D359" s="11"/>
    </row>
    <row r="360" s="4" customFormat="1" ht="13.8" spans="1:5">
      <c r="A360" s="7" t="s">
        <v>459</v>
      </c>
      <c r="D360" s="11"/>
      <c r="E360" s="7" t="s">
        <v>172</v>
      </c>
    </row>
    <row r="361" s="4" customFormat="1" ht="13.8" spans="2:8">
      <c r="B361" s="56" t="s">
        <v>144</v>
      </c>
      <c r="C361" s="7">
        <v>0.0643409243106004</v>
      </c>
      <c r="D361" s="35">
        <f>2/((0.4+0.8)/2)</f>
        <v>3.33333333333333</v>
      </c>
      <c r="E361" s="11" t="s">
        <v>7</v>
      </c>
      <c r="G361" s="7">
        <v>0.0165962697104112</v>
      </c>
      <c r="H361" s="7">
        <v>0.000187352771419836</v>
      </c>
    </row>
    <row r="362" s="4" customFormat="1" spans="4:4">
      <c r="D362" s="11"/>
    </row>
    <row r="363" s="4" customFormat="1" ht="13.8" spans="1:5">
      <c r="A363" s="7" t="s">
        <v>460</v>
      </c>
      <c r="D363" s="11"/>
      <c r="E363" s="7" t="s">
        <v>173</v>
      </c>
    </row>
    <row r="364" s="4" customFormat="1" ht="13.8" customHeight="1" spans="2:8">
      <c r="B364" s="56" t="s">
        <v>3</v>
      </c>
      <c r="C364" s="4">
        <f>BC!$H$2</f>
        <v>0.196097034984798</v>
      </c>
      <c r="D364" s="35">
        <f>2/((0.4+0.8)/2)</f>
        <v>3.33333333333333</v>
      </c>
      <c r="E364" s="11" t="s">
        <v>7</v>
      </c>
      <c r="G364" s="7">
        <v>0.0488193766958425</v>
      </c>
      <c r="H364" s="7">
        <v>0.0013510544105012</v>
      </c>
    </row>
    <row r="366" ht="13.8" spans="1:5">
      <c r="A366" s="7" t="s">
        <v>461</v>
      </c>
      <c r="E366" s="1" t="s">
        <v>174</v>
      </c>
    </row>
    <row r="367" ht="13.8" spans="2:8">
      <c r="B367" s="56" t="s">
        <v>3</v>
      </c>
      <c r="C367" s="4">
        <f>BC!$H$2</f>
        <v>0.196097034984798</v>
      </c>
      <c r="D367" s="35">
        <f>2/((0.6+0.8)/2)</f>
        <v>2.85714285714286</v>
      </c>
      <c r="E367" s="11" t="s">
        <v>7</v>
      </c>
      <c r="G367" s="1">
        <v>0.0543916392776463</v>
      </c>
      <c r="H367" s="1">
        <v>0.00170287077602312</v>
      </c>
    </row>
    <row r="369" ht="13.8" spans="1:5">
      <c r="A369" s="7" t="s">
        <v>462</v>
      </c>
      <c r="E369" s="1" t="s">
        <v>176</v>
      </c>
    </row>
    <row r="370" ht="13.8" spans="2:8">
      <c r="B370" s="56" t="s">
        <v>3</v>
      </c>
      <c r="C370" s="4">
        <f>BC!$H$2</f>
        <v>0.196097034984798</v>
      </c>
      <c r="D370" s="35">
        <f>2/((0.03+0.07)/2)</f>
        <v>40</v>
      </c>
      <c r="E370" s="11" t="s">
        <v>7</v>
      </c>
      <c r="G370" s="1">
        <v>0.0160558457913044</v>
      </c>
      <c r="H370" s="1">
        <v>0.000135241171463665</v>
      </c>
    </row>
    <row r="372" ht="13.8" spans="1:5">
      <c r="A372" s="7" t="s">
        <v>463</v>
      </c>
      <c r="E372" s="1" t="s">
        <v>178</v>
      </c>
    </row>
    <row r="373" ht="13.8" spans="2:8">
      <c r="B373" s="56" t="s">
        <v>3</v>
      </c>
      <c r="C373" s="4">
        <f>BC!$H$2</f>
        <v>0.196097034984798</v>
      </c>
      <c r="D373" s="35">
        <f>2/((0.3+0.7)/2)</f>
        <v>4</v>
      </c>
      <c r="E373" s="11" t="s">
        <v>7</v>
      </c>
      <c r="G373" s="1">
        <v>0.043136561544153</v>
      </c>
      <c r="H373" s="1">
        <v>0.00103851703160938</v>
      </c>
    </row>
    <row r="374" ht="13.8" spans="2:8">
      <c r="B374" s="56" t="s">
        <v>3</v>
      </c>
      <c r="C374" s="4">
        <f>BC!$H$2</f>
        <v>0.196097034984798</v>
      </c>
      <c r="D374" s="35" t="s">
        <v>431</v>
      </c>
      <c r="E374" s="11" t="s">
        <v>7</v>
      </c>
      <c r="G374" s="1">
        <v>0.0488193766958425</v>
      </c>
      <c r="H374" s="1">
        <v>0.0013510544105012</v>
      </c>
    </row>
    <row r="375" ht="13.8" spans="2:8">
      <c r="B375" s="56" t="s">
        <v>3</v>
      </c>
      <c r="C375" s="4">
        <f>BC!$H$2</f>
        <v>0.196097034984798</v>
      </c>
      <c r="D375" s="35" t="s">
        <v>452</v>
      </c>
      <c r="E375" s="11" t="s">
        <v>7</v>
      </c>
      <c r="G375" s="1">
        <v>0.0906521494992041</v>
      </c>
      <c r="H375" s="1">
        <v>0.00520015135942978</v>
      </c>
    </row>
    <row r="376" ht="13.8" spans="7:7">
      <c r="G376" s="1"/>
    </row>
    <row r="377" ht="13.8" spans="1:5">
      <c r="A377" s="7" t="s">
        <v>464</v>
      </c>
      <c r="E377" s="1" t="s">
        <v>147</v>
      </c>
    </row>
    <row r="378" ht="13.8" spans="2:8">
      <c r="B378" s="56" t="s">
        <v>144</v>
      </c>
      <c r="C378" s="7">
        <v>0.0643409243106004</v>
      </c>
      <c r="D378" s="35">
        <f>2/((0.1+0.1)/2)</f>
        <v>20</v>
      </c>
      <c r="E378" s="11" t="s">
        <v>7</v>
      </c>
      <c r="G378" s="1">
        <v>0.00632678899415618</v>
      </c>
      <c r="H378" s="12">
        <v>2.09608007797347e-5</v>
      </c>
    </row>
    <row r="380" ht="13.8" spans="1:9">
      <c r="A380" s="7" t="s">
        <v>465</v>
      </c>
      <c r="E380" s="1" t="s">
        <v>179</v>
      </c>
      <c r="I380" s="1" t="s">
        <v>206</v>
      </c>
    </row>
    <row r="381" ht="13.8" spans="2:8">
      <c r="B381" s="56" t="s">
        <v>3</v>
      </c>
      <c r="C381" s="4">
        <f>BC!$H$9</f>
        <v>0.180845193764985</v>
      </c>
      <c r="D381" s="35">
        <f>2/((0.1+0.1)/2)</f>
        <v>20</v>
      </c>
      <c r="E381" s="6">
        <f>1/((1*BC!I9+0.1*BC!J9))</f>
        <v>1.7671142100023</v>
      </c>
      <c r="G381" s="1">
        <v>0.0682445446532661</v>
      </c>
      <c r="H381" s="1">
        <v>0.00292500517692014</v>
      </c>
    </row>
    <row r="385" spans="1:10">
      <c r="A385" t="s">
        <v>466</v>
      </c>
      <c r="B385" s="46" t="s">
        <v>3</v>
      </c>
      <c r="C385" s="47" t="s">
        <v>3</v>
      </c>
      <c r="D385" s="47" t="s">
        <v>3</v>
      </c>
      <c r="E385" s="47" t="s">
        <v>7</v>
      </c>
      <c r="F385" s="47" t="s">
        <v>7</v>
      </c>
      <c r="G385" s="47" t="s">
        <v>7</v>
      </c>
      <c r="H385" t="s">
        <v>467</v>
      </c>
      <c r="I385">
        <v>0.0187343967374665</v>
      </c>
      <c r="J385">
        <v>0.000122323416862452</v>
      </c>
    </row>
    <row r="386" ht="13.8" spans="2:10">
      <c r="B386" s="13"/>
      <c r="D386"/>
      <c r="H386" t="s">
        <v>468</v>
      </c>
      <c r="I386" s="1">
        <v>0.0195388732384976</v>
      </c>
      <c r="J386" s="1">
        <v>0.000191926201554328</v>
      </c>
    </row>
    <row r="387" ht="13.8" spans="2:10">
      <c r="B387" s="46" t="s">
        <v>3</v>
      </c>
      <c r="C387" s="1">
        <v>0.196097034984798</v>
      </c>
      <c r="D387"/>
      <c r="E387" s="47" t="s">
        <v>355</v>
      </c>
      <c r="F387" s="47" t="s">
        <v>7</v>
      </c>
      <c r="H387" t="s">
        <v>469</v>
      </c>
      <c r="I387" s="1">
        <v>0.0194026732515008</v>
      </c>
      <c r="J387" s="21">
        <v>0.000197014681684931</v>
      </c>
    </row>
    <row r="388" spans="8:10">
      <c r="H388" t="s">
        <v>470</v>
      </c>
      <c r="I388">
        <f>(I387-I385)/I385</f>
        <v>0.035671098642735</v>
      </c>
      <c r="J388">
        <f>(J387-J385)/J385</f>
        <v>0.610604794554312</v>
      </c>
    </row>
    <row r="389" spans="8:10">
      <c r="H389" t="s">
        <v>471</v>
      </c>
      <c r="I389">
        <f>(I387-I386)/I386</f>
        <v>-0.00697071859437835</v>
      </c>
      <c r="J389">
        <f>(J387-J386)/J386</f>
        <v>0.0265126912813028</v>
      </c>
    </row>
    <row r="390" ht="13.8" spans="9:10">
      <c r="I390" s="1"/>
      <c r="J390" s="2"/>
    </row>
    <row r="391" ht="13.8" spans="1:10">
      <c r="A391" t="s">
        <v>472</v>
      </c>
      <c r="B391" s="46" t="s">
        <v>3</v>
      </c>
      <c r="C391" s="47" t="s">
        <v>3</v>
      </c>
      <c r="D391" s="47" t="s">
        <v>3</v>
      </c>
      <c r="E391" s="47" t="s">
        <v>7</v>
      </c>
      <c r="F391" s="47" t="s">
        <v>8</v>
      </c>
      <c r="G391" s="47" t="s">
        <v>7</v>
      </c>
      <c r="H391" t="s">
        <v>467</v>
      </c>
      <c r="I391" s="1">
        <v>0.0513958999295183</v>
      </c>
      <c r="J391">
        <v>0.00154113409240478</v>
      </c>
    </row>
    <row r="392" ht="13.8" spans="2:10">
      <c r="B392" s="46" t="s">
        <v>3</v>
      </c>
      <c r="C392" s="1">
        <v>0.180845193764985</v>
      </c>
      <c r="E392" s="47" t="s">
        <v>355</v>
      </c>
      <c r="F392" s="6">
        <f>1/((1*BC!I9+0.1*BC!J9))</f>
        <v>1.7671142100023</v>
      </c>
      <c r="H392" t="s">
        <v>468</v>
      </c>
      <c r="I392">
        <v>0.0527106704193078</v>
      </c>
      <c r="J392">
        <v>0.00164014263998677</v>
      </c>
    </row>
    <row r="393" ht="13.8" spans="2:14">
      <c r="B393" s="13"/>
      <c r="C393" s="1"/>
      <c r="F393" s="6"/>
      <c r="H393" t="s">
        <v>469</v>
      </c>
      <c r="I393" s="2">
        <v>0.0682445446532661</v>
      </c>
      <c r="J393" s="2">
        <v>0.00292500517692014</v>
      </c>
      <c r="K393" s="2">
        <v>0.000118213173250721</v>
      </c>
      <c r="L393" s="38">
        <v>4.76831054163256e-6</v>
      </c>
      <c r="M393" s="38">
        <v>1.92337043079473e-7</v>
      </c>
      <c r="N393" s="38">
        <v>7.75829734280892e-9</v>
      </c>
    </row>
    <row r="394" ht="13.8" spans="2:13">
      <c r="B394" s="13"/>
      <c r="C394" s="1"/>
      <c r="F394" s="6"/>
      <c r="H394" t="s">
        <v>470</v>
      </c>
      <c r="I394">
        <f>(I393-I391)/I391</f>
        <v>0.327820794009895</v>
      </c>
      <c r="J394">
        <f>(J393-J391)/J391</f>
        <v>0.897956311092938</v>
      </c>
      <c r="K394" s="38"/>
      <c r="L394" s="38"/>
      <c r="M394" s="38"/>
    </row>
    <row r="395" ht="13.8" spans="2:13">
      <c r="B395" s="13"/>
      <c r="C395" s="1"/>
      <c r="F395" s="6"/>
      <c r="H395" t="s">
        <v>471</v>
      </c>
      <c r="I395">
        <f>(I393-I392)/I392</f>
        <v>0.294700752435664</v>
      </c>
      <c r="J395">
        <f>(J393-J392)/J392</f>
        <v>0.783384631073145</v>
      </c>
      <c r="K395" s="38"/>
      <c r="L395" s="38"/>
      <c r="M395" s="38"/>
    </row>
    <row r="396" ht="13.8" spans="2:13">
      <c r="B396" s="13"/>
      <c r="C396" s="1"/>
      <c r="F396" s="6"/>
      <c r="I396" s="2"/>
      <c r="K396" s="38"/>
      <c r="L396" s="38"/>
      <c r="M396" s="38"/>
    </row>
    <row r="397" ht="13.8" spans="1:13">
      <c r="A397" t="s">
        <v>473</v>
      </c>
      <c r="B397" s="46" t="s">
        <v>3</v>
      </c>
      <c r="C397" s="47" t="s">
        <v>3</v>
      </c>
      <c r="D397" s="47" t="s">
        <v>3</v>
      </c>
      <c r="E397" s="47" t="s">
        <v>7</v>
      </c>
      <c r="F397" s="47" t="s">
        <v>390</v>
      </c>
      <c r="G397" s="47" t="s">
        <v>7</v>
      </c>
      <c r="H397" t="s">
        <v>467</v>
      </c>
      <c r="I397">
        <v>0.0372713823518932</v>
      </c>
      <c r="K397" s="38"/>
      <c r="L397" s="38"/>
      <c r="M397" s="38"/>
    </row>
    <row r="398" ht="13.8" spans="2:13">
      <c r="B398" s="46" t="s">
        <v>3</v>
      </c>
      <c r="C398" s="2">
        <v>0.188885407850877</v>
      </c>
      <c r="D398"/>
      <c r="E398" s="47" t="s">
        <v>355</v>
      </c>
      <c r="F398" s="6">
        <f>1/((0.5*BC!I11+0.1*BC!J11))</f>
        <v>3.29513024469235</v>
      </c>
      <c r="H398" t="s">
        <v>468</v>
      </c>
      <c r="I398">
        <v>0.0383516930294706</v>
      </c>
      <c r="K398" s="38"/>
      <c r="L398" s="38"/>
      <c r="M398" s="38"/>
    </row>
    <row r="399" ht="13.8" spans="2:14">
      <c r="B399" s="13"/>
      <c r="C399" s="1"/>
      <c r="E399" s="2"/>
      <c r="F399" s="6"/>
      <c r="H399" t="s">
        <v>469</v>
      </c>
      <c r="I399" s="2">
        <v>0.042383173105379</v>
      </c>
      <c r="J399" s="2">
        <v>0.0010268825199417</v>
      </c>
      <c r="K399" s="38">
        <v>2.39239244189982e-5</v>
      </c>
      <c r="L399" s="38">
        <v>5.56910506981032e-7</v>
      </c>
      <c r="M399" s="38">
        <v>1.29638562570812e-8</v>
      </c>
      <c r="N399" s="38">
        <v>3.01775015914934e-10</v>
      </c>
    </row>
    <row r="400" ht="13.8" spans="2:13">
      <c r="B400" s="13"/>
      <c r="C400" s="1"/>
      <c r="E400" s="2"/>
      <c r="F400" s="6"/>
      <c r="H400" t="s">
        <v>470</v>
      </c>
      <c r="I400">
        <f>(I399-I397)/I397</f>
        <v>0.137150554417957</v>
      </c>
      <c r="K400" s="38"/>
      <c r="L400" s="38"/>
      <c r="M400" s="38"/>
    </row>
    <row r="401" ht="13.8" spans="2:13">
      <c r="B401" s="13"/>
      <c r="C401" s="1"/>
      <c r="E401" s="38"/>
      <c r="F401" s="6"/>
      <c r="H401" t="s">
        <v>471</v>
      </c>
      <c r="I401">
        <f>(I399-I398)/I398</f>
        <v>0.105118699005295</v>
      </c>
      <c r="K401" s="38"/>
      <c r="L401" s="38"/>
      <c r="M401" s="38"/>
    </row>
    <row r="402" ht="13.8" spans="2:13">
      <c r="B402" s="13"/>
      <c r="C402" s="1"/>
      <c r="E402" s="38"/>
      <c r="F402" s="6"/>
      <c r="H402" s="2"/>
      <c r="I402" s="2"/>
      <c r="K402" s="38"/>
      <c r="L402" s="38"/>
      <c r="M402" s="38"/>
    </row>
    <row r="403" ht="13.8" spans="1:9">
      <c r="A403" t="s">
        <v>474</v>
      </c>
      <c r="B403" s="46" t="s">
        <v>3</v>
      </c>
      <c r="C403" s="47" t="s">
        <v>3</v>
      </c>
      <c r="D403" s="47" t="s">
        <v>3</v>
      </c>
      <c r="E403" s="47" t="s">
        <v>8</v>
      </c>
      <c r="F403" s="47" t="s">
        <v>7</v>
      </c>
      <c r="G403" s="47" t="s">
        <v>7</v>
      </c>
      <c r="H403" t="s">
        <v>467</v>
      </c>
      <c r="I403" s="2">
        <v>0.0872008767442787</v>
      </c>
    </row>
    <row r="404" ht="13.8" spans="2:13">
      <c r="B404" s="46" t="s">
        <v>3</v>
      </c>
      <c r="C404" s="1">
        <v>0.196097034984798</v>
      </c>
      <c r="E404" s="47" t="s">
        <v>390</v>
      </c>
      <c r="F404" s="47" t="s">
        <v>7</v>
      </c>
      <c r="H404" t="s">
        <v>468</v>
      </c>
      <c r="I404" s="2">
        <v>0.0891681589072584</v>
      </c>
      <c r="K404" s="38"/>
      <c r="L404" s="38"/>
      <c r="M404" s="38"/>
    </row>
    <row r="405" ht="13.8" spans="2:13">
      <c r="B405" s="13"/>
      <c r="C405" s="1"/>
      <c r="E405" s="38"/>
      <c r="F405" s="6"/>
      <c r="H405" t="s">
        <v>469</v>
      </c>
      <c r="I405" s="2">
        <v>0.0704894058903691</v>
      </c>
      <c r="J405" s="2">
        <v>0.00298647892489532</v>
      </c>
      <c r="K405" s="2">
        <v>0.000119569853377374</v>
      </c>
      <c r="L405" s="38">
        <v>4.78030229379999e-6</v>
      </c>
      <c r="M405" s="38">
        <v>1.91124838051872e-7</v>
      </c>
    </row>
    <row r="406" ht="13.8" spans="2:13">
      <c r="B406" s="13"/>
      <c r="C406" s="1"/>
      <c r="E406" s="38"/>
      <c r="F406" s="6"/>
      <c r="H406" t="s">
        <v>470</v>
      </c>
      <c r="I406">
        <f>(I405-I403)/I403</f>
        <v>-0.191643381097152</v>
      </c>
      <c r="K406" s="38"/>
      <c r="L406" s="38"/>
      <c r="M406" s="38"/>
    </row>
    <row r="407" ht="13.8" spans="2:13">
      <c r="B407" s="13"/>
      <c r="C407" s="1"/>
      <c r="E407" s="38"/>
      <c r="F407" s="6"/>
      <c r="H407" t="s">
        <v>471</v>
      </c>
      <c r="I407">
        <f>(I405-I404)/I404</f>
        <v>-0.20947783654832</v>
      </c>
      <c r="K407" s="38"/>
      <c r="L407" s="38"/>
      <c r="M407" s="38"/>
    </row>
    <row r="408" ht="13.8" spans="2:13">
      <c r="B408" s="13"/>
      <c r="C408" s="1"/>
      <c r="E408" s="38"/>
      <c r="F408" s="6"/>
      <c r="I408" s="2"/>
      <c r="K408" s="38"/>
      <c r="L408" s="38"/>
      <c r="M408" s="38"/>
    </row>
    <row r="409" ht="13.8" spans="1:13">
      <c r="A409" t="s">
        <v>475</v>
      </c>
      <c r="B409" s="46" t="s">
        <v>3</v>
      </c>
      <c r="C409" s="47" t="s">
        <v>3</v>
      </c>
      <c r="D409" s="47" t="s">
        <v>3</v>
      </c>
      <c r="E409" s="47" t="s">
        <v>8</v>
      </c>
      <c r="F409" s="47" t="s">
        <v>8</v>
      </c>
      <c r="G409" s="47" t="s">
        <v>8</v>
      </c>
      <c r="H409" t="s">
        <v>467</v>
      </c>
      <c r="I409">
        <v>0.136686751935671</v>
      </c>
      <c r="K409" s="38"/>
      <c r="L409" s="38"/>
      <c r="M409" s="38"/>
    </row>
    <row r="410" ht="13.8" spans="2:13">
      <c r="B410" s="46" t="s">
        <v>3</v>
      </c>
      <c r="C410" s="2">
        <v>0.167707999925849</v>
      </c>
      <c r="E410" s="47" t="s">
        <v>390</v>
      </c>
      <c r="F410" s="47" t="s">
        <v>8</v>
      </c>
      <c r="H410" t="s">
        <v>468</v>
      </c>
      <c r="I410">
        <v>0.139485730513284</v>
      </c>
      <c r="K410" s="38"/>
      <c r="L410" s="38"/>
      <c r="M410" s="38"/>
    </row>
    <row r="411" ht="13.8" spans="2:13">
      <c r="B411" s="13"/>
      <c r="C411" s="1"/>
      <c r="E411" s="38"/>
      <c r="F411" s="6"/>
      <c r="H411" t="s">
        <v>469</v>
      </c>
      <c r="I411" s="2">
        <v>0.139079035174144</v>
      </c>
      <c r="J411" s="2">
        <v>0.0143782107276114</v>
      </c>
      <c r="K411" s="2">
        <v>0.00132994562527188</v>
      </c>
      <c r="L411" s="2">
        <v>0.000121713980294017</v>
      </c>
      <c r="M411" s="38">
        <v>1.11289368516767e-5</v>
      </c>
    </row>
    <row r="412" ht="13.8" spans="2:13">
      <c r="B412" s="13"/>
      <c r="C412" s="1"/>
      <c r="E412" s="38"/>
      <c r="F412" s="6"/>
      <c r="H412" t="s">
        <v>470</v>
      </c>
      <c r="I412">
        <f>(I411-I409)/I409</f>
        <v>0.0175019393218069</v>
      </c>
      <c r="K412" s="38"/>
      <c r="L412" s="38"/>
      <c r="M412" s="38"/>
    </row>
    <row r="413" ht="13.8" spans="2:13">
      <c r="B413" s="13"/>
      <c r="C413" s="1"/>
      <c r="E413" s="38"/>
      <c r="F413" s="6"/>
      <c r="H413" t="s">
        <v>471</v>
      </c>
      <c r="I413">
        <f>(I411-I410)/I410</f>
        <v>-0.00291567702046249</v>
      </c>
      <c r="K413" s="38"/>
      <c r="L413" s="38"/>
      <c r="M413" s="38"/>
    </row>
    <row r="414" ht="13.8" spans="9:9">
      <c r="I414" s="2"/>
    </row>
    <row r="415" spans="1:9">
      <c r="A415" t="s">
        <v>476</v>
      </c>
      <c r="B415" s="46" t="s">
        <v>3</v>
      </c>
      <c r="C415" s="47" t="s">
        <v>3</v>
      </c>
      <c r="D415" s="47" t="s">
        <v>3</v>
      </c>
      <c r="E415" s="47" t="s">
        <v>7</v>
      </c>
      <c r="F415" s="47" t="s">
        <v>154</v>
      </c>
      <c r="G415" s="47" t="s">
        <v>7</v>
      </c>
      <c r="H415" t="s">
        <v>467</v>
      </c>
      <c r="I415">
        <v>0.0151612439608474</v>
      </c>
    </row>
    <row r="416" ht="13.8" spans="2:9">
      <c r="B416" s="46" t="s">
        <v>3</v>
      </c>
      <c r="C416" s="2">
        <v>0.197833585499969</v>
      </c>
      <c r="E416" s="47" t="s">
        <v>355</v>
      </c>
      <c r="F416" s="6">
        <f>1/((0.01*BC!I10+0.1*BC!J10))</f>
        <v>18.1168982987801</v>
      </c>
      <c r="H416" t="s">
        <v>468</v>
      </c>
      <c r="I416">
        <v>0.0159493042111951</v>
      </c>
    </row>
    <row r="417" ht="13.8" spans="8:10">
      <c r="H417" t="s">
        <v>469</v>
      </c>
      <c r="I417" s="2">
        <v>0.0136573773959693</v>
      </c>
      <c r="J417" s="38">
        <v>9.65379971551111e-5</v>
      </c>
    </row>
    <row r="418" spans="8:9">
      <c r="H418" t="s">
        <v>470</v>
      </c>
      <c r="I418">
        <f>(I417-I415)/I415</f>
        <v>-0.0991915022778938</v>
      </c>
    </row>
    <row r="419" spans="8:9">
      <c r="H419" t="s">
        <v>471</v>
      </c>
      <c r="I419">
        <f>(I417-I416)/I416</f>
        <v>-0.143700739849018</v>
      </c>
    </row>
    <row r="420" spans="9:9">
      <c r="I420" s="39"/>
    </row>
    <row r="421" spans="1:9">
      <c r="A421" t="s">
        <v>477</v>
      </c>
      <c r="B421" s="46" t="s">
        <v>3</v>
      </c>
      <c r="C421" s="47" t="s">
        <v>3</v>
      </c>
      <c r="D421" s="47" t="s">
        <v>3</v>
      </c>
      <c r="E421" s="47" t="s">
        <v>7</v>
      </c>
      <c r="F421" s="47" t="s">
        <v>355</v>
      </c>
      <c r="G421" s="47" t="s">
        <v>7</v>
      </c>
      <c r="H421" t="s">
        <v>467</v>
      </c>
      <c r="I421" s="39">
        <v>0.0166892313319205</v>
      </c>
    </row>
    <row r="422" ht="13.8" spans="2:9">
      <c r="B422" s="46" t="s">
        <v>3</v>
      </c>
      <c r="C422" s="2">
        <v>0.197056149883498</v>
      </c>
      <c r="E422" s="47" t="s">
        <v>355</v>
      </c>
      <c r="F422" s="6">
        <f>1/((0.05*BC!I12+0.1*BC!J12))</f>
        <v>13.3226329501842</v>
      </c>
      <c r="H422" t="s">
        <v>468</v>
      </c>
      <c r="I422">
        <v>0.0175453630143257</v>
      </c>
    </row>
    <row r="423" ht="13.8" spans="8:13">
      <c r="H423" t="s">
        <v>469</v>
      </c>
      <c r="I423" s="2">
        <v>0.0161340086743381</v>
      </c>
      <c r="J423" s="2">
        <v>0.000135733388445078</v>
      </c>
      <c r="K423" s="38">
        <v>1.12395703997656e-6</v>
      </c>
      <c r="L423" s="38">
        <v>9.30584065282295e-9</v>
      </c>
      <c r="M423" s="38">
        <v>7.70479423205389e-11</v>
      </c>
    </row>
    <row r="424" ht="13.8" spans="4:9">
      <c r="D424" s="2"/>
      <c r="H424" t="s">
        <v>470</v>
      </c>
      <c r="I424">
        <f>(I423-I421)/I421</f>
        <v>-0.033268318147191</v>
      </c>
    </row>
    <row r="425" ht="13.8" spans="4:9">
      <c r="D425" s="2"/>
      <c r="H425" t="s">
        <v>471</v>
      </c>
      <c r="I425">
        <f>(I423-I422)/I422</f>
        <v>-0.0804403043034924</v>
      </c>
    </row>
    <row r="426" ht="13.8" spans="4:9">
      <c r="D426" s="38"/>
      <c r="I426" s="2"/>
    </row>
    <row r="427" spans="1:9">
      <c r="A427" t="s">
        <v>478</v>
      </c>
      <c r="B427" s="46" t="s">
        <v>3</v>
      </c>
      <c r="C427" s="47" t="s">
        <v>3</v>
      </c>
      <c r="D427" s="47" t="s">
        <v>3</v>
      </c>
      <c r="E427" s="47" t="s">
        <v>7</v>
      </c>
      <c r="F427" s="47" t="s">
        <v>154</v>
      </c>
      <c r="G427" s="47" t="s">
        <v>154</v>
      </c>
      <c r="H427" t="s">
        <v>467</v>
      </c>
      <c r="I427">
        <v>0.0103355217659892</v>
      </c>
    </row>
    <row r="428" ht="13.8" spans="2:9">
      <c r="B428" s="46" t="s">
        <v>3</v>
      </c>
      <c r="C428" s="2">
        <v>0.199600996943828</v>
      </c>
      <c r="D428" s="38"/>
      <c r="E428" s="47" t="s">
        <v>355</v>
      </c>
      <c r="F428" s="47" t="s">
        <v>154</v>
      </c>
      <c r="H428" t="s">
        <v>468</v>
      </c>
      <c r="I428">
        <v>0.01091293059725</v>
      </c>
    </row>
    <row r="429" ht="13.8" spans="8:13">
      <c r="H429" t="s">
        <v>469</v>
      </c>
      <c r="I429" s="2">
        <v>0.00789057864434671</v>
      </c>
      <c r="J429" s="38">
        <v>3.18266378043342e-5</v>
      </c>
      <c r="K429" s="38">
        <v>1.27389672365892e-7</v>
      </c>
      <c r="L429" s="38">
        <v>5.09876675279001e-10</v>
      </c>
      <c r="M429" s="38">
        <v>2.0407792741016e-12</v>
      </c>
    </row>
    <row r="430" ht="13.8" spans="4:9">
      <c r="D430" s="2"/>
      <c r="H430" t="s">
        <v>470</v>
      </c>
      <c r="I430">
        <f>(I429-I427)/I427</f>
        <v>-0.236557299863466</v>
      </c>
    </row>
    <row r="431" ht="13.8" spans="4:9">
      <c r="D431" s="2"/>
      <c r="H431" t="s">
        <v>471</v>
      </c>
      <c r="I431">
        <f>(I429-I428)/I428</f>
        <v>-0.2769514500225</v>
      </c>
    </row>
    <row r="432" ht="13.8" spans="4:9">
      <c r="D432" s="38"/>
      <c r="I432" s="1"/>
    </row>
    <row r="433" spans="1:10">
      <c r="A433" t="s">
        <v>479</v>
      </c>
      <c r="B433" s="46" t="s">
        <v>4</v>
      </c>
      <c r="C433" s="47" t="s">
        <v>3</v>
      </c>
      <c r="D433" s="47" t="s">
        <v>3</v>
      </c>
      <c r="E433" s="47" t="s">
        <v>7</v>
      </c>
      <c r="F433" s="47" t="s">
        <v>7</v>
      </c>
      <c r="G433" s="47" t="s">
        <v>7</v>
      </c>
      <c r="H433" t="s">
        <v>467</v>
      </c>
      <c r="I433">
        <v>0.0136983166785167</v>
      </c>
      <c r="J433">
        <v>0.000176954783046538</v>
      </c>
    </row>
    <row r="434" ht="13.8" spans="2:10">
      <c r="B434" s="46" t="s">
        <v>4</v>
      </c>
      <c r="C434" s="1">
        <v>0.196097034984798</v>
      </c>
      <c r="D434" s="38"/>
      <c r="E434" s="47" t="s">
        <v>355</v>
      </c>
      <c r="F434" s="47" t="s">
        <v>7</v>
      </c>
      <c r="H434" t="s">
        <v>468</v>
      </c>
      <c r="I434">
        <v>0.014178114261418</v>
      </c>
      <c r="J434">
        <v>0.00023289919275149</v>
      </c>
    </row>
    <row r="435" ht="13.8" spans="4:13">
      <c r="D435" s="38"/>
      <c r="H435" t="s">
        <v>469</v>
      </c>
      <c r="I435" s="2">
        <v>0.0142989392837257</v>
      </c>
      <c r="J435" s="2">
        <v>0.00021486829685526</v>
      </c>
      <c r="K435" s="38">
        <v>3.18526732447056e-6</v>
      </c>
      <c r="L435" s="38">
        <v>4.72099231704747e-8</v>
      </c>
      <c r="M435" s="38">
        <v>6.99712288122357e-10</v>
      </c>
    </row>
    <row r="436" ht="13.8" spans="3:10">
      <c r="C436" s="2"/>
      <c r="H436" t="s">
        <v>470</v>
      </c>
      <c r="I436">
        <f>(I435-I433)/I433</f>
        <v>0.0438464534953383</v>
      </c>
      <c r="J436">
        <f>(J435-J433)/J433</f>
        <v>0.214255377311564</v>
      </c>
    </row>
    <row r="437" ht="13.8" spans="3:10">
      <c r="C437" s="38"/>
      <c r="H437" t="s">
        <v>471</v>
      </c>
      <c r="I437">
        <f>(I435-I434)/I434</f>
        <v>0.00852193881921888</v>
      </c>
      <c r="J437">
        <f>(J435-J434)/J434</f>
        <v>-0.0774193146966785</v>
      </c>
    </row>
    <row r="438" ht="13.8" spans="3:10">
      <c r="C438" s="38"/>
      <c r="I438" s="1"/>
      <c r="J438" s="1"/>
    </row>
    <row r="439" spans="1:10">
      <c r="A439" t="s">
        <v>480</v>
      </c>
      <c r="B439" s="46" t="s">
        <v>4</v>
      </c>
      <c r="C439" s="46" t="s">
        <v>4</v>
      </c>
      <c r="D439" s="47" t="s">
        <v>3</v>
      </c>
      <c r="E439" s="47" t="s">
        <v>7</v>
      </c>
      <c r="F439" s="47" t="s">
        <v>7</v>
      </c>
      <c r="G439" s="47" t="s">
        <v>7</v>
      </c>
      <c r="H439" t="s">
        <v>467</v>
      </c>
      <c r="I439">
        <v>0.0255562999649838</v>
      </c>
      <c r="J439">
        <v>0.000353692062828571</v>
      </c>
    </row>
    <row r="440" ht="13.8" spans="2:10">
      <c r="B440" s="46" t="s">
        <v>4</v>
      </c>
      <c r="C440" s="1">
        <v>0.292287297950888</v>
      </c>
      <c r="E440" s="47" t="s">
        <v>355</v>
      </c>
      <c r="F440" s="6">
        <f>1/((0.1*BC!I4+0.1*BC!J4))</f>
        <v>10</v>
      </c>
      <c r="H440" t="s">
        <v>468</v>
      </c>
      <c r="I440">
        <v>0.0261859031343514</v>
      </c>
      <c r="J440">
        <v>0.000353692062828571</v>
      </c>
    </row>
    <row r="441" ht="13.8" spans="8:13">
      <c r="H441" t="s">
        <v>469</v>
      </c>
      <c r="I441" s="2">
        <v>0.0254348637267616</v>
      </c>
      <c r="J441" s="2">
        <v>0.000463106754583617</v>
      </c>
      <c r="K441" s="38">
        <v>8.23008717903982e-6</v>
      </c>
      <c r="L441" s="38">
        <v>1.46198115612546e-7</v>
      </c>
      <c r="M441" s="38">
        <v>2.5970241171048e-9</v>
      </c>
    </row>
    <row r="442" ht="13.8" spans="3:10">
      <c r="C442" s="2"/>
      <c r="H442" t="s">
        <v>470</v>
      </c>
      <c r="I442">
        <f>(I441-I439)/I439</f>
        <v>-0.00475171438700379</v>
      </c>
      <c r="J442">
        <f>(J441-J439)/J439</f>
        <v>0.309350147357074</v>
      </c>
    </row>
    <row r="443" ht="13.8" spans="3:10">
      <c r="C443" s="2"/>
      <c r="H443" t="s">
        <v>471</v>
      </c>
      <c r="I443">
        <f>(I441-I440)/I440</f>
        <v>-0.0286810580386119</v>
      </c>
      <c r="J443">
        <f>(J441-J440)/J440</f>
        <v>0.309350147357074</v>
      </c>
    </row>
    <row r="444" ht="13.8" spans="3:9">
      <c r="C444" s="38"/>
      <c r="I444" s="1"/>
    </row>
    <row r="445" spans="1:9">
      <c r="A445" t="s">
        <v>481</v>
      </c>
      <c r="B445" s="46" t="s">
        <v>144</v>
      </c>
      <c r="C445" s="46" t="s">
        <v>144</v>
      </c>
      <c r="D445" s="46" t="s">
        <v>144</v>
      </c>
      <c r="E445" s="47" t="s">
        <v>7</v>
      </c>
      <c r="F445" s="47" t="s">
        <v>7</v>
      </c>
      <c r="G445" s="47" t="s">
        <v>7</v>
      </c>
      <c r="H445" t="s">
        <v>467</v>
      </c>
      <c r="I445">
        <v>0.00651819745848575</v>
      </c>
    </row>
    <row r="446" ht="13.8" spans="2:9">
      <c r="B446" s="46" t="s">
        <v>144</v>
      </c>
      <c r="C446" s="2">
        <v>0.0662258884941399</v>
      </c>
      <c r="E446" s="47" t="s">
        <v>355</v>
      </c>
      <c r="F446" s="47" t="s">
        <v>7</v>
      </c>
      <c r="H446" t="s">
        <v>468</v>
      </c>
      <c r="I446">
        <v>0.00669869749561127</v>
      </c>
    </row>
    <row r="447" ht="13.8" spans="8:13">
      <c r="H447" t="s">
        <v>469</v>
      </c>
      <c r="I447" s="2">
        <v>0.00657520090398989</v>
      </c>
      <c r="J447" s="38">
        <v>2.20027261382048e-5</v>
      </c>
      <c r="K447" s="38">
        <v>7.31492558412504e-8</v>
      </c>
      <c r="L447" s="38">
        <v>2.43183396021934e-10</v>
      </c>
      <c r="M447" s="38">
        <v>8.08458804073802e-13</v>
      </c>
    </row>
    <row r="448" ht="13.8" spans="3:9">
      <c r="C448" s="2"/>
      <c r="H448" t="s">
        <v>470</v>
      </c>
      <c r="I448">
        <f>(I447-I445)/I445</f>
        <v>0.00874527748924349</v>
      </c>
    </row>
    <row r="449" ht="13.8" spans="3:9">
      <c r="C449" s="38"/>
      <c r="H449" t="s">
        <v>471</v>
      </c>
      <c r="I449">
        <f>(I447-I446)/I446</f>
        <v>-0.0184359111158983</v>
      </c>
    </row>
    <row r="450" ht="13.8" spans="3:9">
      <c r="C450" s="38"/>
      <c r="I450" s="1"/>
    </row>
    <row r="451" spans="1:9">
      <c r="A451" t="s">
        <v>482</v>
      </c>
      <c r="B451" s="46" t="s">
        <v>3</v>
      </c>
      <c r="C451" s="46" t="s">
        <v>4</v>
      </c>
      <c r="D451" s="46" t="s">
        <v>3</v>
      </c>
      <c r="E451" s="47" t="s">
        <v>7</v>
      </c>
      <c r="F451" s="47" t="s">
        <v>7</v>
      </c>
      <c r="G451" s="47" t="s">
        <v>7</v>
      </c>
      <c r="H451" t="s">
        <v>467</v>
      </c>
      <c r="I451">
        <v>0.0326644315688534</v>
      </c>
    </row>
    <row r="452" ht="13.8" spans="2:9">
      <c r="B452" s="46" t="s">
        <v>3</v>
      </c>
      <c r="C452" s="1">
        <v>0.292287297950888</v>
      </c>
      <c r="E452" s="47" t="s">
        <v>355</v>
      </c>
      <c r="F452" s="6">
        <f>1/((0.1*BC!I4+0.1*BC!J4))</f>
        <v>10</v>
      </c>
      <c r="H452" t="s">
        <v>468</v>
      </c>
      <c r="I452">
        <v>0.0336200311564777</v>
      </c>
    </row>
    <row r="453" ht="13.8" spans="3:13">
      <c r="C453" s="2"/>
      <c r="H453" t="s">
        <v>469</v>
      </c>
      <c r="I453" s="2">
        <v>0.0319762808225647</v>
      </c>
      <c r="J453" s="2">
        <v>0.000368137848797504</v>
      </c>
      <c r="K453" s="38">
        <v>4.10740094871715e-6</v>
      </c>
      <c r="L453" s="38">
        <v>4.58111937278261e-8</v>
      </c>
      <c r="M453" s="38">
        <v>5.10945416803162e-10</v>
      </c>
    </row>
    <row r="454" ht="13.8" spans="3:9">
      <c r="C454" s="2"/>
      <c r="H454" t="s">
        <v>470</v>
      </c>
      <c r="I454">
        <f>(I453-I451)/I451</f>
        <v>-0.0210672806241293</v>
      </c>
    </row>
    <row r="455" ht="13.8" spans="2:9">
      <c r="B455" s="2"/>
      <c r="C455" s="2"/>
      <c r="H455" t="s">
        <v>471</v>
      </c>
      <c r="I455">
        <f>(I453-I452)/I452</f>
        <v>-0.048891993176999</v>
      </c>
    </row>
    <row r="456" ht="13.8" spans="2:8">
      <c r="B456" s="2"/>
      <c r="C456" s="38"/>
      <c r="H456" s="2"/>
    </row>
    <row r="457" spans="1:9">
      <c r="A457" t="s">
        <v>483</v>
      </c>
      <c r="B457" s="46" t="s">
        <v>3</v>
      </c>
      <c r="C457" s="47" t="s">
        <v>3</v>
      </c>
      <c r="D457" s="47" t="s">
        <v>3</v>
      </c>
      <c r="E457" s="47" t="s">
        <v>154</v>
      </c>
      <c r="F457" s="47" t="s">
        <v>7</v>
      </c>
      <c r="G457" s="47" t="s">
        <v>7</v>
      </c>
      <c r="H457" t="s">
        <v>467</v>
      </c>
      <c r="I457">
        <v>0.0105281546412051</v>
      </c>
    </row>
    <row r="458" ht="13.8" spans="2:9">
      <c r="B458" s="46" t="s">
        <v>3</v>
      </c>
      <c r="C458" s="1">
        <v>0.196097034984798</v>
      </c>
      <c r="E458" s="47" t="s">
        <v>437</v>
      </c>
      <c r="F458" s="47" t="s">
        <v>7</v>
      </c>
      <c r="H458" t="s">
        <v>468</v>
      </c>
      <c r="I458">
        <v>0.011363035604692</v>
      </c>
    </row>
    <row r="459" ht="13.8" spans="2:13">
      <c r="B459" s="38"/>
      <c r="H459" t="s">
        <v>469</v>
      </c>
      <c r="I459" s="2">
        <v>0.0135178512950587</v>
      </c>
      <c r="J459" s="38">
        <v>9.57806344290759e-5</v>
      </c>
      <c r="K459" s="38">
        <v>6.69839130344276e-7</v>
      </c>
      <c r="L459" s="38">
        <v>4.68410790655071e-9</v>
      </c>
      <c r="M459" s="38">
        <v>3.27554174190905e-11</v>
      </c>
    </row>
    <row r="460" ht="13.8" spans="3:9">
      <c r="C460" s="2"/>
      <c r="H460" t="s">
        <v>470</v>
      </c>
      <c r="I460">
        <f>(I459-I457)/I457</f>
        <v>0.283971574861992</v>
      </c>
    </row>
    <row r="461" ht="13.8" spans="3:9">
      <c r="C461" s="38"/>
      <c r="H461" t="s">
        <v>471</v>
      </c>
      <c r="I461">
        <f>(I459-I458)/I458</f>
        <v>0.189633806082324</v>
      </c>
    </row>
    <row r="462" ht="13.8" spans="3:8">
      <c r="C462" s="38"/>
      <c r="H462" s="1"/>
    </row>
    <row r="463" spans="1:9">
      <c r="A463" t="s">
        <v>484</v>
      </c>
      <c r="B463" s="46" t="s">
        <v>3</v>
      </c>
      <c r="C463" s="47" t="s">
        <v>3</v>
      </c>
      <c r="D463" s="47" t="s">
        <v>3</v>
      </c>
      <c r="E463" t="s">
        <v>485</v>
      </c>
      <c r="F463" s="47" t="s">
        <v>7</v>
      </c>
      <c r="G463" s="47" t="s">
        <v>7</v>
      </c>
      <c r="H463" t="s">
        <v>467</v>
      </c>
      <c r="I463">
        <v>0.0491505791496366</v>
      </c>
    </row>
    <row r="464" ht="13.8" spans="2:9">
      <c r="B464" s="46" t="s">
        <v>3</v>
      </c>
      <c r="C464" s="1">
        <v>0.196097034984798</v>
      </c>
      <c r="E464">
        <v>4</v>
      </c>
      <c r="F464" s="47" t="s">
        <v>7</v>
      </c>
      <c r="H464" t="s">
        <v>468</v>
      </c>
      <c r="I464">
        <v>0.0507910222793715</v>
      </c>
    </row>
    <row r="465" ht="13.8" spans="8:10">
      <c r="H465" t="s">
        <v>469</v>
      </c>
      <c r="I465" s="1">
        <v>0.043136561544153</v>
      </c>
      <c r="J465" s="1">
        <v>0.00103851703160938</v>
      </c>
    </row>
    <row r="466" spans="8:9">
      <c r="H466" t="s">
        <v>470</v>
      </c>
      <c r="I466">
        <f>(I465-I463)/I463</f>
        <v>-0.122359038479978</v>
      </c>
    </row>
    <row r="467" spans="8:9">
      <c r="H467" t="s">
        <v>471</v>
      </c>
      <c r="I467">
        <f>(I465-I464)/I464</f>
        <v>-0.15070499453852</v>
      </c>
    </row>
    <row r="468" ht="13.8" spans="8:8">
      <c r="H468" s="1"/>
    </row>
    <row r="469" spans="1:9">
      <c r="A469" t="s">
        <v>486</v>
      </c>
      <c r="B469" s="46" t="s">
        <v>3</v>
      </c>
      <c r="C469" s="47" t="s">
        <v>3</v>
      </c>
      <c r="D469" s="47" t="s">
        <v>3</v>
      </c>
      <c r="E469" t="s">
        <v>487</v>
      </c>
      <c r="F469" s="47" t="s">
        <v>7</v>
      </c>
      <c r="G469" s="47" t="s">
        <v>7</v>
      </c>
      <c r="H469" t="s">
        <v>467</v>
      </c>
      <c r="I469">
        <v>0.0146991928710137</v>
      </c>
    </row>
    <row r="470" spans="2:9">
      <c r="B470" s="56" t="s">
        <v>3</v>
      </c>
      <c r="C470" s="4">
        <f>BC!$H$2</f>
        <v>0.196097034984798</v>
      </c>
      <c r="E470" s="35">
        <f>2/((0.03+0.07)/2)</f>
        <v>40</v>
      </c>
      <c r="F470" s="11" t="s">
        <v>7</v>
      </c>
      <c r="H470" t="s">
        <v>468</v>
      </c>
      <c r="I470">
        <v>0.0157627293175303</v>
      </c>
    </row>
    <row r="471" ht="13.8" spans="8:10">
      <c r="H471" t="s">
        <v>469</v>
      </c>
      <c r="I471" s="1">
        <v>0.0160558457913044</v>
      </c>
      <c r="J471" s="1">
        <v>0.000135241171463665</v>
      </c>
    </row>
    <row r="472" spans="8:9">
      <c r="H472" t="s">
        <v>470</v>
      </c>
      <c r="I472">
        <f>(I471-I469)/I469</f>
        <v>0.0922943818885438</v>
      </c>
    </row>
    <row r="473" spans="8:9">
      <c r="H473" t="s">
        <v>471</v>
      </c>
      <c r="I473">
        <f>(I471-I470)/I470</f>
        <v>0.0185955406496839</v>
      </c>
    </row>
    <row r="474" ht="13.8" spans="8:8">
      <c r="H474" s="1"/>
    </row>
    <row r="475" ht="13.8" spans="1:9">
      <c r="A475" t="s">
        <v>480</v>
      </c>
      <c r="B475" s="46" t="s">
        <v>4</v>
      </c>
      <c r="C475" s="46" t="s">
        <v>4</v>
      </c>
      <c r="D475" s="47" t="s">
        <v>3</v>
      </c>
      <c r="E475" s="47" t="s">
        <v>7</v>
      </c>
      <c r="F475" s="47" t="s">
        <v>7</v>
      </c>
      <c r="G475" s="47" t="s">
        <v>7</v>
      </c>
      <c r="H475" t="s">
        <v>467</v>
      </c>
      <c r="I475" s="1">
        <v>0.0255562999649838</v>
      </c>
    </row>
    <row r="476" ht="13.8" spans="2:9">
      <c r="B476" s="46" t="s">
        <v>4</v>
      </c>
      <c r="C476" s="1">
        <v>0.292287297950888</v>
      </c>
      <c r="E476" s="47" t="s">
        <v>355</v>
      </c>
      <c r="F476" s="47" t="s">
        <v>7</v>
      </c>
      <c r="H476" t="s">
        <v>468</v>
      </c>
      <c r="I476">
        <v>0.0261859031343514</v>
      </c>
    </row>
    <row r="477" ht="13.8" spans="8:13">
      <c r="H477" t="s">
        <v>469</v>
      </c>
      <c r="I477" s="2">
        <v>0.0254348637267616</v>
      </c>
      <c r="J477" s="2">
        <v>0.000463106754583617</v>
      </c>
      <c r="K477" s="38">
        <v>8.23008717903982e-6</v>
      </c>
      <c r="L477" s="38">
        <v>1.46198115612546e-7</v>
      </c>
      <c r="M477" s="38">
        <v>2.5970241171048e-9</v>
      </c>
    </row>
    <row r="478" ht="13.8" spans="3:9">
      <c r="C478" s="2"/>
      <c r="H478" t="s">
        <v>470</v>
      </c>
      <c r="I478">
        <f>(I477-I475)/I475</f>
        <v>-0.00475171438700379</v>
      </c>
    </row>
    <row r="479" ht="13.8" spans="3:9">
      <c r="C479" s="2"/>
      <c r="H479" t="s">
        <v>471</v>
      </c>
      <c r="I479">
        <f>(I477-I476)/I476</f>
        <v>-0.0286810580386119</v>
      </c>
    </row>
    <row r="480" ht="13.8" spans="3:10">
      <c r="C480" s="38"/>
      <c r="H480" s="1"/>
      <c r="J480" s="1"/>
    </row>
    <row r="481" ht="13.8" spans="1:10">
      <c r="A481" t="s">
        <v>488</v>
      </c>
      <c r="B481" s="46" t="s">
        <v>4</v>
      </c>
      <c r="C481" s="47" t="s">
        <v>3</v>
      </c>
      <c r="D481" s="47" t="s">
        <v>3</v>
      </c>
      <c r="E481" s="47" t="s">
        <v>8</v>
      </c>
      <c r="F481" s="47" t="s">
        <v>7</v>
      </c>
      <c r="G481" s="47" t="s">
        <v>7</v>
      </c>
      <c r="H481" t="s">
        <v>467</v>
      </c>
      <c r="I481" s="1">
        <v>0.0593544847680649</v>
      </c>
      <c r="J481">
        <v>0.0061474851753973</v>
      </c>
    </row>
    <row r="482" spans="2:10">
      <c r="B482" s="46" t="s">
        <v>4</v>
      </c>
      <c r="C482" s="4">
        <f>BC!$H$2</f>
        <v>0.196097034984798</v>
      </c>
      <c r="E482" t="s">
        <v>390</v>
      </c>
      <c r="F482" s="47" t="s">
        <v>7</v>
      </c>
      <c r="H482" t="s">
        <v>468</v>
      </c>
      <c r="I482">
        <v>0.0597524686507445</v>
      </c>
      <c r="J482">
        <v>0.00649022623190567</v>
      </c>
    </row>
    <row r="483" ht="13.8" spans="8:13">
      <c r="H483" t="s">
        <v>469</v>
      </c>
      <c r="I483" s="2">
        <v>0.0514718508788359</v>
      </c>
      <c r="J483" s="2">
        <v>0.00316911145338398</v>
      </c>
      <c r="K483" s="2">
        <v>0.000189292910631209</v>
      </c>
      <c r="L483" s="38">
        <v>1.13029724225966e-5</v>
      </c>
      <c r="M483" s="38">
        <v>6.75083570727244e-7</v>
      </c>
    </row>
    <row r="484" ht="13.8" spans="3:10">
      <c r="C484" s="2"/>
      <c r="H484" t="s">
        <v>470</v>
      </c>
      <c r="I484">
        <f>(I483-I481)/I481</f>
        <v>-0.132806036814764</v>
      </c>
      <c r="J484">
        <f>(J483-J481)/J481</f>
        <v>-0.484486523681748</v>
      </c>
    </row>
    <row r="485" ht="13.8" spans="3:10">
      <c r="C485" s="2"/>
      <c r="H485" t="s">
        <v>471</v>
      </c>
      <c r="I485">
        <f>(I483-I482)/I482</f>
        <v>-0.138582019436036</v>
      </c>
      <c r="J485">
        <f>(J483-J482)/J482</f>
        <v>-0.511710171549219</v>
      </c>
    </row>
    <row r="486" ht="13.8" spans="8:8">
      <c r="H486" s="2"/>
    </row>
    <row r="487" spans="1:9">
      <c r="A487" t="s">
        <v>489</v>
      </c>
      <c r="B487" s="46" t="s">
        <v>4</v>
      </c>
      <c r="C487" s="47" t="s">
        <v>3</v>
      </c>
      <c r="D487" s="47" t="s">
        <v>3</v>
      </c>
      <c r="E487" s="47" t="s">
        <v>181</v>
      </c>
      <c r="F487" s="47" t="s">
        <v>7</v>
      </c>
      <c r="G487" s="47" t="s">
        <v>7</v>
      </c>
      <c r="H487" t="s">
        <v>467</v>
      </c>
      <c r="I487">
        <v>0.0190414629957273</v>
      </c>
    </row>
    <row r="488" spans="2:9">
      <c r="B488" s="46" t="s">
        <v>4</v>
      </c>
      <c r="C488" s="4">
        <f>BC!$H$2</f>
        <v>0.196097034984798</v>
      </c>
      <c r="E488" s="47" t="s">
        <v>7</v>
      </c>
      <c r="F488">
        <v>10</v>
      </c>
      <c r="H488" t="s">
        <v>468</v>
      </c>
      <c r="I488">
        <v>0.0199573606537185</v>
      </c>
    </row>
    <row r="489" ht="13.8" spans="8:13">
      <c r="H489" t="s">
        <v>469</v>
      </c>
      <c r="I489" s="2">
        <v>0.0188590270292657</v>
      </c>
      <c r="J489" s="2">
        <v>0.000378126531642115</v>
      </c>
      <c r="K489" s="38">
        <v>7.44973084823355e-6</v>
      </c>
      <c r="L489" s="38">
        <v>1.46722178088153e-7</v>
      </c>
      <c r="M489" s="38">
        <v>2.88966932193209e-9</v>
      </c>
    </row>
    <row r="490" ht="13.8" spans="3:9">
      <c r="C490" s="2"/>
      <c r="H490" t="s">
        <v>470</v>
      </c>
      <c r="I490">
        <f>(I489-I487)/I487</f>
        <v>-0.00958098474379498</v>
      </c>
    </row>
    <row r="491" ht="13.8" spans="3:9">
      <c r="C491" s="2"/>
      <c r="H491" t="s">
        <v>471</v>
      </c>
      <c r="I491">
        <f>(I489-I488)/I488</f>
        <v>-0.0550340119372526</v>
      </c>
    </row>
    <row r="492" ht="13.8" spans="3:9">
      <c r="C492" s="38"/>
      <c r="I492" s="2"/>
    </row>
    <row r="493" spans="1:9">
      <c r="A493" t="s">
        <v>490</v>
      </c>
      <c r="B493" s="46" t="s">
        <v>4</v>
      </c>
      <c r="C493" s="47" t="s">
        <v>3</v>
      </c>
      <c r="D493" s="47" t="s">
        <v>3</v>
      </c>
      <c r="E493" s="47" t="s">
        <v>154</v>
      </c>
      <c r="F493" s="47" t="s">
        <v>7</v>
      </c>
      <c r="G493" s="47" t="s">
        <v>7</v>
      </c>
      <c r="H493" t="s">
        <v>467</v>
      </c>
      <c r="I493">
        <v>0.00834393315578417</v>
      </c>
    </row>
    <row r="494" spans="2:9">
      <c r="B494" s="46" t="s">
        <v>4</v>
      </c>
      <c r="C494" s="4">
        <f>BC!$H$2</f>
        <v>0.196097034984798</v>
      </c>
      <c r="E494" t="s">
        <v>437</v>
      </c>
      <c r="F494">
        <v>10</v>
      </c>
      <c r="H494" t="s">
        <v>468</v>
      </c>
      <c r="I494">
        <v>0.00868484933305359</v>
      </c>
    </row>
    <row r="495" ht="13.8" spans="8:13">
      <c r="H495" t="s">
        <v>469</v>
      </c>
      <c r="I495" s="2">
        <v>0.0100831719585686</v>
      </c>
      <c r="J495" s="2">
        <v>0.00010659555796412</v>
      </c>
      <c r="K495" s="38">
        <v>1.11643659348334e-6</v>
      </c>
      <c r="L495" s="38">
        <v>1.16921443187141e-8</v>
      </c>
      <c r="M495" s="38">
        <v>1.22448724894184e-10</v>
      </c>
    </row>
    <row r="496" ht="13.8" spans="3:9">
      <c r="C496" s="2"/>
      <c r="H496" t="s">
        <v>470</v>
      </c>
      <c r="I496">
        <f>(I495-I493)/I493</f>
        <v>0.208443520616984</v>
      </c>
    </row>
    <row r="497" ht="13.8" spans="3:9">
      <c r="C497" s="2"/>
      <c r="H497" t="s">
        <v>471</v>
      </c>
      <c r="I497">
        <f>(I495-I494)/I494</f>
        <v>0.161007125384795</v>
      </c>
    </row>
    <row r="498" ht="13.8" spans="3:9">
      <c r="C498" s="38"/>
      <c r="I498" s="2"/>
    </row>
    <row r="499" ht="13.8" spans="1:9">
      <c r="A499" t="s">
        <v>491</v>
      </c>
      <c r="B499" s="46" t="s">
        <v>3</v>
      </c>
      <c r="C499" s="46" t="s">
        <v>4</v>
      </c>
      <c r="D499" s="47" t="s">
        <v>3</v>
      </c>
      <c r="E499" s="47" t="s">
        <v>7</v>
      </c>
      <c r="F499" s="47" t="s">
        <v>181</v>
      </c>
      <c r="G499" s="47" t="s">
        <v>7</v>
      </c>
      <c r="H499" t="s">
        <v>467</v>
      </c>
      <c r="I499" s="1">
        <v>0.0446097414049537</v>
      </c>
    </row>
    <row r="500" ht="13.8" spans="2:9">
      <c r="B500" s="46" t="s">
        <v>3</v>
      </c>
      <c r="C500" s="38"/>
      <c r="H500" t="s">
        <v>468</v>
      </c>
      <c r="I500">
        <v>0.046142525703083</v>
      </c>
    </row>
    <row r="501" spans="8:8">
      <c r="H501" t="s">
        <v>469</v>
      </c>
    </row>
    <row r="502" spans="8:8">
      <c r="H502" t="s">
        <v>470</v>
      </c>
    </row>
    <row r="503" spans="8:8">
      <c r="H503" t="s">
        <v>471</v>
      </c>
    </row>
  </sheetData>
  <pageMargins left="0.75" right="0.75" top="1" bottom="1" header="0.5" footer="0.5"/>
  <headerFooter/>
  <ignoredErrors>
    <ignoredError sqref="C346:C347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J17" sqref="J17"/>
    </sheetView>
  </sheetViews>
  <sheetFormatPr defaultColWidth="8.88888888888889" defaultRowHeight="13.2"/>
  <cols>
    <col min="5" max="5" width="12.8888888888889"/>
    <col min="7" max="8" width="14.3333333333333"/>
    <col min="10" max="10" width="12.8888888888889"/>
  </cols>
  <sheetData>
    <row r="1" spans="1:10">
      <c r="A1" t="s">
        <v>492</v>
      </c>
      <c r="B1" t="s">
        <v>493</v>
      </c>
      <c r="C1" t="s">
        <v>494</v>
      </c>
      <c r="D1" t="s">
        <v>495</v>
      </c>
      <c r="E1" t="s">
        <v>496</v>
      </c>
      <c r="F1" t="s">
        <v>497</v>
      </c>
      <c r="G1" t="s">
        <v>498</v>
      </c>
      <c r="I1" t="s">
        <v>499</v>
      </c>
      <c r="J1" t="s">
        <v>500</v>
      </c>
    </row>
    <row r="2" ht="13.8" spans="1:10">
      <c r="A2" s="47" t="s">
        <v>3</v>
      </c>
      <c r="B2" s="47" t="s">
        <v>3</v>
      </c>
      <c r="C2" s="47" t="s">
        <v>7</v>
      </c>
      <c r="D2" s="47" t="s">
        <v>7</v>
      </c>
      <c r="E2">
        <f>(8583+8593+8594+8487+8672)/5</f>
        <v>8585.8</v>
      </c>
      <c r="F2">
        <f>60*24*30</f>
        <v>43200</v>
      </c>
      <c r="G2" s="1">
        <f>E2/F2</f>
        <v>0.19874537037037</v>
      </c>
      <c r="H2" s="1">
        <v>0.196097034984798</v>
      </c>
      <c r="I2" s="1">
        <v>0.5</v>
      </c>
      <c r="J2">
        <f t="shared" ref="J2:J9" si="0">1-I2</f>
        <v>0.5</v>
      </c>
    </row>
    <row r="3" ht="13.8" spans="1:10">
      <c r="A3" s="47" t="s">
        <v>4</v>
      </c>
      <c r="B3" s="47" t="s">
        <v>3</v>
      </c>
      <c r="C3" s="47" t="s">
        <v>8</v>
      </c>
      <c r="D3" s="47" t="s">
        <v>7</v>
      </c>
      <c r="E3">
        <f>(12274+12312+12202+11974+12232+12234)/6</f>
        <v>12204.6666666667</v>
      </c>
      <c r="F3">
        <f>60*24*30</f>
        <v>43200</v>
      </c>
      <c r="G3" s="1">
        <f>E3/F3</f>
        <v>0.282515432098765</v>
      </c>
      <c r="H3" s="1">
        <v>0.263321960714897</v>
      </c>
      <c r="I3" s="1">
        <v>0.701446808026364</v>
      </c>
      <c r="J3">
        <f t="shared" si="0"/>
        <v>0.298553191973636</v>
      </c>
    </row>
    <row r="4" ht="13.8" spans="1:10">
      <c r="A4" s="47" t="s">
        <v>4</v>
      </c>
      <c r="B4" s="47" t="s">
        <v>3</v>
      </c>
      <c r="C4" s="47" t="s">
        <v>7</v>
      </c>
      <c r="D4" s="47" t="s">
        <v>7</v>
      </c>
      <c r="E4">
        <f>(12976+12934+12702+12998+12885)/5</f>
        <v>12899</v>
      </c>
      <c r="F4">
        <v>43200</v>
      </c>
      <c r="G4" s="1">
        <f>E4/F4</f>
        <v>0.298587962962963</v>
      </c>
      <c r="H4" s="1">
        <v>0.292287297950888</v>
      </c>
      <c r="I4" s="2">
        <v>0.668947213755164</v>
      </c>
      <c r="J4">
        <f t="shared" si="0"/>
        <v>0.331052786244836</v>
      </c>
    </row>
    <row r="5" ht="13.8" spans="1:10">
      <c r="A5" s="47" t="s">
        <v>144</v>
      </c>
      <c r="B5" s="47" t="s">
        <v>144</v>
      </c>
      <c r="C5" s="47" t="s">
        <v>8</v>
      </c>
      <c r="D5" s="47" t="s">
        <v>7</v>
      </c>
      <c r="G5" s="1"/>
      <c r="H5" s="1">
        <v>0.0643409243106004</v>
      </c>
      <c r="I5" s="1">
        <v>0.506871976649876</v>
      </c>
      <c r="J5">
        <f t="shared" si="0"/>
        <v>0.493128023350124</v>
      </c>
    </row>
    <row r="6" ht="13.8" spans="1:10">
      <c r="A6" s="47" t="s">
        <v>144</v>
      </c>
      <c r="B6" s="47" t="s">
        <v>144</v>
      </c>
      <c r="C6" s="47" t="s">
        <v>154</v>
      </c>
      <c r="D6" s="47" t="s">
        <v>7</v>
      </c>
      <c r="H6" s="1">
        <v>0.0664234836210433</v>
      </c>
      <c r="I6" s="1">
        <v>0.49925680979436</v>
      </c>
      <c r="J6">
        <f t="shared" si="0"/>
        <v>0.50074319020564</v>
      </c>
    </row>
    <row r="7" ht="13.8" spans="1:10">
      <c r="A7" s="47" t="s">
        <v>3</v>
      </c>
      <c r="B7" s="47" t="s">
        <v>3</v>
      </c>
      <c r="C7" s="47" t="s">
        <v>452</v>
      </c>
      <c r="D7" s="47" t="s">
        <v>7</v>
      </c>
      <c r="H7" s="1">
        <v>0.185552454505939</v>
      </c>
      <c r="I7" s="1">
        <v>0.512503213891006</v>
      </c>
      <c r="J7">
        <f t="shared" si="0"/>
        <v>0.487496786108994</v>
      </c>
    </row>
    <row r="8" ht="13.8" spans="1:10">
      <c r="A8" s="47" t="s">
        <v>3</v>
      </c>
      <c r="B8" s="47" t="s">
        <v>3</v>
      </c>
      <c r="C8" s="47" t="s">
        <v>431</v>
      </c>
      <c r="D8" s="47" t="s">
        <v>7</v>
      </c>
      <c r="H8" s="1">
        <v>0.192393563896046</v>
      </c>
      <c r="I8" s="1">
        <v>0.504544543766234</v>
      </c>
      <c r="J8">
        <f t="shared" si="0"/>
        <v>0.495455456233766</v>
      </c>
    </row>
    <row r="9" ht="13.8" spans="1:10">
      <c r="A9" s="47" t="s">
        <v>3</v>
      </c>
      <c r="B9" s="47" t="s">
        <v>3</v>
      </c>
      <c r="C9" s="47" t="s">
        <v>8</v>
      </c>
      <c r="D9" s="47" t="s">
        <v>7</v>
      </c>
      <c r="H9" s="1">
        <v>0.180845193764985</v>
      </c>
      <c r="I9" s="1">
        <v>0.517660422059723</v>
      </c>
      <c r="J9">
        <f t="shared" si="0"/>
        <v>0.482339577940277</v>
      </c>
    </row>
    <row r="10" ht="13.8" spans="1:10">
      <c r="A10" s="47" t="s">
        <v>3</v>
      </c>
      <c r="B10" s="47" t="s">
        <v>3</v>
      </c>
      <c r="C10" s="47" t="s">
        <v>154</v>
      </c>
      <c r="D10" s="47" t="s">
        <v>7</v>
      </c>
      <c r="H10" s="2">
        <v>0.197833585499969</v>
      </c>
      <c r="I10" s="2">
        <v>0.497810151539059</v>
      </c>
      <c r="J10">
        <f>1-I10</f>
        <v>0.502189848460941</v>
      </c>
    </row>
    <row r="11" ht="13.8" spans="1:10">
      <c r="A11" s="47" t="s">
        <v>3</v>
      </c>
      <c r="B11" s="47" t="s">
        <v>3</v>
      </c>
      <c r="C11" s="47" t="s">
        <v>390</v>
      </c>
      <c r="D11" s="47" t="s">
        <v>7</v>
      </c>
      <c r="H11" s="2">
        <v>0.188885407850877</v>
      </c>
      <c r="I11" s="2">
        <v>0.508695351732117</v>
      </c>
      <c r="J11">
        <f>1-I11</f>
        <v>0.491304648267883</v>
      </c>
    </row>
    <row r="12" ht="13.8" spans="1:10">
      <c r="A12" s="47" t="s">
        <v>3</v>
      </c>
      <c r="B12" s="47" t="s">
        <v>3</v>
      </c>
      <c r="C12" s="47" t="s">
        <v>355</v>
      </c>
      <c r="D12" s="47" t="s">
        <v>7</v>
      </c>
      <c r="H12" s="2">
        <v>0.197056149883498</v>
      </c>
      <c r="I12" s="2">
        <v>0.498795240041235</v>
      </c>
      <c r="J12">
        <f>1-I12</f>
        <v>0.501204759958765</v>
      </c>
    </row>
    <row r="13" ht="13.8" spans="1:10">
      <c r="A13" s="47" t="s">
        <v>3</v>
      </c>
      <c r="B13" s="47" t="s">
        <v>3</v>
      </c>
      <c r="C13" s="47" t="s">
        <v>154</v>
      </c>
      <c r="D13" s="47" t="s">
        <v>154</v>
      </c>
      <c r="H13" s="2">
        <v>0.199600996943828</v>
      </c>
      <c r="I13">
        <v>0.5</v>
      </c>
      <c r="J13">
        <v>0.5</v>
      </c>
    </row>
    <row r="14" ht="13.8" spans="1:10">
      <c r="A14" s="47" t="s">
        <v>144</v>
      </c>
      <c r="B14" s="47" t="s">
        <v>144</v>
      </c>
      <c r="C14" s="47" t="s">
        <v>7</v>
      </c>
      <c r="D14" s="47" t="s">
        <v>7</v>
      </c>
      <c r="H14" s="2">
        <v>0.0662258884941399</v>
      </c>
      <c r="I14">
        <v>0.5</v>
      </c>
      <c r="J14">
        <v>0.5</v>
      </c>
    </row>
    <row r="15" ht="13.8" spans="1:10">
      <c r="A15" s="47" t="s">
        <v>3</v>
      </c>
      <c r="B15" s="47" t="s">
        <v>3</v>
      </c>
      <c r="C15" s="47" t="s">
        <v>8</v>
      </c>
      <c r="D15" s="47" t="s">
        <v>8</v>
      </c>
      <c r="H15" s="2">
        <v>0.167707999925849</v>
      </c>
      <c r="I15">
        <v>0.5</v>
      </c>
      <c r="J15">
        <v>0.5</v>
      </c>
    </row>
    <row r="16" ht="13.8" spans="1:10">
      <c r="A16" s="47" t="s">
        <v>4</v>
      </c>
      <c r="B16" s="47" t="s">
        <v>3</v>
      </c>
      <c r="C16" s="47" t="s">
        <v>181</v>
      </c>
      <c r="D16" s="47" t="s">
        <v>7</v>
      </c>
      <c r="H16" s="2">
        <v>0.288618985209394</v>
      </c>
      <c r="I16" s="2">
        <v>0.673119833810975</v>
      </c>
      <c r="J16">
        <f>1-I16</f>
        <v>0.326880166189025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</vt:lpstr>
      <vt:lpstr>後続0</vt:lpstr>
      <vt:lpstr>後続１</vt:lpstr>
      <vt:lpstr>3miner後続0</vt:lpstr>
      <vt:lpstr>3miner後続1</vt:lpstr>
      <vt:lpstr>hikaku</vt:lpstr>
      <vt:lpstr>BC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2020-08-02T11:44:00Z</dcterms:created>
  <dcterms:modified xsi:type="dcterms:W3CDTF">2020-12-24T12:28:17Z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