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sh\Desktop\"/>
    </mc:Choice>
  </mc:AlternateContent>
  <xr:revisionPtr revIDLastSave="0" documentId="8_{2854DBAA-7B1C-4F9A-BA6C-C99B9FDFA856}" xr6:coauthVersionLast="47" xr6:coauthVersionMax="47" xr10:uidLastSave="{00000000-0000-0000-0000-000000000000}"/>
  <bookViews>
    <workbookView xWindow="8843" yWindow="3607" windowWidth="11137" windowHeight="9713" activeTab="1" xr2:uid="{7BC596EE-31FD-4A81-8285-6AE28B405935}"/>
  </bookViews>
  <sheets>
    <sheet name="WACC" sheetId="1" r:id="rId1"/>
    <sheet name="DCF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3" i="2"/>
  <c r="J14" i="2"/>
  <c r="C10" i="1"/>
  <c r="C4" i="1"/>
  <c r="C13" i="1"/>
  <c r="C14" i="1"/>
  <c r="B4" i="2"/>
  <c r="D4" i="2"/>
  <c r="E4" i="2"/>
  <c r="C4" i="2"/>
  <c r="F4" i="2"/>
  <c r="B6" i="2"/>
  <c r="J3" i="2" s="1"/>
  <c r="J4" i="2" s="1"/>
  <c r="B10" i="2"/>
  <c r="B8" i="2"/>
  <c r="C11" i="1"/>
  <c r="K3" i="2" l="1"/>
  <c r="L3" i="2" s="1"/>
  <c r="J5" i="2"/>
  <c r="J6" i="2" s="1"/>
  <c r="J7" i="2" s="1"/>
  <c r="K4" i="2"/>
  <c r="L4" i="2" s="1"/>
  <c r="C15" i="1"/>
  <c r="B7" i="2" s="1"/>
  <c r="M6" i="2" l="1"/>
  <c r="M7" i="2"/>
  <c r="M4" i="2"/>
  <c r="N4" i="2" s="1"/>
  <c r="M5" i="2"/>
  <c r="M3" i="2"/>
  <c r="N3" i="2" s="1"/>
  <c r="K5" i="2"/>
  <c r="L5" i="2" s="1"/>
  <c r="K7" i="2"/>
  <c r="L7" i="2" s="1"/>
  <c r="K6" i="2"/>
  <c r="L6" i="2" s="1"/>
  <c r="N5" i="2" l="1"/>
  <c r="N6" i="2"/>
  <c r="N7" i="2"/>
  <c r="J11" i="2"/>
  <c r="J12" i="2" l="1"/>
</calcChain>
</file>

<file path=xl/sharedStrings.xml><?xml version="1.0" encoding="utf-8"?>
<sst xmlns="http://schemas.openxmlformats.org/spreadsheetml/2006/main" count="45" uniqueCount="42">
  <si>
    <t>Total Liabilities (2024)</t>
    <phoneticPr fontId="2"/>
  </si>
  <si>
    <t>Total Equity (2024)</t>
    <phoneticPr fontId="2"/>
  </si>
  <si>
    <t>Debt-to-Equity Ratio</t>
    <phoneticPr fontId="2"/>
  </si>
  <si>
    <t>Cost of Debt</t>
    <phoneticPr fontId="2"/>
  </si>
  <si>
    <t>Cost of Equity</t>
    <phoneticPr fontId="2"/>
  </si>
  <si>
    <t>Corporate Tax Rate</t>
    <phoneticPr fontId="2"/>
  </si>
  <si>
    <t>Debt Contribution (after tax)</t>
    <phoneticPr fontId="2"/>
  </si>
  <si>
    <t>Equity Contribution</t>
    <phoneticPr fontId="2"/>
  </si>
  <si>
    <t>WACC</t>
    <phoneticPr fontId="2"/>
  </si>
  <si>
    <t>Debt Proportion</t>
    <phoneticPr fontId="2"/>
  </si>
  <si>
    <t>Equity Proportion</t>
    <phoneticPr fontId="2"/>
  </si>
  <si>
    <t>FY 2024</t>
  </si>
  <si>
    <t>FY 2023</t>
  </si>
  <si>
    <t>FY 2022</t>
  </si>
  <si>
    <t>FY 2021</t>
  </si>
  <si>
    <t>FY 2020</t>
  </si>
  <si>
    <t>Year</t>
  </si>
  <si>
    <t>Year</t>
    <phoneticPr fontId="2"/>
  </si>
  <si>
    <t>Revenue Growth Rate</t>
    <phoneticPr fontId="2"/>
  </si>
  <si>
    <t>AFC Ajax NV Income Statement</t>
    <phoneticPr fontId="2"/>
  </si>
  <si>
    <t>Revenue Growth Rate (Average)</t>
    <phoneticPr fontId="2"/>
  </si>
  <si>
    <t>Terminal Growth</t>
    <phoneticPr fontId="2"/>
  </si>
  <si>
    <t xml:space="preserve"> Based on Eurozone economic standards</t>
    <phoneticPr fontId="2"/>
  </si>
  <si>
    <t>EBIT Margin</t>
    <phoneticPr fontId="2"/>
  </si>
  <si>
    <t>EBIT Margin (%)</t>
  </si>
  <si>
    <t>(5 year average)</t>
    <phoneticPr fontId="2"/>
  </si>
  <si>
    <t>Discount Factor</t>
    <phoneticPr fontId="2"/>
  </si>
  <si>
    <t>5-Year Ajax DCF Forecast</t>
    <phoneticPr fontId="2"/>
  </si>
  <si>
    <t>Implied Share Price</t>
    <phoneticPr fontId="2"/>
  </si>
  <si>
    <t>Share Outstanding (M)</t>
    <phoneticPr fontId="2"/>
  </si>
  <si>
    <t>FY 2019</t>
    <phoneticPr fontId="2"/>
  </si>
  <si>
    <t>X</t>
    <phoneticPr fontId="2"/>
  </si>
  <si>
    <t>Revenue (M)</t>
    <phoneticPr fontId="2"/>
  </si>
  <si>
    <r>
      <t xml:space="preserve"> Net Debt(</t>
    </r>
    <r>
      <rPr>
        <b/>
        <sz val="11"/>
        <color theme="1"/>
        <rFont val="游ゴシック"/>
        <scheme val="minor"/>
      </rPr>
      <t>M)</t>
    </r>
    <phoneticPr fontId="2"/>
  </si>
  <si>
    <r>
      <t>Revenue (</t>
    </r>
    <r>
      <rPr>
        <b/>
        <sz val="11"/>
        <color theme="1"/>
        <rFont val="游ゴシック"/>
        <family val="2"/>
        <scheme val="minor"/>
      </rPr>
      <t>M)</t>
    </r>
    <phoneticPr fontId="2"/>
  </si>
  <si>
    <r>
      <t>EBIT (</t>
    </r>
    <r>
      <rPr>
        <b/>
        <sz val="11"/>
        <color theme="1"/>
        <rFont val="游ゴシック"/>
        <family val="2"/>
        <scheme val="minor"/>
      </rPr>
      <t>M)</t>
    </r>
    <phoneticPr fontId="2"/>
  </si>
  <si>
    <r>
      <t>NOPAT(</t>
    </r>
    <r>
      <rPr>
        <b/>
        <sz val="11"/>
        <color theme="1"/>
        <rFont val="游ゴシック"/>
        <family val="2"/>
        <scheme val="minor"/>
      </rPr>
      <t>M)</t>
    </r>
    <phoneticPr fontId="2"/>
  </si>
  <si>
    <r>
      <t>PV of NOPAT(</t>
    </r>
    <r>
      <rPr>
        <b/>
        <sz val="11"/>
        <color theme="1"/>
        <rFont val="游ゴシック"/>
        <family val="2"/>
        <scheme val="minor"/>
      </rPr>
      <t>M)</t>
    </r>
    <phoneticPr fontId="2"/>
  </si>
  <si>
    <r>
      <t>Terminal Value (</t>
    </r>
    <r>
      <rPr>
        <b/>
        <sz val="11"/>
        <color theme="1"/>
        <rFont val="游ゴシック"/>
        <scheme val="minor"/>
      </rPr>
      <t>M)</t>
    </r>
    <phoneticPr fontId="2"/>
  </si>
  <si>
    <r>
      <t>Discounted Terminal Value  (</t>
    </r>
    <r>
      <rPr>
        <b/>
        <sz val="11"/>
        <color theme="1"/>
        <rFont val="游ゴシック"/>
        <scheme val="minor"/>
      </rPr>
      <t>M)</t>
    </r>
    <phoneticPr fontId="2"/>
  </si>
  <si>
    <t>Total Enterprise Value (EV) (M)</t>
    <phoneticPr fontId="2"/>
  </si>
  <si>
    <t>Equity Value Calculation(M)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</si>
</sst>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[$€-2]\ #,##0.00;[$€-2]\ #,##0.00"/>
    <numFmt numFmtId="178" formatCode="0.0%"/>
    <numFmt numFmtId="179" formatCode="0.000%"/>
    <numFmt numFmtId="180" formatCode="[$€-2]\ #,##0.00;[Red]\-[$€-2]\ #,##0.00"/>
  </numFmts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scheme val="minor"/>
    </font>
    <font>
      <b/>
      <sz val="11"/>
      <color rgb="FFFF0000"/>
      <name val="游ゴシック"/>
      <scheme val="minor"/>
    </font>
    <font>
      <b/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9" fontId="0" fillId="0" borderId="1" xfId="1" applyFont="1" applyBorder="1">
      <alignment vertical="center"/>
    </xf>
    <xf numFmtId="179" fontId="0" fillId="0" borderId="1" xfId="0" applyNumberFormat="1" applyBorder="1">
      <alignment vertical="center"/>
    </xf>
    <xf numFmtId="179" fontId="4" fillId="0" borderId="1" xfId="0" applyNumberFormat="1" applyFont="1" applyBorder="1">
      <alignment vertical="center"/>
    </xf>
    <xf numFmtId="10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3" borderId="2" xfId="0" applyFont="1" applyFill="1" applyBorder="1">
      <alignment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852382-B756-44C1-A2D2-40F9A14619B3}" name="Table2" displayName="Table2" ref="A2:G5" totalsRowShown="0">
  <autoFilter ref="A2:G5" xr:uid="{5C852382-B756-44C1-A2D2-40F9A14619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4C83FD-2634-4FB2-9BBF-25B2AD7F2078}" name="Year" dataDxfId="0"/>
    <tableColumn id="2" xr3:uid="{45DA4055-B851-473A-9273-D546E589025D}" name="FY 2024"/>
    <tableColumn id="3" xr3:uid="{18602488-2E26-4290-BF6B-67BC5EE443CA}" name="FY 2023"/>
    <tableColumn id="4" xr3:uid="{4E454862-7FAF-4CFF-AAF4-C4E49E25D4F9}" name="FY 2022"/>
    <tableColumn id="5" xr3:uid="{7FA4B320-85E8-46F1-96BC-1A6AB9A7B21B}" name="FY 2021"/>
    <tableColumn id="6" xr3:uid="{BF43DB90-13C0-4B81-8D82-F4AA4B607F4E}" name="FY 2020"/>
    <tableColumn id="13" xr3:uid="{7155BFF5-3706-4140-ABA6-B10430FC7810}" name="FY 201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DC2E-5880-49FA-BB44-E65B5FF6FCDA}">
  <dimension ref="B2:C15"/>
  <sheetViews>
    <sheetView workbookViewId="0">
      <selection activeCell="C11" sqref="C11"/>
    </sheetView>
  </sheetViews>
  <sheetFormatPr defaultRowHeight="17.649999999999999"/>
  <cols>
    <col min="2" max="2" width="25.75" customWidth="1"/>
    <col min="3" max="3" width="15.0625" customWidth="1"/>
  </cols>
  <sheetData>
    <row r="2" spans="2:3">
      <c r="B2" s="23" t="s">
        <v>0</v>
      </c>
      <c r="C2" s="3">
        <v>354</v>
      </c>
    </row>
    <row r="3" spans="2:3">
      <c r="B3" s="23" t="s">
        <v>1</v>
      </c>
      <c r="C3" s="3">
        <v>226</v>
      </c>
    </row>
    <row r="4" spans="2:3">
      <c r="B4" s="23" t="s">
        <v>2</v>
      </c>
      <c r="C4" s="4">
        <f>$C$2/$C$3</f>
        <v>1.5663716814159292</v>
      </c>
    </row>
    <row r="5" spans="2:3">
      <c r="B5" s="23"/>
      <c r="C5" s="2"/>
    </row>
    <row r="6" spans="2:3">
      <c r="B6" s="23" t="s">
        <v>3</v>
      </c>
      <c r="C6" s="5">
        <v>5.5E-2</v>
      </c>
    </row>
    <row r="7" spans="2:3">
      <c r="B7" s="23" t="s">
        <v>4</v>
      </c>
      <c r="C7" s="5">
        <v>5.1999999999999998E-2</v>
      </c>
    </row>
    <row r="8" spans="2:3">
      <c r="B8" s="23" t="s">
        <v>5</v>
      </c>
      <c r="C8" s="5">
        <v>0.25800000000000001</v>
      </c>
    </row>
    <row r="9" spans="2:3">
      <c r="B9" s="23"/>
      <c r="C9" s="2"/>
    </row>
    <row r="10" spans="2:3">
      <c r="B10" s="23" t="s">
        <v>9</v>
      </c>
      <c r="C10" s="6">
        <f>C2/(C2+C3)</f>
        <v>0.6103448275862069</v>
      </c>
    </row>
    <row r="11" spans="2:3">
      <c r="B11" s="23" t="s">
        <v>10</v>
      </c>
      <c r="C11" s="6">
        <f>C3/(C2+C3)</f>
        <v>0.3896551724137931</v>
      </c>
    </row>
    <row r="12" spans="2:3">
      <c r="B12" s="23"/>
      <c r="C12" s="2"/>
    </row>
    <row r="13" spans="2:3">
      <c r="B13" s="23" t="s">
        <v>6</v>
      </c>
      <c r="C13" s="7">
        <f>C10*C6*(1-C8)</f>
        <v>2.4908172413793103E-2</v>
      </c>
    </row>
    <row r="14" spans="2:3">
      <c r="B14" s="23" t="s">
        <v>7</v>
      </c>
      <c r="C14" s="7">
        <f>C11*C7</f>
        <v>2.026206896551724E-2</v>
      </c>
    </row>
    <row r="15" spans="2:3">
      <c r="B15" s="23" t="s">
        <v>8</v>
      </c>
      <c r="C15" s="8">
        <f>C13+C14</f>
        <v>4.5170241379310347E-2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2DD2-C022-4448-A2F2-0A67689ACAF0}">
  <dimension ref="A1:N14"/>
  <sheetViews>
    <sheetView tabSelected="1" topLeftCell="C1" zoomScaleNormal="100" workbookViewId="0">
      <selection activeCell="J15" sqref="J15"/>
    </sheetView>
  </sheetViews>
  <sheetFormatPr defaultRowHeight="17.649999999999999"/>
  <cols>
    <col min="1" max="1" width="24.8125" customWidth="1"/>
    <col min="2" max="6" width="9.9375" bestFit="1" customWidth="1"/>
    <col min="7" max="7" width="9.9375" customWidth="1"/>
    <col min="9" max="9" width="37.75" customWidth="1"/>
    <col min="10" max="10" width="19.25" bestFit="1" customWidth="1"/>
    <col min="11" max="11" width="9.625" bestFit="1" customWidth="1"/>
    <col min="12" max="12" width="11.4375" bestFit="1" customWidth="1"/>
    <col min="13" max="13" width="14.625" bestFit="1" customWidth="1"/>
    <col min="14" max="14" width="16.6875" bestFit="1" customWidth="1"/>
  </cols>
  <sheetData>
    <row r="1" spans="1:14">
      <c r="A1" s="26" t="s">
        <v>19</v>
      </c>
      <c r="B1" s="26"/>
      <c r="C1" s="26"/>
      <c r="D1" s="26"/>
      <c r="E1" s="26"/>
      <c r="F1" s="26"/>
      <c r="G1" s="10"/>
      <c r="I1" s="27" t="s">
        <v>27</v>
      </c>
      <c r="J1" s="27"/>
      <c r="K1" s="27"/>
      <c r="L1" s="27"/>
      <c r="M1" s="27"/>
      <c r="N1" s="27"/>
    </row>
    <row r="2" spans="1:14">
      <c r="A2" s="12" t="s">
        <v>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30</v>
      </c>
      <c r="I2" s="16" t="s">
        <v>17</v>
      </c>
      <c r="J2" s="17" t="s">
        <v>34</v>
      </c>
      <c r="K2" s="17" t="s">
        <v>35</v>
      </c>
      <c r="L2" s="17" t="s">
        <v>36</v>
      </c>
      <c r="M2" s="17" t="s">
        <v>26</v>
      </c>
      <c r="N2" s="17" t="s">
        <v>37</v>
      </c>
    </row>
    <row r="3" spans="1:14">
      <c r="A3" s="24" t="s">
        <v>32</v>
      </c>
      <c r="B3" s="25">
        <v>152</v>
      </c>
      <c r="C3" s="25">
        <v>196</v>
      </c>
      <c r="D3" s="25">
        <v>189</v>
      </c>
      <c r="E3" s="25">
        <v>125</v>
      </c>
      <c r="F3" s="25">
        <v>162</v>
      </c>
      <c r="G3" s="25">
        <v>199</v>
      </c>
      <c r="I3" s="16">
        <v>2025</v>
      </c>
      <c r="J3" s="25">
        <f>(Table2[[#This Row],[FY 2024]]*(1+$B$6))</f>
        <v>149.27076494693171</v>
      </c>
      <c r="K3" s="25">
        <f>$J3*$B$10</f>
        <v>-66.813594390246635</v>
      </c>
      <c r="L3" s="25">
        <f>$K3*(1-$B$8)</f>
        <v>-49.575687037563</v>
      </c>
      <c r="M3" s="15">
        <f>(1+$B$7)^1</f>
        <v>1.0451702413793102</v>
      </c>
      <c r="N3" s="25">
        <f>L3/M3</f>
        <v>-47.433121490464565</v>
      </c>
    </row>
    <row r="4" spans="1:14">
      <c r="A4" s="13" t="s">
        <v>18</v>
      </c>
      <c r="B4" s="1">
        <f>(B3-C3)/C3</f>
        <v>-0.22448979591836735</v>
      </c>
      <c r="C4" s="1">
        <f>(C3-D3)/D3</f>
        <v>3.7037037037037035E-2</v>
      </c>
      <c r="D4" s="1">
        <f>(D3-E3)/E3</f>
        <v>0.51200000000000001</v>
      </c>
      <c r="E4" s="1">
        <f>(E3-F3)/F3</f>
        <v>-0.22839506172839505</v>
      </c>
      <c r="F4" s="1">
        <f>(F3-G3)/G3</f>
        <v>-0.18592964824120603</v>
      </c>
      <c r="G4" s="22" t="s">
        <v>31</v>
      </c>
      <c r="I4" s="16">
        <v>2026</v>
      </c>
      <c r="J4" s="25">
        <f>($J3*(1+$B$6))</f>
        <v>146.59053465685614</v>
      </c>
      <c r="K4" s="25">
        <f>$J4*$B$10</f>
        <v>-65.613923312408801</v>
      </c>
      <c r="L4" s="25">
        <f>$K4*(1-$B$8)</f>
        <v>-48.685531097807328</v>
      </c>
      <c r="M4" s="15">
        <f>(1+$B$7)^2</f>
        <v>1.0923808334648857</v>
      </c>
      <c r="N4" s="25">
        <f>L4/M4</f>
        <v>-44.568276562838754</v>
      </c>
    </row>
    <row r="5" spans="1:14">
      <c r="A5" s="12" t="s">
        <v>24</v>
      </c>
      <c r="B5" s="9">
        <v>-0.58919999999999995</v>
      </c>
      <c r="C5" s="9">
        <v>-0.26069999999999999</v>
      </c>
      <c r="D5" s="9">
        <v>-0.32100000000000001</v>
      </c>
      <c r="E5" s="9">
        <v>-0.72430000000000005</v>
      </c>
      <c r="F5" s="9">
        <v>-0.34279999999999999</v>
      </c>
      <c r="G5" s="9"/>
      <c r="I5" s="16">
        <v>2027</v>
      </c>
      <c r="J5" s="25">
        <f>($J4*(1+$B$6))</f>
        <v>143.95842922505668</v>
      </c>
      <c r="K5" s="25">
        <f>$J5*$B$10</f>
        <v>-64.435792921135373</v>
      </c>
      <c r="L5" s="25">
        <f>$K5*(1-$B$8)</f>
        <v>-47.811358347482447</v>
      </c>
      <c r="M5" s="15">
        <f>(1+$B$7)^3</f>
        <v>1.1417239393906267</v>
      </c>
      <c r="N5" s="25">
        <f>L5/M5</f>
        <v>-41.876461286255278</v>
      </c>
    </row>
    <row r="6" spans="1:14">
      <c r="A6" s="11" t="s">
        <v>20</v>
      </c>
      <c r="B6" s="20">
        <f>AVERAGE(B4:F4)</f>
        <v>-1.7955493770186272E-2</v>
      </c>
      <c r="C6" t="s">
        <v>25</v>
      </c>
      <c r="I6" s="16">
        <v>2028</v>
      </c>
      <c r="J6" s="25">
        <f>($J5*(1+$B$6))</f>
        <v>141.37358454594036</v>
      </c>
      <c r="K6" s="25">
        <f>$J6*$B$10</f>
        <v>-63.278816442762903</v>
      </c>
      <c r="L6" s="25">
        <f>$K6*(1-$B$8)</f>
        <v>-46.952881800530072</v>
      </c>
      <c r="M6" s="15">
        <f>(1+$B$7)^4</f>
        <v>1.1932958853214384</v>
      </c>
      <c r="N6" s="25">
        <f>L6/M6</f>
        <v>-39.347225091522347</v>
      </c>
    </row>
    <row r="7" spans="1:14">
      <c r="A7" s="11" t="s">
        <v>8</v>
      </c>
      <c r="B7" s="21">
        <f>WACC!C15</f>
        <v>4.5170241379310347E-2</v>
      </c>
      <c r="I7" s="16">
        <v>2029</v>
      </c>
      <c r="J7" s="25">
        <f>($J6*(1+$B$6))</f>
        <v>138.83515202935683</v>
      </c>
      <c r="K7" s="25">
        <f>$J7*$B$10</f>
        <v>-62.142614048340121</v>
      </c>
      <c r="L7" s="25">
        <f>$K7*(1-$B$8)</f>
        <v>-46.109819623868368</v>
      </c>
      <c r="M7" s="15">
        <f>(1+$B$7)^5</f>
        <v>1.2471973484983454</v>
      </c>
      <c r="N7" s="25">
        <f>L7/M7</f>
        <v>-36.970748598355875</v>
      </c>
    </row>
    <row r="8" spans="1:14">
      <c r="A8" s="11" t="s">
        <v>5</v>
      </c>
      <c r="B8" s="21">
        <f>WACC!C8</f>
        <v>0.25800000000000001</v>
      </c>
    </row>
    <row r="9" spans="1:14">
      <c r="A9" s="11" t="s">
        <v>21</v>
      </c>
      <c r="B9" s="21">
        <v>1.4999999999999999E-2</v>
      </c>
      <c r="C9" t="s">
        <v>22</v>
      </c>
    </row>
    <row r="10" spans="1:14">
      <c r="A10" s="11" t="s">
        <v>23</v>
      </c>
      <c r="B10" s="20">
        <f>AVERAGE(B5:F5)</f>
        <v>-0.4476</v>
      </c>
      <c r="C10" t="s">
        <v>25</v>
      </c>
      <c r="I10" s="11" t="s">
        <v>38</v>
      </c>
      <c r="J10" s="25">
        <f>(L7*(1+B9))/(B7-B9)</f>
        <v>-1551.2460218605056</v>
      </c>
    </row>
    <row r="11" spans="1:14">
      <c r="A11" s="19" t="s">
        <v>33</v>
      </c>
      <c r="B11" s="25">
        <v>51.53</v>
      </c>
      <c r="I11" s="11" t="s">
        <v>39</v>
      </c>
      <c r="J11" s="25">
        <f>J10/M7</f>
        <v>-1243.7855354072408</v>
      </c>
    </row>
    <row r="12" spans="1:14">
      <c r="A12" s="19" t="s">
        <v>29</v>
      </c>
      <c r="B12" s="14">
        <v>18.329999999999998</v>
      </c>
      <c r="I12" s="11" t="s">
        <v>40</v>
      </c>
      <c r="J12" s="25">
        <f>SUM(N3:N7) +J11</f>
        <v>-1453.9813684366777</v>
      </c>
    </row>
    <row r="13" spans="1:14">
      <c r="I13" s="11" t="s">
        <v>41</v>
      </c>
      <c r="J13" s="25">
        <f>J12-B11</f>
        <v>-1505.5113684366777</v>
      </c>
    </row>
    <row r="14" spans="1:14">
      <c r="I14" s="18" t="s">
        <v>28</v>
      </c>
      <c r="J14" s="25">
        <f>J13/B12</f>
        <v>-82.133735321149913</v>
      </c>
    </row>
  </sheetData>
  <mergeCells count="2">
    <mergeCell ref="A1:F1"/>
    <mergeCell ref="I1:N1"/>
  </mergeCells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Taishin Inoue</dc:creator>
  <cp:lastModifiedBy>Taishin Inoue</cp:lastModifiedBy>
  <dcterms:created xsi:type="dcterms:W3CDTF">2025-04-28T21:06:54Z</dcterms:created>
  <dcterms:modified xsi:type="dcterms:W3CDTF">2025-05-05T16:07:59Z</dcterms:modified>
</cp:coreProperties>
</file>