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83ae2d1fd22fa7b/Thesis/Seminar/"/>
    </mc:Choice>
  </mc:AlternateContent>
  <bookViews>
    <workbookView xWindow="0" yWindow="0" windowWidth="23040" windowHeight="9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4" i="1"/>
  <c r="N25" i="1"/>
  <c r="N22" i="1"/>
  <c r="M22" i="1"/>
  <c r="M23" i="1"/>
  <c r="M24" i="1"/>
  <c r="M25" i="1"/>
  <c r="J24" i="1"/>
  <c r="J25" i="1"/>
  <c r="J22" i="1"/>
  <c r="J23" i="1"/>
  <c r="P6" i="1"/>
  <c r="J2" i="1"/>
  <c r="B5" i="1"/>
  <c r="H15" i="1"/>
  <c r="B4" i="1"/>
  <c r="P2" i="1"/>
  <c r="P3" i="1" s="1"/>
  <c r="J13" i="1"/>
  <c r="B3" i="1"/>
  <c r="B2" i="1"/>
  <c r="D3" i="1"/>
  <c r="D2" i="1"/>
  <c r="J3" i="1"/>
  <c r="J4" i="1" s="1"/>
  <c r="H5" i="1" l="1"/>
  <c r="P5" i="1"/>
  <c r="P4" i="1"/>
  <c r="J5" i="1"/>
  <c r="J6" i="1" s="1"/>
  <c r="J8" i="1"/>
  <c r="J9" i="1" s="1"/>
  <c r="J10" i="1" l="1"/>
  <c r="H10" i="1" s="1"/>
  <c r="H17" i="1" s="1"/>
  <c r="H18" i="1" s="1"/>
  <c r="R4" i="1"/>
  <c r="T4" i="1" s="1"/>
  <c r="P7" i="1"/>
  <c r="R5" i="1"/>
  <c r="T5" i="1" s="1"/>
  <c r="P8" i="1"/>
  <c r="H19" i="1" s="1"/>
</calcChain>
</file>

<file path=xl/sharedStrings.xml><?xml version="1.0" encoding="utf-8"?>
<sst xmlns="http://schemas.openxmlformats.org/spreadsheetml/2006/main" count="85" uniqueCount="67">
  <si>
    <t>excitation power</t>
  </si>
  <si>
    <t>excitation wavelength</t>
  </si>
  <si>
    <t>nm</t>
  </si>
  <si>
    <t>excitation frequency</t>
  </si>
  <si>
    <t>m</t>
  </si>
  <si>
    <t>J/s</t>
  </si>
  <si>
    <t>energy/photon</t>
  </si>
  <si>
    <t>J/photon</t>
  </si>
  <si>
    <t>eV/photon</t>
  </si>
  <si>
    <t>Excitation</t>
  </si>
  <si>
    <t>Fundamental</t>
  </si>
  <si>
    <t>Js</t>
  </si>
  <si>
    <t>Planck</t>
  </si>
  <si>
    <t>eVs</t>
  </si>
  <si>
    <t>Planck_bar</t>
  </si>
  <si>
    <t>1/s</t>
  </si>
  <si>
    <t>photons/s</t>
  </si>
  <si>
    <t>SMF NA</t>
  </si>
  <si>
    <t>Spot Diameter</t>
  </si>
  <si>
    <t>m^3</t>
  </si>
  <si>
    <t>Microfluidic</t>
  </si>
  <si>
    <t>Cell diameter</t>
  </si>
  <si>
    <t>Cell volume</t>
  </si>
  <si>
    <t>Emission</t>
  </si>
  <si>
    <t>emission wavelength</t>
  </si>
  <si>
    <t>um/cell</t>
  </si>
  <si>
    <t>m/cell</t>
  </si>
  <si>
    <t>m^3/cell</t>
  </si>
  <si>
    <t>Avogadro</t>
  </si>
  <si>
    <t>molecules/mole</t>
  </si>
  <si>
    <t>molecules/L</t>
  </si>
  <si>
    <t>molecules/cell</t>
  </si>
  <si>
    <t>molecule/m^3</t>
  </si>
  <si>
    <t>M</t>
  </si>
  <si>
    <t>[mRNA]</t>
  </si>
  <si>
    <t>nL</t>
  </si>
  <si>
    <t>~0.5</t>
  </si>
  <si>
    <t>molar extinction</t>
  </si>
  <si>
    <t>L/molcm</t>
  </si>
  <si>
    <t>absorbtion cross section</t>
  </si>
  <si>
    <t>quantum yield</t>
  </si>
  <si>
    <t>Flux</t>
  </si>
  <si>
    <t>m^2</t>
  </si>
  <si>
    <t>Spot Area</t>
  </si>
  <si>
    <t>fluorescence</t>
  </si>
  <si>
    <t>eV/J</t>
  </si>
  <si>
    <t>Charge of electron</t>
  </si>
  <si>
    <t>photons/s*m^2</t>
  </si>
  <si>
    <t>photons/s*cm^2</t>
  </si>
  <si>
    <t>uW</t>
  </si>
  <si>
    <t>cm^2/molecule</t>
  </si>
  <si>
    <t>photons/s*molecule</t>
  </si>
  <si>
    <t>Detection volume (20um disk, 10um thick)</t>
  </si>
  <si>
    <t>molecules in optical path</t>
  </si>
  <si>
    <t>emission</t>
  </si>
  <si>
    <t>Detection</t>
  </si>
  <si>
    <t>CCD speed</t>
  </si>
  <si>
    <t>PMT speed</t>
  </si>
  <si>
    <t>CMOS speed</t>
  </si>
  <si>
    <t>ns</t>
  </si>
  <si>
    <t>avalanche</t>
  </si>
  <si>
    <t>us</t>
  </si>
  <si>
    <t>detection speed</t>
  </si>
  <si>
    <t>photons/acquisition</t>
  </si>
  <si>
    <t>QE</t>
  </si>
  <si>
    <t>s</t>
  </si>
  <si>
    <t>requires single photon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</si>
</sst>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oks.google.ca/books?id=B8dJC0CKVDoC&amp;pg=PA130&amp;lpg=PA130&amp;dq=single+mode+fiber+fluorescence+illumination+power&amp;source=bl&amp;ots=38rX6XyAxT&amp;sig=CSOLaz6RtX8SyGYfXocc1BXY2Jc&amp;hl=en&amp;sa=X&amp;ei=rqPuVOiYF4GGNrz1gugH&amp;ved=0CEQQ6AEwBw" TargetMode="External"/><Relationship Id="rId2" Type="http://schemas.openxmlformats.org/officeDocument/2006/relationships/hyperlink" Target="https://www.thorlabs.com/tutorials.cfm?tabID=32729" TargetMode="External"/><Relationship Id="rId1" Type="http://schemas.openxmlformats.org/officeDocument/2006/relationships/hyperlink" Target="http://www.rp-photonics.com/numerical_aperture.html" TargetMode="External"/><Relationship Id="rId4" Type="http://schemas.openxmlformats.org/officeDocument/2006/relationships/hyperlink" Target="http://chemwiki.ucdavis.edu/Analytical_Chemistry/Instrumental_Analysis/Spectrometer/Detectors/Detec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F4" workbookViewId="0">
      <selection activeCell="N16" sqref="N16"/>
    </sheetView>
  </sheetViews>
  <sheetFormatPr defaultRowHeight="14.4" x14ac:dyDescent="0.3"/>
  <cols>
    <col min="2" max="2" width="12" bestFit="1" customWidth="1"/>
    <col min="4" max="4" width="12" bestFit="1" customWidth="1"/>
    <col min="7" max="7" width="10.5546875" customWidth="1"/>
    <col min="8" max="8" width="12" bestFit="1" customWidth="1"/>
    <col min="10" max="10" width="12" bestFit="1" customWidth="1"/>
    <col min="13" max="13" width="17.109375" customWidth="1"/>
    <col min="14" max="14" width="6.88671875" customWidth="1"/>
    <col min="15" max="15" width="13.109375" customWidth="1"/>
    <col min="16" max="16" width="12" bestFit="1" customWidth="1"/>
    <col min="18" max="18" width="12" bestFit="1" customWidth="1"/>
    <col min="20" max="20" width="12" bestFit="1" customWidth="1"/>
    <col min="22" max="22" width="11" bestFit="1" customWidth="1"/>
  </cols>
  <sheetData>
    <row r="1" spans="1:21" x14ac:dyDescent="0.3">
      <c r="A1" t="s">
        <v>10</v>
      </c>
      <c r="G1" t="s">
        <v>9</v>
      </c>
      <c r="M1" t="s">
        <v>20</v>
      </c>
    </row>
    <row r="2" spans="1:21" x14ac:dyDescent="0.3">
      <c r="A2" t="s">
        <v>12</v>
      </c>
      <c r="B2">
        <f>6.62606957*10^-34</f>
        <v>6.6260695700000013E-34</v>
      </c>
      <c r="C2" t="s">
        <v>11</v>
      </c>
      <c r="D2">
        <f>4.135667516*10^-15</f>
        <v>4.1356675160000004E-15</v>
      </c>
      <c r="E2" t="s">
        <v>13</v>
      </c>
      <c r="G2" s="1" t="s">
        <v>0</v>
      </c>
      <c r="H2">
        <v>400</v>
      </c>
      <c r="I2" t="s">
        <v>49</v>
      </c>
      <c r="J2">
        <f>H2*10^-6</f>
        <v>3.9999999999999996E-4</v>
      </c>
      <c r="K2" t="s">
        <v>5</v>
      </c>
      <c r="M2" t="s">
        <v>21</v>
      </c>
      <c r="N2">
        <v>10</v>
      </c>
      <c r="O2" t="s">
        <v>25</v>
      </c>
      <c r="P2">
        <f>N2*10^-6</f>
        <v>9.9999999999999991E-6</v>
      </c>
      <c r="Q2" t="s">
        <v>26</v>
      </c>
    </row>
    <row r="3" spans="1:21" x14ac:dyDescent="0.3">
      <c r="A3" t="s">
        <v>14</v>
      </c>
      <c r="B3">
        <f>1.054571726*10^-34</f>
        <v>1.0545717260000002E-34</v>
      </c>
      <c r="C3" t="s">
        <v>11</v>
      </c>
      <c r="D3">
        <f>6.58211928*10^-16</f>
        <v>6.5821192799999991E-16</v>
      </c>
      <c r="E3" t="s">
        <v>13</v>
      </c>
      <c r="G3" t="s">
        <v>1</v>
      </c>
      <c r="H3">
        <v>650</v>
      </c>
      <c r="I3" t="s">
        <v>2</v>
      </c>
      <c r="J3">
        <f>H3*10^-9</f>
        <v>6.5000000000000002E-7</v>
      </c>
      <c r="K3" t="s">
        <v>4</v>
      </c>
      <c r="M3" t="s">
        <v>22</v>
      </c>
      <c r="P3">
        <f>(4/3)*PI()*(P2/2)^3</f>
        <v>5.2359877559829863E-16</v>
      </c>
      <c r="Q3" t="s">
        <v>27</v>
      </c>
      <c r="R3" t="s">
        <v>36</v>
      </c>
      <c r="S3" t="s">
        <v>35</v>
      </c>
    </row>
    <row r="4" spans="1:21" x14ac:dyDescent="0.3">
      <c r="A4" t="s">
        <v>28</v>
      </c>
      <c r="B4">
        <f>6.022*10^23</f>
        <v>6.0219999999999996E+23</v>
      </c>
      <c r="C4" t="s">
        <v>29</v>
      </c>
      <c r="G4" t="s">
        <v>3</v>
      </c>
      <c r="J4">
        <f>(3*10^8)/J3</f>
        <v>461538461538461.5</v>
      </c>
      <c r="K4" t="s">
        <v>15</v>
      </c>
      <c r="M4" t="s">
        <v>34</v>
      </c>
      <c r="N4">
        <v>100</v>
      </c>
      <c r="O4" t="s">
        <v>31</v>
      </c>
      <c r="P4">
        <f>N4/P3</f>
        <v>1.909859317102745E+17</v>
      </c>
      <c r="Q4" t="s">
        <v>32</v>
      </c>
      <c r="R4">
        <f>P4*0.001</f>
        <v>190985931710274.5</v>
      </c>
      <c r="S4" t="s">
        <v>30</v>
      </c>
      <c r="T4">
        <f>R4/B4</f>
        <v>3.1714701379985805E-10</v>
      </c>
      <c r="U4" t="s">
        <v>33</v>
      </c>
    </row>
    <row r="5" spans="1:21" x14ac:dyDescent="0.3">
      <c r="A5" t="s">
        <v>46</v>
      </c>
      <c r="B5">
        <f>1.60217657*10^-19</f>
        <v>1.6021765699999999E-19</v>
      </c>
      <c r="C5" t="s">
        <v>45</v>
      </c>
      <c r="G5" t="s">
        <v>6</v>
      </c>
      <c r="H5">
        <f>D2*J4</f>
        <v>1.9087696227692308</v>
      </c>
      <c r="I5" t="s">
        <v>8</v>
      </c>
      <c r="J5">
        <f>B2*J4</f>
        <v>3.0581859553846156E-19</v>
      </c>
      <c r="K5" t="s">
        <v>7</v>
      </c>
      <c r="N5">
        <v>10000</v>
      </c>
      <c r="O5" t="s">
        <v>31</v>
      </c>
      <c r="P5">
        <f>N5/P3</f>
        <v>1.9098593171027448E+19</v>
      </c>
      <c r="Q5" t="s">
        <v>32</v>
      </c>
      <c r="R5">
        <f>P5*0.001</f>
        <v>1.9098593171027448E+16</v>
      </c>
      <c r="S5" t="s">
        <v>30</v>
      </c>
      <c r="T5">
        <f>R5/B4</f>
        <v>3.17147013799858E-8</v>
      </c>
      <c r="U5" t="s">
        <v>33</v>
      </c>
    </row>
    <row r="6" spans="1:21" x14ac:dyDescent="0.3">
      <c r="G6" t="s">
        <v>16</v>
      </c>
      <c r="J6">
        <f>J2/J5</f>
        <v>1307964936846666</v>
      </c>
      <c r="K6" t="s">
        <v>16</v>
      </c>
      <c r="M6" t="s">
        <v>52</v>
      </c>
      <c r="P6">
        <f>(PI()*(10*10^-6)^3)</f>
        <v>3.1415926535897922E-15</v>
      </c>
      <c r="Q6" t="s">
        <v>19</v>
      </c>
    </row>
    <row r="7" spans="1:21" x14ac:dyDescent="0.3">
      <c r="G7" s="1" t="s">
        <v>17</v>
      </c>
      <c r="H7">
        <v>0.11</v>
      </c>
      <c r="M7" t="s">
        <v>53</v>
      </c>
      <c r="P7">
        <f>P4*P6</f>
        <v>600.00000000000011</v>
      </c>
    </row>
    <row r="8" spans="1:21" x14ac:dyDescent="0.3">
      <c r="G8" s="1" t="s">
        <v>18</v>
      </c>
      <c r="J8">
        <f>(1.22*J3)/H7</f>
        <v>7.2090909090909088E-6</v>
      </c>
      <c r="K8" t="s">
        <v>4</v>
      </c>
      <c r="P8">
        <f>P5*P6</f>
        <v>60000</v>
      </c>
    </row>
    <row r="9" spans="1:21" x14ac:dyDescent="0.3">
      <c r="G9" t="s">
        <v>43</v>
      </c>
      <c r="J9">
        <f>PI()*(J8/2)^2</f>
        <v>4.0817921459034869E-11</v>
      </c>
      <c r="K9" t="s">
        <v>42</v>
      </c>
    </row>
    <row r="10" spans="1:21" x14ac:dyDescent="0.3">
      <c r="G10" s="2" t="s">
        <v>41</v>
      </c>
      <c r="H10" s="2">
        <f>J10/10000</f>
        <v>3.2043888813871821E+21</v>
      </c>
      <c r="I10" s="2" t="s">
        <v>48</v>
      </c>
      <c r="J10" s="2">
        <f>J6/J9</f>
        <v>3.2043888813871821E+25</v>
      </c>
      <c r="K10" s="2" t="s">
        <v>47</v>
      </c>
      <c r="L10" s="2"/>
    </row>
    <row r="12" spans="1:21" x14ac:dyDescent="0.3">
      <c r="G12" t="s">
        <v>23</v>
      </c>
    </row>
    <row r="13" spans="1:21" x14ac:dyDescent="0.3">
      <c r="G13" t="s">
        <v>24</v>
      </c>
      <c r="H13">
        <v>670</v>
      </c>
      <c r="I13" t="s">
        <v>2</v>
      </c>
      <c r="J13">
        <f>H13*10^-9</f>
        <v>6.7000000000000004E-7</v>
      </c>
      <c r="K13" t="s">
        <v>4</v>
      </c>
    </row>
    <row r="14" spans="1:21" x14ac:dyDescent="0.3">
      <c r="G14" t="s">
        <v>37</v>
      </c>
      <c r="H14">
        <v>250000</v>
      </c>
      <c r="I14" t="s">
        <v>38</v>
      </c>
    </row>
    <row r="15" spans="1:21" x14ac:dyDescent="0.3">
      <c r="G15" t="s">
        <v>39</v>
      </c>
      <c r="H15">
        <f>3.82*10^-21*H14</f>
        <v>9.5499999999999994E-16</v>
      </c>
      <c r="I15" t="s">
        <v>50</v>
      </c>
    </row>
    <row r="16" spans="1:21" x14ac:dyDescent="0.3">
      <c r="G16" t="s">
        <v>40</v>
      </c>
      <c r="H16">
        <v>0.3</v>
      </c>
    </row>
    <row r="17" spans="7:15" x14ac:dyDescent="0.3">
      <c r="G17" t="s">
        <v>44</v>
      </c>
      <c r="H17">
        <f>H16*H15*H10</f>
        <v>918057.41451742756</v>
      </c>
      <c r="I17" t="s">
        <v>51</v>
      </c>
    </row>
    <row r="18" spans="7:15" x14ac:dyDescent="0.3">
      <c r="G18" s="2" t="s">
        <v>54</v>
      </c>
      <c r="H18" s="2">
        <f>H17*P7</f>
        <v>550834448.71045661</v>
      </c>
      <c r="I18" s="2" t="s">
        <v>16</v>
      </c>
    </row>
    <row r="19" spans="7:15" x14ac:dyDescent="0.3">
      <c r="H19" s="2">
        <f>P8*H17</f>
        <v>55083444871.045654</v>
      </c>
      <c r="I19" s="2" t="s">
        <v>16</v>
      </c>
    </row>
    <row r="21" spans="7:15" x14ac:dyDescent="0.3">
      <c r="G21" t="s">
        <v>55</v>
      </c>
      <c r="H21" t="s">
        <v>62</v>
      </c>
      <c r="L21" t="s">
        <v>64</v>
      </c>
      <c r="M21" s="2" t="s">
        <v>63</v>
      </c>
      <c r="N21" s="2"/>
    </row>
    <row r="22" spans="7:15" x14ac:dyDescent="0.3">
      <c r="G22" t="s">
        <v>56</v>
      </c>
      <c r="H22">
        <v>1</v>
      </c>
      <c r="I22" t="s">
        <v>61</v>
      </c>
      <c r="J22">
        <f>H22*10^-6</f>
        <v>9.9999999999999995E-7</v>
      </c>
      <c r="K22" t="s">
        <v>65</v>
      </c>
      <c r="L22">
        <v>0.9</v>
      </c>
      <c r="M22" s="2">
        <f>$H$18*L22*J22</f>
        <v>495.75100383941094</v>
      </c>
      <c r="N22" s="2">
        <f>$H$19*L22*J22</f>
        <v>49575.100383941091</v>
      </c>
    </row>
    <row r="23" spans="7:15" x14ac:dyDescent="0.3">
      <c r="G23" s="1" t="s">
        <v>57</v>
      </c>
      <c r="H23">
        <v>1</v>
      </c>
      <c r="I23" t="s">
        <v>59</v>
      </c>
      <c r="J23">
        <f>H23*10^-9</f>
        <v>1.0000000000000001E-9</v>
      </c>
      <c r="K23" t="s">
        <v>65</v>
      </c>
      <c r="L23">
        <v>0.3</v>
      </c>
      <c r="M23" s="2">
        <f t="shared" ref="M23:M25" si="0">$H$18*L23*J23</f>
        <v>0.16525033461313698</v>
      </c>
      <c r="N23" s="2">
        <f t="shared" ref="N23:N25" si="1">$H$19*L23*J23</f>
        <v>16.525033461313697</v>
      </c>
      <c r="O23" t="s">
        <v>66</v>
      </c>
    </row>
    <row r="24" spans="7:15" x14ac:dyDescent="0.3">
      <c r="G24" t="s">
        <v>58</v>
      </c>
      <c r="H24">
        <v>10</v>
      </c>
      <c r="I24" t="s">
        <v>59</v>
      </c>
      <c r="J24">
        <f t="shared" ref="J24:J25" si="2">H24*10^-9</f>
        <v>1E-8</v>
      </c>
      <c r="K24" t="s">
        <v>65</v>
      </c>
      <c r="L24">
        <v>0.8</v>
      </c>
      <c r="M24" s="2">
        <f t="shared" si="0"/>
        <v>4.4066755896836529</v>
      </c>
      <c r="N24" s="2">
        <f t="shared" si="1"/>
        <v>440.66755896836526</v>
      </c>
    </row>
    <row r="25" spans="7:15" x14ac:dyDescent="0.3">
      <c r="G25" t="s">
        <v>60</v>
      </c>
      <c r="H25">
        <v>0.6</v>
      </c>
      <c r="I25" t="s">
        <v>59</v>
      </c>
      <c r="J25">
        <f t="shared" si="2"/>
        <v>6E-10</v>
      </c>
      <c r="K25" t="s">
        <v>65</v>
      </c>
      <c r="L25">
        <v>0.8</v>
      </c>
      <c r="M25" s="2">
        <f t="shared" si="0"/>
        <v>0.26440053538101921</v>
      </c>
      <c r="N25" s="2">
        <f t="shared" si="1"/>
        <v>26.440053538101914</v>
      </c>
      <c r="O25" t="s">
        <v>66</v>
      </c>
    </row>
  </sheetData>
  <hyperlinks>
    <hyperlink ref="G7" r:id="rId1"/>
    <hyperlink ref="G8" r:id="rId2" display="Spot size"/>
    <hyperlink ref="G2" r:id="rId3" location="v=onepage&amp;q=single%20mode%20fi"/>
    <hyperlink ref="G2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2015-02-26T03:31:15Z</dcterms:created>
  <dcterms:modified xsi:type="dcterms:W3CDTF">2015-02-26T05:32:04Z</dcterms:modified>
</cp:coreProperties>
</file>