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imulation\Geometry\Ball\Commercial\"/>
    </mc:Choice>
  </mc:AlternateContent>
  <bookViews>
    <workbookView xWindow="0" yWindow="0" windowWidth="23040" windowHeight="9576" activeTab="2"/>
  </bookViews>
  <sheets>
    <sheet name="250um cubic zirconia" sheetId="1" r:id="rId1"/>
    <sheet name="250um sapphire" sheetId="2" r:id="rId2"/>
    <sheet name="150um sapphire" sheetId="3" r:id="rId3"/>
  </sheets>
  <calcPr calcId="152511"/>
</workbook>
</file>

<file path=xl/calcChain.xml><?xml version="1.0" encoding="utf-8"?>
<calcChain xmlns="http://schemas.openxmlformats.org/spreadsheetml/2006/main">
  <c r="R370" i="3" l="1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369" i="3"/>
  <c r="M404" i="3" l="1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N370" i="3"/>
  <c r="O370" i="3"/>
  <c r="P370" i="3"/>
  <c r="Q370" i="3"/>
  <c r="N371" i="3"/>
  <c r="O371" i="3"/>
  <c r="P371" i="3"/>
  <c r="Q371" i="3"/>
  <c r="N372" i="3"/>
  <c r="O372" i="3"/>
  <c r="P372" i="3"/>
  <c r="Q372" i="3"/>
  <c r="N373" i="3"/>
  <c r="O373" i="3"/>
  <c r="P373" i="3"/>
  <c r="Q373" i="3"/>
  <c r="N374" i="3"/>
  <c r="O374" i="3"/>
  <c r="P374" i="3"/>
  <c r="Q374" i="3"/>
  <c r="N375" i="3"/>
  <c r="O375" i="3"/>
  <c r="P375" i="3"/>
  <c r="Q375" i="3"/>
  <c r="N376" i="3"/>
  <c r="O376" i="3"/>
  <c r="P376" i="3"/>
  <c r="Q376" i="3"/>
  <c r="N377" i="3"/>
  <c r="O377" i="3"/>
  <c r="P377" i="3"/>
  <c r="Q377" i="3"/>
  <c r="N378" i="3"/>
  <c r="O378" i="3"/>
  <c r="P378" i="3"/>
  <c r="Q378" i="3"/>
  <c r="N379" i="3"/>
  <c r="O379" i="3"/>
  <c r="P379" i="3"/>
  <c r="Q379" i="3"/>
  <c r="N380" i="3"/>
  <c r="O380" i="3"/>
  <c r="P380" i="3"/>
  <c r="Q380" i="3"/>
  <c r="N381" i="3"/>
  <c r="O381" i="3"/>
  <c r="P381" i="3"/>
  <c r="Q381" i="3"/>
  <c r="N382" i="3"/>
  <c r="O382" i="3"/>
  <c r="P382" i="3"/>
  <c r="Q382" i="3"/>
  <c r="N383" i="3"/>
  <c r="O383" i="3"/>
  <c r="P383" i="3"/>
  <c r="Q383" i="3"/>
  <c r="N384" i="3"/>
  <c r="O384" i="3"/>
  <c r="P384" i="3"/>
  <c r="Q384" i="3"/>
  <c r="N385" i="3"/>
  <c r="O385" i="3"/>
  <c r="P385" i="3"/>
  <c r="Q385" i="3"/>
  <c r="N386" i="3"/>
  <c r="O386" i="3"/>
  <c r="P386" i="3"/>
  <c r="Q386" i="3"/>
  <c r="N387" i="3"/>
  <c r="O387" i="3"/>
  <c r="P387" i="3"/>
  <c r="Q387" i="3"/>
  <c r="N388" i="3"/>
  <c r="O388" i="3"/>
  <c r="P388" i="3"/>
  <c r="Q388" i="3"/>
  <c r="N389" i="3"/>
  <c r="O389" i="3"/>
  <c r="P389" i="3"/>
  <c r="Q389" i="3"/>
  <c r="N390" i="3"/>
  <c r="O390" i="3"/>
  <c r="P390" i="3"/>
  <c r="Q390" i="3"/>
  <c r="N391" i="3"/>
  <c r="O391" i="3"/>
  <c r="P391" i="3"/>
  <c r="Q391" i="3"/>
  <c r="N392" i="3"/>
  <c r="O392" i="3"/>
  <c r="P392" i="3"/>
  <c r="Q392" i="3"/>
  <c r="N393" i="3"/>
  <c r="O393" i="3"/>
  <c r="P393" i="3"/>
  <c r="Q393" i="3"/>
  <c r="N394" i="3"/>
  <c r="O394" i="3"/>
  <c r="P394" i="3"/>
  <c r="Q394" i="3"/>
  <c r="N395" i="3"/>
  <c r="O395" i="3"/>
  <c r="P395" i="3"/>
  <c r="Q395" i="3"/>
  <c r="N396" i="3"/>
  <c r="O396" i="3"/>
  <c r="P396" i="3"/>
  <c r="Q396" i="3"/>
  <c r="N397" i="3"/>
  <c r="O397" i="3"/>
  <c r="P397" i="3"/>
  <c r="Q397" i="3"/>
  <c r="N398" i="3"/>
  <c r="O398" i="3"/>
  <c r="P398" i="3"/>
  <c r="Q398" i="3"/>
  <c r="N399" i="3"/>
  <c r="O399" i="3"/>
  <c r="P399" i="3"/>
  <c r="Q399" i="3"/>
  <c r="N400" i="3"/>
  <c r="O400" i="3"/>
  <c r="P400" i="3"/>
  <c r="Q400" i="3"/>
  <c r="N401" i="3"/>
  <c r="O401" i="3"/>
  <c r="P401" i="3"/>
  <c r="Q401" i="3"/>
  <c r="Q369" i="3"/>
  <c r="P369" i="3"/>
  <c r="O369" i="3"/>
  <c r="N369" i="3"/>
  <c r="L114" i="3" l="1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N240" i="3"/>
  <c r="O240" i="3"/>
  <c r="L241" i="3"/>
  <c r="M241" i="3"/>
  <c r="N241" i="3"/>
  <c r="O241" i="3"/>
  <c r="L242" i="3"/>
  <c r="M242" i="3"/>
  <c r="N242" i="3"/>
  <c r="O242" i="3"/>
  <c r="L243" i="3"/>
  <c r="M243" i="3"/>
  <c r="N243" i="3"/>
  <c r="O243" i="3"/>
  <c r="L244" i="3"/>
  <c r="M244" i="3"/>
  <c r="N244" i="3"/>
  <c r="O244" i="3"/>
  <c r="L245" i="3"/>
  <c r="M245" i="3"/>
  <c r="N245" i="3"/>
  <c r="O245" i="3"/>
  <c r="L246" i="3"/>
  <c r="M246" i="3"/>
  <c r="N246" i="3"/>
  <c r="O246" i="3"/>
  <c r="L247" i="3"/>
  <c r="M247" i="3"/>
  <c r="N247" i="3"/>
  <c r="O247" i="3"/>
  <c r="L248" i="3"/>
  <c r="M248" i="3"/>
  <c r="N248" i="3"/>
  <c r="O248" i="3"/>
  <c r="L249" i="3"/>
  <c r="M249" i="3"/>
  <c r="N249" i="3"/>
  <c r="O249" i="3"/>
  <c r="L250" i="3"/>
  <c r="M250" i="3"/>
  <c r="N250" i="3"/>
  <c r="O250" i="3"/>
  <c r="L251" i="3"/>
  <c r="M251" i="3"/>
  <c r="N251" i="3"/>
  <c r="O251" i="3"/>
  <c r="L252" i="3"/>
  <c r="M252" i="3"/>
  <c r="N252" i="3"/>
  <c r="O252" i="3"/>
  <c r="L253" i="3"/>
  <c r="M253" i="3"/>
  <c r="N253" i="3"/>
  <c r="O253" i="3"/>
  <c r="L254" i="3"/>
  <c r="M254" i="3"/>
  <c r="N254" i="3"/>
  <c r="O254" i="3"/>
  <c r="L255" i="3"/>
  <c r="M255" i="3"/>
  <c r="N255" i="3"/>
  <c r="O255" i="3"/>
  <c r="L256" i="3"/>
  <c r="M256" i="3"/>
  <c r="N256" i="3"/>
  <c r="O256" i="3"/>
  <c r="L257" i="3"/>
  <c r="M257" i="3"/>
  <c r="N257" i="3"/>
  <c r="O257" i="3"/>
  <c r="L258" i="3"/>
  <c r="M258" i="3"/>
  <c r="N258" i="3"/>
  <c r="O258" i="3"/>
  <c r="L259" i="3"/>
  <c r="M259" i="3"/>
  <c r="N259" i="3"/>
  <c r="O259" i="3"/>
  <c r="L260" i="3"/>
  <c r="M260" i="3"/>
  <c r="N260" i="3"/>
  <c r="O260" i="3"/>
  <c r="L261" i="3"/>
  <c r="M261" i="3"/>
  <c r="N261" i="3"/>
  <c r="O261" i="3"/>
  <c r="L262" i="3"/>
  <c r="M262" i="3"/>
  <c r="N262" i="3"/>
  <c r="O262" i="3"/>
  <c r="L263" i="3"/>
  <c r="M263" i="3"/>
  <c r="N263" i="3"/>
  <c r="O263" i="3"/>
  <c r="L264" i="3"/>
  <c r="M264" i="3"/>
  <c r="N264" i="3"/>
  <c r="O264" i="3"/>
  <c r="L265" i="3"/>
  <c r="M265" i="3"/>
  <c r="N265" i="3"/>
  <c r="O265" i="3"/>
  <c r="L266" i="3"/>
  <c r="M266" i="3"/>
  <c r="N266" i="3"/>
  <c r="O266" i="3"/>
  <c r="L267" i="3"/>
  <c r="M267" i="3"/>
  <c r="N267" i="3"/>
  <c r="O267" i="3"/>
  <c r="L268" i="3"/>
  <c r="M268" i="3"/>
  <c r="N268" i="3"/>
  <c r="O268" i="3"/>
  <c r="L269" i="3"/>
  <c r="M269" i="3"/>
  <c r="N269" i="3"/>
  <c r="O269" i="3"/>
  <c r="L270" i="3"/>
  <c r="M270" i="3"/>
  <c r="N270" i="3"/>
  <c r="O270" i="3"/>
  <c r="L271" i="3"/>
  <c r="M271" i="3"/>
  <c r="N271" i="3"/>
  <c r="O271" i="3"/>
  <c r="L272" i="3"/>
  <c r="M272" i="3"/>
  <c r="N272" i="3"/>
  <c r="O272" i="3"/>
  <c r="L273" i="3"/>
  <c r="M273" i="3"/>
  <c r="N273" i="3"/>
  <c r="O273" i="3"/>
  <c r="L274" i="3"/>
  <c r="M274" i="3"/>
  <c r="N274" i="3"/>
  <c r="O274" i="3"/>
  <c r="L275" i="3"/>
  <c r="M275" i="3"/>
  <c r="N275" i="3"/>
  <c r="O275" i="3"/>
  <c r="L276" i="3"/>
  <c r="M276" i="3"/>
  <c r="N276" i="3"/>
  <c r="O276" i="3"/>
  <c r="L277" i="3"/>
  <c r="M277" i="3"/>
  <c r="N277" i="3"/>
  <c r="O277" i="3"/>
  <c r="L278" i="3"/>
  <c r="M278" i="3"/>
  <c r="N278" i="3"/>
  <c r="O278" i="3"/>
  <c r="L279" i="3"/>
  <c r="M279" i="3"/>
  <c r="N279" i="3"/>
  <c r="O279" i="3"/>
  <c r="L280" i="3"/>
  <c r="M280" i="3"/>
  <c r="N280" i="3"/>
  <c r="O280" i="3"/>
  <c r="L281" i="3"/>
  <c r="M281" i="3"/>
  <c r="N281" i="3"/>
  <c r="O281" i="3"/>
  <c r="L282" i="3"/>
  <c r="M282" i="3"/>
  <c r="N282" i="3"/>
  <c r="O282" i="3"/>
  <c r="L283" i="3"/>
  <c r="M283" i="3"/>
  <c r="N283" i="3"/>
  <c r="O283" i="3"/>
  <c r="L284" i="3"/>
  <c r="M284" i="3"/>
  <c r="N284" i="3"/>
  <c r="O284" i="3"/>
  <c r="L285" i="3"/>
  <c r="M285" i="3"/>
  <c r="N285" i="3"/>
  <c r="O285" i="3"/>
  <c r="L286" i="3"/>
  <c r="M286" i="3"/>
  <c r="N286" i="3"/>
  <c r="O286" i="3"/>
  <c r="L287" i="3"/>
  <c r="M287" i="3"/>
  <c r="N287" i="3"/>
  <c r="O287" i="3"/>
  <c r="L288" i="3"/>
  <c r="M288" i="3"/>
  <c r="N288" i="3"/>
  <c r="O288" i="3"/>
  <c r="L289" i="3"/>
  <c r="M289" i="3"/>
  <c r="N289" i="3"/>
  <c r="O289" i="3"/>
  <c r="L290" i="3"/>
  <c r="M290" i="3"/>
  <c r="N290" i="3"/>
  <c r="O290" i="3"/>
  <c r="L291" i="3"/>
  <c r="M291" i="3"/>
  <c r="N291" i="3"/>
  <c r="O291" i="3"/>
  <c r="L292" i="3"/>
  <c r="M292" i="3"/>
  <c r="N292" i="3"/>
  <c r="O292" i="3"/>
  <c r="L293" i="3"/>
  <c r="M293" i="3"/>
  <c r="N293" i="3"/>
  <c r="O293" i="3"/>
  <c r="L294" i="3"/>
  <c r="M294" i="3"/>
  <c r="N294" i="3"/>
  <c r="O294" i="3"/>
  <c r="L295" i="3"/>
  <c r="M295" i="3"/>
  <c r="N295" i="3"/>
  <c r="O295" i="3"/>
  <c r="L296" i="3"/>
  <c r="M296" i="3"/>
  <c r="N296" i="3"/>
  <c r="O296" i="3"/>
  <c r="L297" i="3"/>
  <c r="M297" i="3"/>
  <c r="N297" i="3"/>
  <c r="O297" i="3"/>
  <c r="L298" i="3"/>
  <c r="M298" i="3"/>
  <c r="N298" i="3"/>
  <c r="O298" i="3"/>
  <c r="L299" i="3"/>
  <c r="M299" i="3"/>
  <c r="N299" i="3"/>
  <c r="O299" i="3"/>
  <c r="L300" i="3"/>
  <c r="M300" i="3"/>
  <c r="N300" i="3"/>
  <c r="O300" i="3"/>
  <c r="L301" i="3"/>
  <c r="M301" i="3"/>
  <c r="N301" i="3"/>
  <c r="O301" i="3"/>
  <c r="L302" i="3"/>
  <c r="M302" i="3"/>
  <c r="N302" i="3"/>
  <c r="O302" i="3"/>
  <c r="L303" i="3"/>
  <c r="M303" i="3"/>
  <c r="N303" i="3"/>
  <c r="O303" i="3"/>
  <c r="L304" i="3"/>
  <c r="M304" i="3"/>
  <c r="N304" i="3"/>
  <c r="O304" i="3"/>
  <c r="L305" i="3"/>
  <c r="M305" i="3"/>
  <c r="N305" i="3"/>
  <c r="O305" i="3"/>
  <c r="L306" i="3"/>
  <c r="M306" i="3"/>
  <c r="N306" i="3"/>
  <c r="O306" i="3"/>
  <c r="L307" i="3"/>
  <c r="M307" i="3"/>
  <c r="N307" i="3"/>
  <c r="O307" i="3"/>
  <c r="L308" i="3"/>
  <c r="M308" i="3"/>
  <c r="N308" i="3"/>
  <c r="O308" i="3"/>
  <c r="L309" i="3"/>
  <c r="M309" i="3"/>
  <c r="N309" i="3"/>
  <c r="O309" i="3"/>
  <c r="L310" i="3"/>
  <c r="M310" i="3"/>
  <c r="N310" i="3"/>
  <c r="O310" i="3"/>
  <c r="L311" i="3"/>
  <c r="M311" i="3"/>
  <c r="N311" i="3"/>
  <c r="O311" i="3"/>
  <c r="L312" i="3"/>
  <c r="M312" i="3"/>
  <c r="N312" i="3"/>
  <c r="O312" i="3"/>
  <c r="L313" i="3"/>
  <c r="M313" i="3"/>
  <c r="N313" i="3"/>
  <c r="O313" i="3"/>
  <c r="L314" i="3"/>
  <c r="M314" i="3"/>
  <c r="N314" i="3"/>
  <c r="O314" i="3"/>
  <c r="L315" i="3"/>
  <c r="M315" i="3"/>
  <c r="N315" i="3"/>
  <c r="O315" i="3"/>
  <c r="L316" i="3"/>
  <c r="M316" i="3"/>
  <c r="N316" i="3"/>
  <c r="O316" i="3"/>
  <c r="L317" i="3"/>
  <c r="M317" i="3"/>
  <c r="N317" i="3"/>
  <c r="O317" i="3"/>
  <c r="L318" i="3"/>
  <c r="M318" i="3"/>
  <c r="N318" i="3"/>
  <c r="O318" i="3"/>
  <c r="L319" i="3"/>
  <c r="M319" i="3"/>
  <c r="N319" i="3"/>
  <c r="O319" i="3"/>
  <c r="L320" i="3"/>
  <c r="M320" i="3"/>
  <c r="N320" i="3"/>
  <c r="O320" i="3"/>
  <c r="L321" i="3"/>
  <c r="M321" i="3"/>
  <c r="N321" i="3"/>
  <c r="O321" i="3"/>
  <c r="L322" i="3"/>
  <c r="M322" i="3"/>
  <c r="N322" i="3"/>
  <c r="O322" i="3"/>
  <c r="L323" i="3"/>
  <c r="M323" i="3"/>
  <c r="N323" i="3"/>
  <c r="O323" i="3"/>
  <c r="L324" i="3"/>
  <c r="M324" i="3"/>
  <c r="N324" i="3"/>
  <c r="O324" i="3"/>
  <c r="L325" i="3"/>
  <c r="M325" i="3"/>
  <c r="N325" i="3"/>
  <c r="O325" i="3"/>
  <c r="L326" i="3"/>
  <c r="M326" i="3"/>
  <c r="N326" i="3"/>
  <c r="O326" i="3"/>
  <c r="L327" i="3"/>
  <c r="M327" i="3"/>
  <c r="N327" i="3"/>
  <c r="O327" i="3"/>
  <c r="L328" i="3"/>
  <c r="M328" i="3"/>
  <c r="N328" i="3"/>
  <c r="O328" i="3"/>
  <c r="L329" i="3"/>
  <c r="M329" i="3"/>
  <c r="N329" i="3"/>
  <c r="O329" i="3"/>
  <c r="L330" i="3"/>
  <c r="M330" i="3"/>
  <c r="N330" i="3"/>
  <c r="O330" i="3"/>
  <c r="L331" i="3"/>
  <c r="M331" i="3"/>
  <c r="N331" i="3"/>
  <c r="O331" i="3"/>
  <c r="L332" i="3"/>
  <c r="M332" i="3"/>
  <c r="N332" i="3"/>
  <c r="O332" i="3"/>
  <c r="L333" i="3"/>
  <c r="M333" i="3"/>
  <c r="N333" i="3"/>
  <c r="O333" i="3"/>
  <c r="L334" i="3"/>
  <c r="M334" i="3"/>
  <c r="N334" i="3"/>
  <c r="O334" i="3"/>
  <c r="L335" i="3"/>
  <c r="M335" i="3"/>
  <c r="N335" i="3"/>
  <c r="O335" i="3"/>
  <c r="L336" i="3"/>
  <c r="M336" i="3"/>
  <c r="N336" i="3"/>
  <c r="O336" i="3"/>
  <c r="L337" i="3"/>
  <c r="M337" i="3"/>
  <c r="N337" i="3"/>
  <c r="O337" i="3"/>
  <c r="L338" i="3"/>
  <c r="M338" i="3"/>
  <c r="N338" i="3"/>
  <c r="O338" i="3"/>
  <c r="L339" i="3"/>
  <c r="M339" i="3"/>
  <c r="N339" i="3"/>
  <c r="O339" i="3"/>
  <c r="L340" i="3"/>
  <c r="M340" i="3"/>
  <c r="N340" i="3"/>
  <c r="O340" i="3"/>
  <c r="L341" i="3"/>
  <c r="M341" i="3"/>
  <c r="N341" i="3"/>
  <c r="O341" i="3"/>
  <c r="L342" i="3"/>
  <c r="M342" i="3"/>
  <c r="N342" i="3"/>
  <c r="O342" i="3"/>
  <c r="L343" i="3"/>
  <c r="M343" i="3"/>
  <c r="N343" i="3"/>
  <c r="O343" i="3"/>
  <c r="L344" i="3"/>
  <c r="M344" i="3"/>
  <c r="N344" i="3"/>
  <c r="O344" i="3"/>
  <c r="L345" i="3"/>
  <c r="M345" i="3"/>
  <c r="N345" i="3"/>
  <c r="O345" i="3"/>
  <c r="L346" i="3"/>
  <c r="M346" i="3"/>
  <c r="N346" i="3"/>
  <c r="O346" i="3"/>
  <c r="L347" i="3"/>
  <c r="M347" i="3"/>
  <c r="N347" i="3"/>
  <c r="O347" i="3"/>
  <c r="L348" i="3"/>
  <c r="M348" i="3"/>
  <c r="N348" i="3"/>
  <c r="O348" i="3"/>
  <c r="L349" i="3"/>
  <c r="M349" i="3"/>
  <c r="N349" i="3"/>
  <c r="O349" i="3"/>
  <c r="L350" i="3"/>
  <c r="M350" i="3"/>
  <c r="N350" i="3"/>
  <c r="O350" i="3"/>
  <c r="L351" i="3"/>
  <c r="M351" i="3"/>
  <c r="N351" i="3"/>
  <c r="O351" i="3"/>
  <c r="L352" i="3"/>
  <c r="M352" i="3"/>
  <c r="N352" i="3"/>
  <c r="O352" i="3"/>
  <c r="L353" i="3"/>
  <c r="M353" i="3"/>
  <c r="N353" i="3"/>
  <c r="O353" i="3"/>
  <c r="L354" i="3"/>
  <c r="M354" i="3"/>
  <c r="N354" i="3"/>
  <c r="O354" i="3"/>
  <c r="L355" i="3"/>
  <c r="M355" i="3"/>
  <c r="N355" i="3"/>
  <c r="O355" i="3"/>
  <c r="L356" i="3"/>
  <c r="M356" i="3"/>
  <c r="N356" i="3"/>
  <c r="O356" i="3"/>
  <c r="L357" i="3"/>
  <c r="M357" i="3"/>
  <c r="N357" i="3"/>
  <c r="O357" i="3"/>
  <c r="L358" i="3"/>
  <c r="M358" i="3"/>
  <c r="N358" i="3"/>
  <c r="O358" i="3"/>
  <c r="L359" i="3"/>
  <c r="M359" i="3"/>
  <c r="N359" i="3"/>
  <c r="O359" i="3"/>
  <c r="L360" i="3"/>
  <c r="M360" i="3"/>
  <c r="N360" i="3"/>
  <c r="O360" i="3"/>
  <c r="L361" i="3"/>
  <c r="M361" i="3"/>
  <c r="N361" i="3"/>
  <c r="O361" i="3"/>
  <c r="L362" i="3"/>
  <c r="M362" i="3"/>
  <c r="N362" i="3"/>
  <c r="O362" i="3"/>
  <c r="L363" i="3"/>
  <c r="M363" i="3"/>
  <c r="N363" i="3"/>
  <c r="O363" i="3"/>
  <c r="L364" i="3"/>
  <c r="M364" i="3"/>
  <c r="N364" i="3"/>
  <c r="O364" i="3"/>
  <c r="L365" i="3"/>
  <c r="M365" i="3"/>
  <c r="N365" i="3"/>
  <c r="O365" i="3"/>
  <c r="Q90" i="3" l="1"/>
  <c r="P90" i="3"/>
  <c r="Q46" i="3"/>
  <c r="P46" i="3"/>
  <c r="L46" i="3"/>
  <c r="M46" i="3"/>
  <c r="N46" i="3"/>
  <c r="O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L50" i="3"/>
  <c r="M50" i="3"/>
  <c r="N50" i="3"/>
  <c r="O50" i="3"/>
  <c r="P50" i="3"/>
  <c r="Q50" i="3"/>
  <c r="L51" i="3"/>
  <c r="M51" i="3"/>
  <c r="N51" i="3"/>
  <c r="O51" i="3"/>
  <c r="P51" i="3"/>
  <c r="Q51" i="3"/>
  <c r="L52" i="3"/>
  <c r="M52" i="3"/>
  <c r="N52" i="3"/>
  <c r="O52" i="3"/>
  <c r="P52" i="3"/>
  <c r="Q52" i="3"/>
  <c r="L53" i="3"/>
  <c r="M53" i="3"/>
  <c r="N53" i="3"/>
  <c r="O53" i="3"/>
  <c r="P53" i="3"/>
  <c r="Q53" i="3"/>
  <c r="L54" i="3"/>
  <c r="M54" i="3"/>
  <c r="N54" i="3"/>
  <c r="O54" i="3"/>
  <c r="P54" i="3"/>
  <c r="Q54" i="3"/>
  <c r="L55" i="3"/>
  <c r="M55" i="3"/>
  <c r="N55" i="3"/>
  <c r="O55" i="3"/>
  <c r="P55" i="3"/>
  <c r="Q55" i="3"/>
  <c r="L56" i="3"/>
  <c r="M56" i="3"/>
  <c r="N56" i="3"/>
  <c r="O56" i="3"/>
  <c r="P56" i="3"/>
  <c r="Q56" i="3"/>
  <c r="L57" i="3"/>
  <c r="M57" i="3"/>
  <c r="N57" i="3"/>
  <c r="O57" i="3"/>
  <c r="P57" i="3"/>
  <c r="Q57" i="3"/>
  <c r="L58" i="3"/>
  <c r="M58" i="3"/>
  <c r="N58" i="3"/>
  <c r="O58" i="3"/>
  <c r="P58" i="3"/>
  <c r="Q58" i="3"/>
  <c r="L59" i="3"/>
  <c r="M59" i="3"/>
  <c r="N59" i="3"/>
  <c r="O59" i="3"/>
  <c r="P59" i="3"/>
  <c r="Q59" i="3"/>
  <c r="L60" i="3"/>
  <c r="M60" i="3"/>
  <c r="N60" i="3"/>
  <c r="O60" i="3"/>
  <c r="P60" i="3"/>
  <c r="Q60" i="3"/>
  <c r="L61" i="3"/>
  <c r="M61" i="3"/>
  <c r="N61" i="3"/>
  <c r="O61" i="3"/>
  <c r="P61" i="3"/>
  <c r="Q61" i="3"/>
  <c r="L62" i="3"/>
  <c r="M62" i="3"/>
  <c r="N62" i="3"/>
  <c r="O62" i="3"/>
  <c r="P62" i="3"/>
  <c r="Q62" i="3"/>
  <c r="L63" i="3"/>
  <c r="M63" i="3"/>
  <c r="N63" i="3"/>
  <c r="O63" i="3"/>
  <c r="P63" i="3"/>
  <c r="Q63" i="3"/>
  <c r="L64" i="3"/>
  <c r="M64" i="3"/>
  <c r="N64" i="3"/>
  <c r="O64" i="3"/>
  <c r="P64" i="3"/>
  <c r="Q64" i="3"/>
  <c r="L65" i="3"/>
  <c r="M65" i="3"/>
  <c r="N65" i="3"/>
  <c r="O65" i="3"/>
  <c r="P65" i="3"/>
  <c r="Q65" i="3"/>
  <c r="L66" i="3"/>
  <c r="M66" i="3"/>
  <c r="N66" i="3"/>
  <c r="O66" i="3"/>
  <c r="P66" i="3"/>
  <c r="Q66" i="3"/>
  <c r="L67" i="3"/>
  <c r="M67" i="3"/>
  <c r="N67" i="3"/>
  <c r="O67" i="3"/>
  <c r="P67" i="3"/>
  <c r="Q67" i="3"/>
  <c r="L68" i="3"/>
  <c r="M68" i="3"/>
  <c r="N68" i="3"/>
  <c r="O68" i="3"/>
  <c r="P68" i="3"/>
  <c r="Q68" i="3"/>
  <c r="L69" i="3"/>
  <c r="M69" i="3"/>
  <c r="N69" i="3"/>
  <c r="O69" i="3"/>
  <c r="P69" i="3"/>
  <c r="Q69" i="3"/>
  <c r="L70" i="3"/>
  <c r="M70" i="3"/>
  <c r="N70" i="3"/>
  <c r="O70" i="3"/>
  <c r="P70" i="3"/>
  <c r="Q70" i="3"/>
  <c r="L71" i="3"/>
  <c r="M71" i="3"/>
  <c r="N71" i="3"/>
  <c r="O71" i="3"/>
  <c r="P71" i="3"/>
  <c r="Q71" i="3"/>
  <c r="L72" i="3"/>
  <c r="M72" i="3"/>
  <c r="N72" i="3"/>
  <c r="O72" i="3"/>
  <c r="P72" i="3"/>
  <c r="Q72" i="3"/>
  <c r="L73" i="3"/>
  <c r="M73" i="3"/>
  <c r="N73" i="3"/>
  <c r="O73" i="3"/>
  <c r="P73" i="3"/>
  <c r="Q73" i="3"/>
  <c r="L74" i="3"/>
  <c r="M74" i="3"/>
  <c r="N74" i="3"/>
  <c r="O74" i="3"/>
  <c r="P74" i="3"/>
  <c r="Q74" i="3"/>
  <c r="L75" i="3"/>
  <c r="M75" i="3"/>
  <c r="N75" i="3"/>
  <c r="O75" i="3"/>
  <c r="P75" i="3"/>
  <c r="Q75" i="3"/>
  <c r="L76" i="3"/>
  <c r="M76" i="3"/>
  <c r="N76" i="3"/>
  <c r="O76" i="3"/>
  <c r="P76" i="3"/>
  <c r="Q76" i="3"/>
  <c r="L77" i="3"/>
  <c r="M77" i="3"/>
  <c r="N77" i="3"/>
  <c r="O77" i="3"/>
  <c r="P77" i="3"/>
  <c r="Q77" i="3"/>
  <c r="L78" i="3"/>
  <c r="M78" i="3"/>
  <c r="N78" i="3"/>
  <c r="O78" i="3"/>
  <c r="P78" i="3"/>
  <c r="Q78" i="3"/>
  <c r="L79" i="3"/>
  <c r="M79" i="3"/>
  <c r="N79" i="3"/>
  <c r="O79" i="3"/>
  <c r="P79" i="3"/>
  <c r="Q79" i="3"/>
  <c r="L80" i="3"/>
  <c r="M80" i="3"/>
  <c r="N80" i="3"/>
  <c r="O80" i="3"/>
  <c r="P80" i="3"/>
  <c r="Q80" i="3"/>
  <c r="L81" i="3"/>
  <c r="M81" i="3"/>
  <c r="N81" i="3"/>
  <c r="O81" i="3"/>
  <c r="P81" i="3"/>
  <c r="Q81" i="3"/>
  <c r="L82" i="3"/>
  <c r="M82" i="3"/>
  <c r="N82" i="3"/>
  <c r="O82" i="3"/>
  <c r="P82" i="3"/>
  <c r="Q82" i="3"/>
  <c r="L83" i="3"/>
  <c r="M83" i="3"/>
  <c r="N83" i="3"/>
  <c r="O83" i="3"/>
  <c r="P83" i="3"/>
  <c r="Q83" i="3"/>
  <c r="L84" i="3"/>
  <c r="M84" i="3"/>
  <c r="N84" i="3"/>
  <c r="O84" i="3"/>
  <c r="P84" i="3"/>
  <c r="Q84" i="3"/>
  <c r="L85" i="3"/>
  <c r="M85" i="3"/>
  <c r="N85" i="3"/>
  <c r="O85" i="3"/>
  <c r="P85" i="3"/>
  <c r="Q85" i="3"/>
  <c r="L86" i="3"/>
  <c r="M86" i="3"/>
  <c r="N86" i="3"/>
  <c r="O86" i="3"/>
  <c r="P86" i="3"/>
  <c r="Q86" i="3"/>
  <c r="L87" i="3"/>
  <c r="M87" i="3"/>
  <c r="N87" i="3"/>
  <c r="O87" i="3"/>
  <c r="P87" i="3"/>
  <c r="Q87" i="3"/>
  <c r="L90" i="3"/>
  <c r="M90" i="3"/>
  <c r="N90" i="3"/>
  <c r="O90" i="3"/>
  <c r="L91" i="3"/>
  <c r="M91" i="3"/>
  <c r="N91" i="3"/>
  <c r="O91" i="3"/>
  <c r="P91" i="3"/>
  <c r="Q91" i="3"/>
  <c r="L92" i="3"/>
  <c r="M92" i="3"/>
  <c r="N92" i="3"/>
  <c r="O92" i="3"/>
  <c r="P92" i="3"/>
  <c r="Q92" i="3"/>
  <c r="L93" i="3"/>
  <c r="M93" i="3"/>
  <c r="N93" i="3"/>
  <c r="O93" i="3"/>
  <c r="P93" i="3"/>
  <c r="Q93" i="3"/>
  <c r="L94" i="3"/>
  <c r="M94" i="3"/>
  <c r="N94" i="3"/>
  <c r="O94" i="3"/>
  <c r="P94" i="3"/>
  <c r="Q94" i="3"/>
  <c r="L95" i="3"/>
  <c r="M95" i="3"/>
  <c r="N95" i="3"/>
  <c r="O95" i="3"/>
  <c r="P95" i="3"/>
  <c r="Q95" i="3"/>
  <c r="L96" i="3"/>
  <c r="M96" i="3"/>
  <c r="N96" i="3"/>
  <c r="O96" i="3"/>
  <c r="P96" i="3"/>
  <c r="Q96" i="3"/>
  <c r="L97" i="3"/>
  <c r="M97" i="3"/>
  <c r="N97" i="3"/>
  <c r="O97" i="3"/>
  <c r="P97" i="3"/>
  <c r="Q97" i="3"/>
  <c r="L98" i="3"/>
  <c r="M98" i="3"/>
  <c r="N98" i="3"/>
  <c r="O98" i="3"/>
  <c r="P98" i="3"/>
  <c r="Q98" i="3"/>
  <c r="L99" i="3"/>
  <c r="M99" i="3"/>
  <c r="N99" i="3"/>
  <c r="O99" i="3"/>
  <c r="P99" i="3"/>
  <c r="Q99" i="3"/>
  <c r="L100" i="3"/>
  <c r="M100" i="3"/>
  <c r="N100" i="3"/>
  <c r="O100" i="3"/>
  <c r="P100" i="3"/>
  <c r="Q100" i="3"/>
  <c r="L101" i="3"/>
  <c r="M101" i="3"/>
  <c r="N101" i="3"/>
  <c r="O101" i="3"/>
  <c r="P101" i="3"/>
  <c r="Q101" i="3"/>
  <c r="L102" i="3"/>
  <c r="M102" i="3"/>
  <c r="N102" i="3"/>
  <c r="O102" i="3"/>
  <c r="P102" i="3"/>
  <c r="Q102" i="3"/>
  <c r="L103" i="3"/>
  <c r="M103" i="3"/>
  <c r="N103" i="3"/>
  <c r="O103" i="3"/>
  <c r="P103" i="3"/>
  <c r="Q103" i="3"/>
  <c r="L104" i="3"/>
  <c r="M104" i="3"/>
  <c r="N104" i="3"/>
  <c r="O104" i="3"/>
  <c r="P104" i="3"/>
  <c r="Q104" i="3"/>
  <c r="L105" i="3"/>
  <c r="M105" i="3"/>
  <c r="N105" i="3"/>
  <c r="O105" i="3"/>
  <c r="P105" i="3"/>
  <c r="Q105" i="3"/>
  <c r="L106" i="3"/>
  <c r="M106" i="3"/>
  <c r="N106" i="3"/>
  <c r="O106" i="3"/>
  <c r="P106" i="3"/>
  <c r="Q106" i="3"/>
  <c r="L107" i="3"/>
  <c r="M107" i="3"/>
  <c r="N107" i="3"/>
  <c r="O107" i="3"/>
  <c r="P107" i="3"/>
  <c r="Q107" i="3"/>
  <c r="L108" i="3"/>
  <c r="M108" i="3"/>
  <c r="N108" i="3"/>
  <c r="O108" i="3"/>
  <c r="P108" i="3"/>
  <c r="Q108" i="3"/>
  <c r="L109" i="3"/>
  <c r="M109" i="3"/>
  <c r="N109" i="3"/>
  <c r="O109" i="3"/>
  <c r="P109" i="3"/>
  <c r="Q109" i="3"/>
  <c r="L110" i="3"/>
  <c r="M110" i="3"/>
  <c r="N110" i="3"/>
  <c r="O110" i="3"/>
  <c r="P110" i="3"/>
  <c r="Q110" i="3"/>
  <c r="L111" i="3"/>
  <c r="M111" i="3"/>
  <c r="N111" i="3"/>
  <c r="O111" i="3"/>
  <c r="P111" i="3"/>
  <c r="Q111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3" i="3"/>
  <c r="M3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3" i="3"/>
  <c r="N4" i="3"/>
  <c r="N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P4" i="2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3" i="3"/>
  <c r="Q3" i="3"/>
  <c r="Q4" i="3"/>
  <c r="P4" i="3"/>
  <c r="R49" i="2" l="1"/>
  <c r="Q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R47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Q8" i="2"/>
  <c r="R8" i="2"/>
  <c r="Q5" i="2"/>
  <c r="R5" i="2"/>
  <c r="Q6" i="2"/>
  <c r="R6" i="2"/>
  <c r="Q7" i="2"/>
  <c r="R7" i="2"/>
  <c r="R4" i="2"/>
  <c r="Q4" i="2"/>
  <c r="R3" i="2"/>
  <c r="Q3" i="2"/>
  <c r="M4" i="2"/>
  <c r="BD114" i="2" l="1"/>
  <c r="BC114" i="2"/>
  <c r="BB114" i="2"/>
  <c r="BA114" i="2"/>
  <c r="AZ114" i="2"/>
  <c r="BD113" i="2"/>
  <c r="BC113" i="2"/>
  <c r="BB113" i="2"/>
  <c r="BA113" i="2"/>
  <c r="AZ113" i="2"/>
  <c r="BD112" i="2"/>
  <c r="BC112" i="2"/>
  <c r="BB112" i="2"/>
  <c r="BA112" i="2"/>
  <c r="AZ112" i="2"/>
  <c r="BD111" i="2"/>
  <c r="BC111" i="2"/>
  <c r="BB111" i="2"/>
  <c r="BA111" i="2"/>
  <c r="AZ111" i="2"/>
  <c r="BD110" i="2"/>
  <c r="BC110" i="2"/>
  <c r="BB110" i="2"/>
  <c r="BA110" i="2"/>
  <c r="AZ110" i="2"/>
  <c r="BD109" i="2"/>
  <c r="BC109" i="2"/>
  <c r="BB109" i="2"/>
  <c r="BA109" i="2"/>
  <c r="AZ109" i="2"/>
  <c r="BD108" i="2"/>
  <c r="BC108" i="2"/>
  <c r="BB108" i="2"/>
  <c r="BA108" i="2"/>
  <c r="AZ108" i="2"/>
  <c r="BD107" i="2"/>
  <c r="BC107" i="2"/>
  <c r="BB107" i="2"/>
  <c r="BA107" i="2"/>
  <c r="AZ107" i="2"/>
  <c r="BD106" i="2"/>
  <c r="BC106" i="2"/>
  <c r="BB106" i="2"/>
  <c r="BA106" i="2"/>
  <c r="AZ106" i="2"/>
  <c r="BD105" i="2"/>
  <c r="BC105" i="2"/>
  <c r="BB105" i="2"/>
  <c r="BA105" i="2"/>
  <c r="AZ105" i="2"/>
  <c r="BD104" i="2"/>
  <c r="BC104" i="2"/>
  <c r="BB104" i="2"/>
  <c r="BA104" i="2"/>
  <c r="AZ104" i="2"/>
  <c r="BD103" i="2"/>
  <c r="BC103" i="2"/>
  <c r="BB103" i="2"/>
  <c r="BA103" i="2"/>
  <c r="AZ103" i="2"/>
  <c r="BD102" i="2"/>
  <c r="BC102" i="2"/>
  <c r="BB102" i="2"/>
  <c r="BA102" i="2"/>
  <c r="AZ102" i="2"/>
  <c r="BD101" i="2"/>
  <c r="BC101" i="2"/>
  <c r="BB101" i="2"/>
  <c r="BA101" i="2"/>
  <c r="AZ101" i="2"/>
  <c r="BD100" i="2"/>
  <c r="BC100" i="2"/>
  <c r="BB100" i="2"/>
  <c r="BA100" i="2"/>
  <c r="AZ100" i="2"/>
  <c r="BD99" i="2"/>
  <c r="BC99" i="2"/>
  <c r="BB99" i="2"/>
  <c r="BA99" i="2"/>
  <c r="AZ99" i="2"/>
  <c r="BD98" i="2"/>
  <c r="BC98" i="2"/>
  <c r="BB98" i="2"/>
  <c r="BA98" i="2"/>
  <c r="AZ98" i="2"/>
  <c r="BD97" i="2"/>
  <c r="BC97" i="2"/>
  <c r="BB97" i="2"/>
  <c r="BA97" i="2"/>
  <c r="AZ97" i="2"/>
  <c r="BD96" i="2"/>
  <c r="BC96" i="2"/>
  <c r="BB96" i="2"/>
  <c r="BA96" i="2"/>
  <c r="AZ96" i="2"/>
  <c r="BD95" i="2"/>
  <c r="BC95" i="2"/>
  <c r="BB95" i="2"/>
  <c r="BA95" i="2"/>
  <c r="AZ95" i="2"/>
  <c r="BD94" i="2"/>
  <c r="BC94" i="2"/>
  <c r="BB94" i="2"/>
  <c r="BA94" i="2"/>
  <c r="AZ94" i="2"/>
  <c r="BD93" i="2"/>
  <c r="BC93" i="2"/>
  <c r="BB93" i="2"/>
  <c r="BA93" i="2"/>
  <c r="AZ93" i="2"/>
  <c r="BD92" i="2"/>
  <c r="BC92" i="2"/>
  <c r="BB92" i="2"/>
  <c r="BA92" i="2"/>
  <c r="AZ92" i="2"/>
  <c r="BD91" i="2"/>
  <c r="BC91" i="2"/>
  <c r="BB91" i="2"/>
  <c r="BA91" i="2"/>
  <c r="AZ91" i="2"/>
  <c r="BD90" i="2"/>
  <c r="BC90" i="2"/>
  <c r="BB90" i="2"/>
  <c r="BA90" i="2"/>
  <c r="AZ90" i="2"/>
  <c r="BD89" i="2"/>
  <c r="BC89" i="2"/>
  <c r="BB89" i="2"/>
  <c r="BA89" i="2"/>
  <c r="AZ89" i="2"/>
  <c r="BD88" i="2"/>
  <c r="BC88" i="2"/>
  <c r="BB88" i="2"/>
  <c r="BA88" i="2"/>
  <c r="AZ88" i="2"/>
  <c r="BD87" i="2"/>
  <c r="BC87" i="2"/>
  <c r="BB87" i="2"/>
  <c r="BA87" i="2"/>
  <c r="AZ87" i="2"/>
  <c r="BD86" i="2"/>
  <c r="BC86" i="2"/>
  <c r="BB86" i="2"/>
  <c r="BA86" i="2"/>
  <c r="AZ86" i="2"/>
  <c r="BD85" i="2"/>
  <c r="BC85" i="2"/>
  <c r="BB85" i="2"/>
  <c r="BA85" i="2"/>
  <c r="AZ85" i="2"/>
  <c r="BD84" i="2"/>
  <c r="BC84" i="2"/>
  <c r="BB84" i="2"/>
  <c r="BA84" i="2"/>
  <c r="AZ84" i="2"/>
  <c r="AV114" i="2"/>
  <c r="AU114" i="2"/>
  <c r="AT114" i="2"/>
  <c r="AS114" i="2"/>
  <c r="AR114" i="2"/>
  <c r="AV113" i="2"/>
  <c r="AU113" i="2"/>
  <c r="AT113" i="2"/>
  <c r="AS113" i="2"/>
  <c r="AR113" i="2"/>
  <c r="AV112" i="2"/>
  <c r="AU112" i="2"/>
  <c r="AT112" i="2"/>
  <c r="AS112" i="2"/>
  <c r="AR112" i="2"/>
  <c r="AV111" i="2"/>
  <c r="AU111" i="2"/>
  <c r="AT111" i="2"/>
  <c r="AS111" i="2"/>
  <c r="AR111" i="2"/>
  <c r="AV110" i="2"/>
  <c r="AU110" i="2"/>
  <c r="AT110" i="2"/>
  <c r="AS110" i="2"/>
  <c r="AR110" i="2"/>
  <c r="AV109" i="2"/>
  <c r="AU109" i="2"/>
  <c r="AT109" i="2"/>
  <c r="AS109" i="2"/>
  <c r="AR109" i="2"/>
  <c r="AV108" i="2"/>
  <c r="AU108" i="2"/>
  <c r="AT108" i="2"/>
  <c r="AS108" i="2"/>
  <c r="AR108" i="2"/>
  <c r="AV107" i="2"/>
  <c r="AU107" i="2"/>
  <c r="AT107" i="2"/>
  <c r="AS107" i="2"/>
  <c r="AR107" i="2"/>
  <c r="AV106" i="2"/>
  <c r="AU106" i="2"/>
  <c r="AT106" i="2"/>
  <c r="AS106" i="2"/>
  <c r="AR106" i="2"/>
  <c r="AV105" i="2"/>
  <c r="AU105" i="2"/>
  <c r="AT105" i="2"/>
  <c r="AS105" i="2"/>
  <c r="AR105" i="2"/>
  <c r="AV104" i="2"/>
  <c r="AU104" i="2"/>
  <c r="AT104" i="2"/>
  <c r="AS104" i="2"/>
  <c r="AR104" i="2"/>
  <c r="AV103" i="2"/>
  <c r="AU103" i="2"/>
  <c r="AT103" i="2"/>
  <c r="AS103" i="2"/>
  <c r="AR103" i="2"/>
  <c r="AV102" i="2"/>
  <c r="AU102" i="2"/>
  <c r="AT102" i="2"/>
  <c r="AS102" i="2"/>
  <c r="AR102" i="2"/>
  <c r="AV101" i="2"/>
  <c r="AU101" i="2"/>
  <c r="AT101" i="2"/>
  <c r="AS101" i="2"/>
  <c r="AR101" i="2"/>
  <c r="AV100" i="2"/>
  <c r="AU100" i="2"/>
  <c r="AT100" i="2"/>
  <c r="AS100" i="2"/>
  <c r="AR100" i="2"/>
  <c r="AV99" i="2"/>
  <c r="AU99" i="2"/>
  <c r="AT99" i="2"/>
  <c r="AS99" i="2"/>
  <c r="AR99" i="2"/>
  <c r="AV98" i="2"/>
  <c r="AU98" i="2"/>
  <c r="AT98" i="2"/>
  <c r="AS98" i="2"/>
  <c r="AR98" i="2"/>
  <c r="AV97" i="2"/>
  <c r="AU97" i="2"/>
  <c r="AT97" i="2"/>
  <c r="AS97" i="2"/>
  <c r="AR97" i="2"/>
  <c r="AV96" i="2"/>
  <c r="AU96" i="2"/>
  <c r="AT96" i="2"/>
  <c r="AS96" i="2"/>
  <c r="AR96" i="2"/>
  <c r="AV95" i="2"/>
  <c r="AU95" i="2"/>
  <c r="AT95" i="2"/>
  <c r="AS95" i="2"/>
  <c r="AR95" i="2"/>
  <c r="AV94" i="2"/>
  <c r="AU94" i="2"/>
  <c r="AT94" i="2"/>
  <c r="AS94" i="2"/>
  <c r="AR94" i="2"/>
  <c r="AV93" i="2"/>
  <c r="AU93" i="2"/>
  <c r="AT93" i="2"/>
  <c r="AS93" i="2"/>
  <c r="AR93" i="2"/>
  <c r="AV92" i="2"/>
  <c r="AU92" i="2"/>
  <c r="AT92" i="2"/>
  <c r="AS92" i="2"/>
  <c r="AR92" i="2"/>
  <c r="AV91" i="2"/>
  <c r="AU91" i="2"/>
  <c r="AT91" i="2"/>
  <c r="AS91" i="2"/>
  <c r="AR91" i="2"/>
  <c r="AV90" i="2"/>
  <c r="AU90" i="2"/>
  <c r="AT90" i="2"/>
  <c r="AS90" i="2"/>
  <c r="AR90" i="2"/>
  <c r="AV89" i="2"/>
  <c r="AU89" i="2"/>
  <c r="AT89" i="2"/>
  <c r="AS89" i="2"/>
  <c r="AR89" i="2"/>
  <c r="AV88" i="2"/>
  <c r="AU88" i="2"/>
  <c r="AT88" i="2"/>
  <c r="AS88" i="2"/>
  <c r="AR88" i="2"/>
  <c r="AV87" i="2"/>
  <c r="AU87" i="2"/>
  <c r="AT87" i="2"/>
  <c r="AS87" i="2"/>
  <c r="AR87" i="2"/>
  <c r="AV86" i="2"/>
  <c r="AU86" i="2"/>
  <c r="AT86" i="2"/>
  <c r="AS86" i="2"/>
  <c r="AR86" i="2"/>
  <c r="AV85" i="2"/>
  <c r="AU85" i="2"/>
  <c r="AT85" i="2"/>
  <c r="AS85" i="2"/>
  <c r="AR85" i="2"/>
  <c r="AV84" i="2"/>
  <c r="AU84" i="2"/>
  <c r="AT84" i="2"/>
  <c r="AS84" i="2"/>
  <c r="AR84" i="2"/>
  <c r="AN114" i="2"/>
  <c r="AM114" i="2"/>
  <c r="AL114" i="2"/>
  <c r="AK114" i="2"/>
  <c r="AJ114" i="2"/>
  <c r="AN113" i="2"/>
  <c r="AM113" i="2"/>
  <c r="AL113" i="2"/>
  <c r="AK113" i="2"/>
  <c r="AJ113" i="2"/>
  <c r="AN112" i="2"/>
  <c r="AM112" i="2"/>
  <c r="AL112" i="2"/>
  <c r="AK112" i="2"/>
  <c r="AJ112" i="2"/>
  <c r="AN111" i="2"/>
  <c r="AM111" i="2"/>
  <c r="AL111" i="2"/>
  <c r="AK111" i="2"/>
  <c r="AJ111" i="2"/>
  <c r="AN110" i="2"/>
  <c r="AM110" i="2"/>
  <c r="AL110" i="2"/>
  <c r="AK110" i="2"/>
  <c r="AJ110" i="2"/>
  <c r="AN109" i="2"/>
  <c r="AM109" i="2"/>
  <c r="AL109" i="2"/>
  <c r="AK109" i="2"/>
  <c r="AJ109" i="2"/>
  <c r="AN108" i="2"/>
  <c r="AM108" i="2"/>
  <c r="AL108" i="2"/>
  <c r="AK108" i="2"/>
  <c r="AJ108" i="2"/>
  <c r="AN107" i="2"/>
  <c r="AM107" i="2"/>
  <c r="AL107" i="2"/>
  <c r="AK107" i="2"/>
  <c r="AJ107" i="2"/>
  <c r="AN106" i="2"/>
  <c r="AM106" i="2"/>
  <c r="AL106" i="2"/>
  <c r="AK106" i="2"/>
  <c r="AJ106" i="2"/>
  <c r="AN105" i="2"/>
  <c r="AM105" i="2"/>
  <c r="AL105" i="2"/>
  <c r="AK105" i="2"/>
  <c r="AJ105" i="2"/>
  <c r="AN104" i="2"/>
  <c r="AM104" i="2"/>
  <c r="AL104" i="2"/>
  <c r="AK104" i="2"/>
  <c r="AJ104" i="2"/>
  <c r="AN103" i="2"/>
  <c r="AM103" i="2"/>
  <c r="AL103" i="2"/>
  <c r="AK103" i="2"/>
  <c r="AJ103" i="2"/>
  <c r="AN102" i="2"/>
  <c r="AM102" i="2"/>
  <c r="AL102" i="2"/>
  <c r="AK102" i="2"/>
  <c r="AJ102" i="2"/>
  <c r="AN101" i="2"/>
  <c r="AM101" i="2"/>
  <c r="AL101" i="2"/>
  <c r="AK101" i="2"/>
  <c r="AJ101" i="2"/>
  <c r="AN100" i="2"/>
  <c r="AM100" i="2"/>
  <c r="AL100" i="2"/>
  <c r="AK100" i="2"/>
  <c r="AJ100" i="2"/>
  <c r="AN99" i="2"/>
  <c r="AM99" i="2"/>
  <c r="AL99" i="2"/>
  <c r="AK99" i="2"/>
  <c r="AJ99" i="2"/>
  <c r="AN98" i="2"/>
  <c r="AM98" i="2"/>
  <c r="AL98" i="2"/>
  <c r="AK98" i="2"/>
  <c r="AJ98" i="2"/>
  <c r="AN97" i="2"/>
  <c r="AM97" i="2"/>
  <c r="AL97" i="2"/>
  <c r="AK97" i="2"/>
  <c r="AJ97" i="2"/>
  <c r="AN96" i="2"/>
  <c r="AM96" i="2"/>
  <c r="AL96" i="2"/>
  <c r="AK96" i="2"/>
  <c r="AJ96" i="2"/>
  <c r="AN95" i="2"/>
  <c r="AM95" i="2"/>
  <c r="AL95" i="2"/>
  <c r="AK95" i="2"/>
  <c r="AJ95" i="2"/>
  <c r="AN94" i="2"/>
  <c r="AM94" i="2"/>
  <c r="AL94" i="2"/>
  <c r="AK94" i="2"/>
  <c r="AJ94" i="2"/>
  <c r="AN93" i="2"/>
  <c r="AM93" i="2"/>
  <c r="AL93" i="2"/>
  <c r="AK93" i="2"/>
  <c r="AJ93" i="2"/>
  <c r="AN92" i="2"/>
  <c r="AM92" i="2"/>
  <c r="AL92" i="2"/>
  <c r="AK92" i="2"/>
  <c r="AJ92" i="2"/>
  <c r="AN91" i="2"/>
  <c r="AM91" i="2"/>
  <c r="AL91" i="2"/>
  <c r="AK91" i="2"/>
  <c r="AJ91" i="2"/>
  <c r="AN90" i="2"/>
  <c r="AM90" i="2"/>
  <c r="AL90" i="2"/>
  <c r="AK90" i="2"/>
  <c r="AJ90" i="2"/>
  <c r="AN89" i="2"/>
  <c r="AM89" i="2"/>
  <c r="AL89" i="2"/>
  <c r="AK89" i="2"/>
  <c r="AJ89" i="2"/>
  <c r="AN88" i="2"/>
  <c r="AM88" i="2"/>
  <c r="AL88" i="2"/>
  <c r="AK88" i="2"/>
  <c r="AJ88" i="2"/>
  <c r="AN87" i="2"/>
  <c r="AM87" i="2"/>
  <c r="AL87" i="2"/>
  <c r="AK87" i="2"/>
  <c r="AJ87" i="2"/>
  <c r="AN86" i="2"/>
  <c r="AM86" i="2"/>
  <c r="AL86" i="2"/>
  <c r="AK86" i="2"/>
  <c r="AJ86" i="2"/>
  <c r="AN85" i="2"/>
  <c r="AM85" i="2"/>
  <c r="AL85" i="2"/>
  <c r="AK85" i="2"/>
  <c r="AJ85" i="2"/>
  <c r="AN84" i="2"/>
  <c r="AM84" i="2"/>
  <c r="AL84" i="2"/>
  <c r="AK84" i="2"/>
  <c r="AJ84" i="2"/>
  <c r="AF114" i="2"/>
  <c r="AE114" i="2"/>
  <c r="AD114" i="2"/>
  <c r="AC114" i="2"/>
  <c r="AB114" i="2"/>
  <c r="AF113" i="2"/>
  <c r="AE113" i="2"/>
  <c r="AD113" i="2"/>
  <c r="AC113" i="2"/>
  <c r="AB113" i="2"/>
  <c r="AF112" i="2"/>
  <c r="AE112" i="2"/>
  <c r="AD112" i="2"/>
  <c r="AC112" i="2"/>
  <c r="AB112" i="2"/>
  <c r="AF111" i="2"/>
  <c r="AE111" i="2"/>
  <c r="AD111" i="2"/>
  <c r="AC111" i="2"/>
  <c r="AB111" i="2"/>
  <c r="AF110" i="2"/>
  <c r="AE110" i="2"/>
  <c r="AD110" i="2"/>
  <c r="AC110" i="2"/>
  <c r="AB110" i="2"/>
  <c r="AF109" i="2"/>
  <c r="AE109" i="2"/>
  <c r="AD109" i="2"/>
  <c r="AC109" i="2"/>
  <c r="AB109" i="2"/>
  <c r="AF108" i="2"/>
  <c r="AE108" i="2"/>
  <c r="AD108" i="2"/>
  <c r="AC108" i="2"/>
  <c r="AB108" i="2"/>
  <c r="AF107" i="2"/>
  <c r="AE107" i="2"/>
  <c r="AD107" i="2"/>
  <c r="AC107" i="2"/>
  <c r="AB107" i="2"/>
  <c r="AF106" i="2"/>
  <c r="AE106" i="2"/>
  <c r="AD106" i="2"/>
  <c r="AC106" i="2"/>
  <c r="AB106" i="2"/>
  <c r="AF105" i="2"/>
  <c r="AE105" i="2"/>
  <c r="AD105" i="2"/>
  <c r="AC105" i="2"/>
  <c r="AB105" i="2"/>
  <c r="AF104" i="2"/>
  <c r="AE104" i="2"/>
  <c r="AD104" i="2"/>
  <c r="AC104" i="2"/>
  <c r="AB104" i="2"/>
  <c r="AF103" i="2"/>
  <c r="AE103" i="2"/>
  <c r="AD103" i="2"/>
  <c r="AC103" i="2"/>
  <c r="AB103" i="2"/>
  <c r="AF102" i="2"/>
  <c r="AE102" i="2"/>
  <c r="AD102" i="2"/>
  <c r="AC102" i="2"/>
  <c r="AB102" i="2"/>
  <c r="AF101" i="2"/>
  <c r="AE101" i="2"/>
  <c r="AD101" i="2"/>
  <c r="AC101" i="2"/>
  <c r="AB101" i="2"/>
  <c r="AF100" i="2"/>
  <c r="AE100" i="2"/>
  <c r="AD100" i="2"/>
  <c r="AC100" i="2"/>
  <c r="AB100" i="2"/>
  <c r="AF99" i="2"/>
  <c r="AE99" i="2"/>
  <c r="AD99" i="2"/>
  <c r="AC99" i="2"/>
  <c r="AB99" i="2"/>
  <c r="AF98" i="2"/>
  <c r="AE98" i="2"/>
  <c r="AD98" i="2"/>
  <c r="AC98" i="2"/>
  <c r="AB98" i="2"/>
  <c r="AF97" i="2"/>
  <c r="AE97" i="2"/>
  <c r="AD97" i="2"/>
  <c r="AC97" i="2"/>
  <c r="AB97" i="2"/>
  <c r="AF96" i="2"/>
  <c r="AE96" i="2"/>
  <c r="AD96" i="2"/>
  <c r="AC96" i="2"/>
  <c r="AB96" i="2"/>
  <c r="AF95" i="2"/>
  <c r="AE95" i="2"/>
  <c r="AD95" i="2"/>
  <c r="AC95" i="2"/>
  <c r="AB95" i="2"/>
  <c r="AF94" i="2"/>
  <c r="AE94" i="2"/>
  <c r="AD94" i="2"/>
  <c r="AC94" i="2"/>
  <c r="AB94" i="2"/>
  <c r="AF93" i="2"/>
  <c r="AE93" i="2"/>
  <c r="AD93" i="2"/>
  <c r="AC93" i="2"/>
  <c r="AB93" i="2"/>
  <c r="AF92" i="2"/>
  <c r="AE92" i="2"/>
  <c r="AD92" i="2"/>
  <c r="AC92" i="2"/>
  <c r="AB92" i="2"/>
  <c r="AF91" i="2"/>
  <c r="AE91" i="2"/>
  <c r="AD91" i="2"/>
  <c r="AC91" i="2"/>
  <c r="AB91" i="2"/>
  <c r="AF90" i="2"/>
  <c r="AE90" i="2"/>
  <c r="AD90" i="2"/>
  <c r="AC90" i="2"/>
  <c r="AB90" i="2"/>
  <c r="AF89" i="2"/>
  <c r="AE89" i="2"/>
  <c r="AD89" i="2"/>
  <c r="AC89" i="2"/>
  <c r="AB89" i="2"/>
  <c r="AF88" i="2"/>
  <c r="AE88" i="2"/>
  <c r="AD88" i="2"/>
  <c r="AC88" i="2"/>
  <c r="AB88" i="2"/>
  <c r="AF87" i="2"/>
  <c r="AE87" i="2"/>
  <c r="AD87" i="2"/>
  <c r="AC87" i="2"/>
  <c r="AB87" i="2"/>
  <c r="AF86" i="2"/>
  <c r="AE86" i="2"/>
  <c r="AD86" i="2"/>
  <c r="AC86" i="2"/>
  <c r="AB86" i="2"/>
  <c r="AF85" i="2"/>
  <c r="AE85" i="2"/>
  <c r="AD85" i="2"/>
  <c r="AC85" i="2"/>
  <c r="AB85" i="2"/>
  <c r="AF84" i="2"/>
  <c r="AE84" i="2"/>
  <c r="AD84" i="2"/>
  <c r="AC84" i="2"/>
  <c r="AB84" i="2"/>
  <c r="L84" i="2"/>
  <c r="X114" i="2"/>
  <c r="W114" i="2"/>
  <c r="V114" i="2"/>
  <c r="U114" i="2"/>
  <c r="T114" i="2"/>
  <c r="X113" i="2"/>
  <c r="W113" i="2"/>
  <c r="V113" i="2"/>
  <c r="U113" i="2"/>
  <c r="T113" i="2"/>
  <c r="X112" i="2"/>
  <c r="W112" i="2"/>
  <c r="V112" i="2"/>
  <c r="U112" i="2"/>
  <c r="T112" i="2"/>
  <c r="X111" i="2"/>
  <c r="W111" i="2"/>
  <c r="V111" i="2"/>
  <c r="U111" i="2"/>
  <c r="T111" i="2"/>
  <c r="X110" i="2"/>
  <c r="W110" i="2"/>
  <c r="V110" i="2"/>
  <c r="U110" i="2"/>
  <c r="T110" i="2"/>
  <c r="X109" i="2"/>
  <c r="W109" i="2"/>
  <c r="V109" i="2"/>
  <c r="U109" i="2"/>
  <c r="T109" i="2"/>
  <c r="X108" i="2"/>
  <c r="W108" i="2"/>
  <c r="V108" i="2"/>
  <c r="U108" i="2"/>
  <c r="T108" i="2"/>
  <c r="X107" i="2"/>
  <c r="W107" i="2"/>
  <c r="V107" i="2"/>
  <c r="U107" i="2"/>
  <c r="T107" i="2"/>
  <c r="X106" i="2"/>
  <c r="W106" i="2"/>
  <c r="V106" i="2"/>
  <c r="U106" i="2"/>
  <c r="T106" i="2"/>
  <c r="X105" i="2"/>
  <c r="W105" i="2"/>
  <c r="V105" i="2"/>
  <c r="U105" i="2"/>
  <c r="T105" i="2"/>
  <c r="X104" i="2"/>
  <c r="W104" i="2"/>
  <c r="V104" i="2"/>
  <c r="U104" i="2"/>
  <c r="T104" i="2"/>
  <c r="X103" i="2"/>
  <c r="W103" i="2"/>
  <c r="V103" i="2"/>
  <c r="U103" i="2"/>
  <c r="T103" i="2"/>
  <c r="X102" i="2"/>
  <c r="W102" i="2"/>
  <c r="V102" i="2"/>
  <c r="U102" i="2"/>
  <c r="T102" i="2"/>
  <c r="X101" i="2"/>
  <c r="W101" i="2"/>
  <c r="V101" i="2"/>
  <c r="U101" i="2"/>
  <c r="T101" i="2"/>
  <c r="X100" i="2"/>
  <c r="W100" i="2"/>
  <c r="V100" i="2"/>
  <c r="U100" i="2"/>
  <c r="T100" i="2"/>
  <c r="X99" i="2"/>
  <c r="W99" i="2"/>
  <c r="V99" i="2"/>
  <c r="U99" i="2"/>
  <c r="T99" i="2"/>
  <c r="X98" i="2"/>
  <c r="W98" i="2"/>
  <c r="V98" i="2"/>
  <c r="U98" i="2"/>
  <c r="T98" i="2"/>
  <c r="X97" i="2"/>
  <c r="W97" i="2"/>
  <c r="V97" i="2"/>
  <c r="U97" i="2"/>
  <c r="T97" i="2"/>
  <c r="X96" i="2"/>
  <c r="W96" i="2"/>
  <c r="V96" i="2"/>
  <c r="U96" i="2"/>
  <c r="T96" i="2"/>
  <c r="X95" i="2"/>
  <c r="W95" i="2"/>
  <c r="V95" i="2"/>
  <c r="U95" i="2"/>
  <c r="T95" i="2"/>
  <c r="X94" i="2"/>
  <c r="W94" i="2"/>
  <c r="V94" i="2"/>
  <c r="U94" i="2"/>
  <c r="T94" i="2"/>
  <c r="X93" i="2"/>
  <c r="W93" i="2"/>
  <c r="V93" i="2"/>
  <c r="U93" i="2"/>
  <c r="T93" i="2"/>
  <c r="X92" i="2"/>
  <c r="W92" i="2"/>
  <c r="V92" i="2"/>
  <c r="U92" i="2"/>
  <c r="T92" i="2"/>
  <c r="X91" i="2"/>
  <c r="W91" i="2"/>
  <c r="V91" i="2"/>
  <c r="U91" i="2"/>
  <c r="T91" i="2"/>
  <c r="X90" i="2"/>
  <c r="W90" i="2"/>
  <c r="V90" i="2"/>
  <c r="U90" i="2"/>
  <c r="T90" i="2"/>
  <c r="X89" i="2"/>
  <c r="W89" i="2"/>
  <c r="V89" i="2"/>
  <c r="U89" i="2"/>
  <c r="T89" i="2"/>
  <c r="X88" i="2"/>
  <c r="W88" i="2"/>
  <c r="V88" i="2"/>
  <c r="U88" i="2"/>
  <c r="T88" i="2"/>
  <c r="X87" i="2"/>
  <c r="W87" i="2"/>
  <c r="V87" i="2"/>
  <c r="U87" i="2"/>
  <c r="T87" i="2"/>
  <c r="X86" i="2"/>
  <c r="W86" i="2"/>
  <c r="V86" i="2"/>
  <c r="U86" i="2"/>
  <c r="T86" i="2"/>
  <c r="X85" i="2"/>
  <c r="W85" i="2"/>
  <c r="V85" i="2"/>
  <c r="U85" i="2"/>
  <c r="T85" i="2"/>
  <c r="X84" i="2"/>
  <c r="W84" i="2"/>
  <c r="V84" i="2"/>
  <c r="U84" i="2"/>
  <c r="T84" i="2"/>
  <c r="P114" i="2"/>
  <c r="O114" i="2"/>
  <c r="N114" i="2"/>
  <c r="M114" i="2"/>
  <c r="L114" i="2"/>
  <c r="P113" i="2"/>
  <c r="O113" i="2"/>
  <c r="N113" i="2"/>
  <c r="M113" i="2"/>
  <c r="L113" i="2"/>
  <c r="P112" i="2"/>
  <c r="O112" i="2"/>
  <c r="N112" i="2"/>
  <c r="M112" i="2"/>
  <c r="L112" i="2"/>
  <c r="P111" i="2"/>
  <c r="O111" i="2"/>
  <c r="N111" i="2"/>
  <c r="M111" i="2"/>
  <c r="L111" i="2"/>
  <c r="P110" i="2"/>
  <c r="O110" i="2"/>
  <c r="N110" i="2"/>
  <c r="M110" i="2"/>
  <c r="L110" i="2"/>
  <c r="P109" i="2"/>
  <c r="O109" i="2"/>
  <c r="N109" i="2"/>
  <c r="M109" i="2"/>
  <c r="L109" i="2"/>
  <c r="P108" i="2"/>
  <c r="O108" i="2"/>
  <c r="N108" i="2"/>
  <c r="M108" i="2"/>
  <c r="L108" i="2"/>
  <c r="P107" i="2"/>
  <c r="O107" i="2"/>
  <c r="N107" i="2"/>
  <c r="M107" i="2"/>
  <c r="L107" i="2"/>
  <c r="P106" i="2"/>
  <c r="O106" i="2"/>
  <c r="N106" i="2"/>
  <c r="M106" i="2"/>
  <c r="L106" i="2"/>
  <c r="P105" i="2"/>
  <c r="O105" i="2"/>
  <c r="N105" i="2"/>
  <c r="M105" i="2"/>
  <c r="L105" i="2"/>
  <c r="P104" i="2"/>
  <c r="O104" i="2"/>
  <c r="N104" i="2"/>
  <c r="M104" i="2"/>
  <c r="L104" i="2"/>
  <c r="P103" i="2"/>
  <c r="O103" i="2"/>
  <c r="N103" i="2"/>
  <c r="M103" i="2"/>
  <c r="L103" i="2"/>
  <c r="P102" i="2"/>
  <c r="O102" i="2"/>
  <c r="N102" i="2"/>
  <c r="M102" i="2"/>
  <c r="L102" i="2"/>
  <c r="P101" i="2"/>
  <c r="O101" i="2"/>
  <c r="N101" i="2"/>
  <c r="M101" i="2"/>
  <c r="L101" i="2"/>
  <c r="P100" i="2"/>
  <c r="O100" i="2"/>
  <c r="N100" i="2"/>
  <c r="M100" i="2"/>
  <c r="L100" i="2"/>
  <c r="P99" i="2"/>
  <c r="O99" i="2"/>
  <c r="N99" i="2"/>
  <c r="M99" i="2"/>
  <c r="L99" i="2"/>
  <c r="P98" i="2"/>
  <c r="O98" i="2"/>
  <c r="N98" i="2"/>
  <c r="M98" i="2"/>
  <c r="L98" i="2"/>
  <c r="P97" i="2"/>
  <c r="O97" i="2"/>
  <c r="N97" i="2"/>
  <c r="M97" i="2"/>
  <c r="L97" i="2"/>
  <c r="P96" i="2"/>
  <c r="O96" i="2"/>
  <c r="N96" i="2"/>
  <c r="M96" i="2"/>
  <c r="L96" i="2"/>
  <c r="P95" i="2"/>
  <c r="O95" i="2"/>
  <c r="N95" i="2"/>
  <c r="M95" i="2"/>
  <c r="L95" i="2"/>
  <c r="P94" i="2"/>
  <c r="O94" i="2"/>
  <c r="N94" i="2"/>
  <c r="M94" i="2"/>
  <c r="L94" i="2"/>
  <c r="P93" i="2"/>
  <c r="O93" i="2"/>
  <c r="N93" i="2"/>
  <c r="M93" i="2"/>
  <c r="L93" i="2"/>
  <c r="P92" i="2"/>
  <c r="O92" i="2"/>
  <c r="N92" i="2"/>
  <c r="M92" i="2"/>
  <c r="L92" i="2"/>
  <c r="P91" i="2"/>
  <c r="O91" i="2"/>
  <c r="N91" i="2"/>
  <c r="M91" i="2"/>
  <c r="L91" i="2"/>
  <c r="P90" i="2"/>
  <c r="O90" i="2"/>
  <c r="N90" i="2"/>
  <c r="M90" i="2"/>
  <c r="L90" i="2"/>
  <c r="P89" i="2"/>
  <c r="O89" i="2"/>
  <c r="N89" i="2"/>
  <c r="M89" i="2"/>
  <c r="L89" i="2"/>
  <c r="P88" i="2"/>
  <c r="O88" i="2"/>
  <c r="N88" i="2"/>
  <c r="M88" i="2"/>
  <c r="L88" i="2"/>
  <c r="P87" i="2"/>
  <c r="O87" i="2"/>
  <c r="N87" i="2"/>
  <c r="M87" i="2"/>
  <c r="L87" i="2"/>
  <c r="P86" i="2"/>
  <c r="O86" i="2"/>
  <c r="N86" i="2"/>
  <c r="M86" i="2"/>
  <c r="L86" i="2"/>
  <c r="P85" i="2"/>
  <c r="O85" i="2"/>
  <c r="N85" i="2"/>
  <c r="M85" i="2"/>
  <c r="L85" i="2"/>
  <c r="P84" i="2"/>
  <c r="O84" i="2"/>
  <c r="N84" i="2"/>
  <c r="M84" i="2"/>
  <c r="O49" i="2"/>
  <c r="P49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50" i="2"/>
  <c r="P50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3" i="2"/>
  <c r="L3" i="2"/>
  <c r="L49" i="2"/>
  <c r="M49" i="2"/>
  <c r="N49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50" i="2"/>
  <c r="M50" i="2"/>
  <c r="N50" i="2"/>
  <c r="L13" i="2"/>
  <c r="M13" i="2"/>
  <c r="N13" i="2"/>
  <c r="L15" i="2"/>
  <c r="M15" i="2"/>
  <c r="N15" i="2"/>
  <c r="L17" i="2"/>
  <c r="M17" i="2"/>
  <c r="N17" i="2"/>
  <c r="L19" i="2"/>
  <c r="M19" i="2"/>
  <c r="N19" i="2"/>
  <c r="L21" i="2"/>
  <c r="M21" i="2"/>
  <c r="N21" i="2"/>
  <c r="L23" i="2"/>
  <c r="M23" i="2"/>
  <c r="N23" i="2"/>
  <c r="L25" i="2"/>
  <c r="M25" i="2"/>
  <c r="N25" i="2"/>
  <c r="L27" i="2"/>
  <c r="M27" i="2"/>
  <c r="N27" i="2"/>
  <c r="L29" i="2"/>
  <c r="M29" i="2"/>
  <c r="N29" i="2"/>
  <c r="L31" i="2"/>
  <c r="M31" i="2"/>
  <c r="N31" i="2"/>
  <c r="L33" i="2"/>
  <c r="M33" i="2"/>
  <c r="N33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" i="2"/>
  <c r="N34" i="2"/>
  <c r="M34" i="2"/>
  <c r="L34" i="2"/>
  <c r="N32" i="2"/>
  <c r="M32" i="2"/>
  <c r="L32" i="2"/>
  <c r="N30" i="2"/>
  <c r="M30" i="2"/>
  <c r="L30" i="2"/>
  <c r="N28" i="2"/>
  <c r="M28" i="2"/>
  <c r="L28" i="2"/>
  <c r="N26" i="2"/>
  <c r="M26" i="2"/>
  <c r="L26" i="2"/>
  <c r="N24" i="2"/>
  <c r="M24" i="2"/>
  <c r="L24" i="2"/>
  <c r="N22" i="2"/>
  <c r="M22" i="2"/>
  <c r="L22" i="2"/>
  <c r="N20" i="2"/>
  <c r="M20" i="2"/>
  <c r="L20" i="2"/>
  <c r="N18" i="2"/>
  <c r="M18" i="2"/>
  <c r="L18" i="2"/>
  <c r="N16" i="2"/>
  <c r="M16" i="2"/>
  <c r="L16" i="2"/>
  <c r="N14" i="2"/>
  <c r="M14" i="2"/>
  <c r="L14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N3" i="2"/>
  <c r="M3" i="2"/>
  <c r="M96" i="1" l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95" i="1"/>
  <c r="R36" i="1"/>
  <c r="T36" i="1"/>
  <c r="S3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L61" i="1"/>
  <c r="AK61" i="1"/>
  <c r="AJ61" i="1"/>
  <c r="AL60" i="1"/>
  <c r="AK60" i="1"/>
  <c r="AJ60" i="1"/>
  <c r="AL59" i="1"/>
  <c r="AK59" i="1"/>
  <c r="AJ59" i="1"/>
  <c r="AL58" i="1"/>
  <c r="AK58" i="1"/>
  <c r="AJ58" i="1"/>
  <c r="AL57" i="1"/>
  <c r="AK57" i="1"/>
  <c r="AJ57" i="1"/>
  <c r="AL56" i="1"/>
  <c r="AK56" i="1"/>
  <c r="AJ56" i="1"/>
  <c r="AL55" i="1"/>
  <c r="AK55" i="1"/>
  <c r="AJ55" i="1"/>
  <c r="AL54" i="1"/>
  <c r="AK54" i="1"/>
  <c r="AJ54" i="1"/>
  <c r="AL53" i="1"/>
  <c r="AK53" i="1"/>
  <c r="AJ53" i="1"/>
  <c r="AL52" i="1"/>
  <c r="AK52" i="1"/>
  <c r="AJ52" i="1"/>
  <c r="AL51" i="1"/>
  <c r="AK51" i="1"/>
  <c r="AJ51" i="1"/>
  <c r="AL50" i="1"/>
  <c r="AK50" i="1"/>
  <c r="AJ50" i="1"/>
  <c r="AL49" i="1"/>
  <c r="AK49" i="1"/>
  <c r="AJ49" i="1"/>
  <c r="AL48" i="1"/>
  <c r="AK48" i="1"/>
  <c r="AJ48" i="1"/>
  <c r="AL47" i="1"/>
  <c r="AK47" i="1"/>
  <c r="AJ47" i="1"/>
  <c r="AL46" i="1"/>
  <c r="AK46" i="1"/>
  <c r="AJ46" i="1"/>
  <c r="AL45" i="1"/>
  <c r="AK45" i="1"/>
  <c r="AJ45" i="1"/>
  <c r="AL44" i="1"/>
  <c r="AK44" i="1"/>
  <c r="AJ44" i="1"/>
  <c r="AL43" i="1"/>
  <c r="AK43" i="1"/>
  <c r="AJ43" i="1"/>
  <c r="AL42" i="1"/>
  <c r="AK42" i="1"/>
  <c r="AJ42" i="1"/>
  <c r="AL41" i="1"/>
  <c r="AK41" i="1"/>
  <c r="AJ41" i="1"/>
  <c r="AL40" i="1"/>
  <c r="AK40" i="1"/>
  <c r="AJ40" i="1"/>
  <c r="AL39" i="1"/>
  <c r="AK39" i="1"/>
  <c r="AJ39" i="1"/>
  <c r="AL38" i="1"/>
  <c r="AK38" i="1"/>
  <c r="AJ38" i="1"/>
  <c r="AL37" i="1"/>
  <c r="AK37" i="1"/>
  <c r="AJ37" i="1"/>
  <c r="AL36" i="1"/>
  <c r="AK36" i="1"/>
  <c r="AJ36" i="1"/>
  <c r="AF65" i="1"/>
  <c r="AE65" i="1"/>
  <c r="AD65" i="1"/>
  <c r="AF64" i="1"/>
  <c r="AE64" i="1"/>
  <c r="AD64" i="1"/>
  <c r="AF63" i="1"/>
  <c r="AE63" i="1"/>
  <c r="AD63" i="1"/>
  <c r="AF62" i="1"/>
  <c r="AE62" i="1"/>
  <c r="AD62" i="1"/>
  <c r="AF61" i="1"/>
  <c r="AE61" i="1"/>
  <c r="AD61" i="1"/>
  <c r="AF60" i="1"/>
  <c r="AE60" i="1"/>
  <c r="AD60" i="1"/>
  <c r="AF59" i="1"/>
  <c r="AE59" i="1"/>
  <c r="AD59" i="1"/>
  <c r="AF58" i="1"/>
  <c r="AE58" i="1"/>
  <c r="AD58" i="1"/>
  <c r="AF57" i="1"/>
  <c r="AE57" i="1"/>
  <c r="AD57" i="1"/>
  <c r="AF56" i="1"/>
  <c r="AE56" i="1"/>
  <c r="AD56" i="1"/>
  <c r="AF55" i="1"/>
  <c r="AE55" i="1"/>
  <c r="AD55" i="1"/>
  <c r="AF54" i="1"/>
  <c r="AE54" i="1"/>
  <c r="AD54" i="1"/>
  <c r="AF53" i="1"/>
  <c r="AE53" i="1"/>
  <c r="AD53" i="1"/>
  <c r="AF52" i="1"/>
  <c r="AE52" i="1"/>
  <c r="AD52" i="1"/>
  <c r="AF51" i="1"/>
  <c r="AE51" i="1"/>
  <c r="AD51" i="1"/>
  <c r="AF50" i="1"/>
  <c r="AE50" i="1"/>
  <c r="AD50" i="1"/>
  <c r="AF49" i="1"/>
  <c r="AE49" i="1"/>
  <c r="AD49" i="1"/>
  <c r="AF48" i="1"/>
  <c r="AE48" i="1"/>
  <c r="AD48" i="1"/>
  <c r="AF47" i="1"/>
  <c r="AE47" i="1"/>
  <c r="AD47" i="1"/>
  <c r="AF46" i="1"/>
  <c r="AE46" i="1"/>
  <c r="AD46" i="1"/>
  <c r="AF45" i="1"/>
  <c r="AE45" i="1"/>
  <c r="AD45" i="1"/>
  <c r="AF44" i="1"/>
  <c r="AE44" i="1"/>
  <c r="AD44" i="1"/>
  <c r="AF43" i="1"/>
  <c r="AE43" i="1"/>
  <c r="AD43" i="1"/>
  <c r="AF42" i="1"/>
  <c r="AE42" i="1"/>
  <c r="AD42" i="1"/>
  <c r="AF41" i="1"/>
  <c r="AE41" i="1"/>
  <c r="AD41" i="1"/>
  <c r="AF40" i="1"/>
  <c r="AE40" i="1"/>
  <c r="AD40" i="1"/>
  <c r="AF39" i="1"/>
  <c r="AE39" i="1"/>
  <c r="AD39" i="1"/>
  <c r="AF38" i="1"/>
  <c r="AE38" i="1"/>
  <c r="AD38" i="1"/>
  <c r="AF37" i="1"/>
  <c r="AE37" i="1"/>
  <c r="AD37" i="1"/>
  <c r="AF36" i="1"/>
  <c r="AE36" i="1"/>
  <c r="AD36" i="1"/>
  <c r="Z65" i="1"/>
  <c r="Y65" i="1"/>
  <c r="X65" i="1"/>
  <c r="Z64" i="1"/>
  <c r="Y64" i="1"/>
  <c r="X64" i="1"/>
  <c r="Z63" i="1"/>
  <c r="Y63" i="1"/>
  <c r="X63" i="1"/>
  <c r="Z62" i="1"/>
  <c r="Y62" i="1"/>
  <c r="X62" i="1"/>
  <c r="Z61" i="1"/>
  <c r="Y61" i="1"/>
  <c r="X61" i="1"/>
  <c r="Z60" i="1"/>
  <c r="Y60" i="1"/>
  <c r="X60" i="1"/>
  <c r="Z59" i="1"/>
  <c r="Y59" i="1"/>
  <c r="X59" i="1"/>
  <c r="Z58" i="1"/>
  <c r="Y58" i="1"/>
  <c r="X58" i="1"/>
  <c r="Z57" i="1"/>
  <c r="Y57" i="1"/>
  <c r="X57" i="1"/>
  <c r="Z56" i="1"/>
  <c r="Y56" i="1"/>
  <c r="X56" i="1"/>
  <c r="Z55" i="1"/>
  <c r="Y55" i="1"/>
  <c r="X55" i="1"/>
  <c r="Z54" i="1"/>
  <c r="Y54" i="1"/>
  <c r="X54" i="1"/>
  <c r="Z53" i="1"/>
  <c r="Y53" i="1"/>
  <c r="X53" i="1"/>
  <c r="Z52" i="1"/>
  <c r="Y52" i="1"/>
  <c r="X52" i="1"/>
  <c r="Z51" i="1"/>
  <c r="Y51" i="1"/>
  <c r="X51" i="1"/>
  <c r="Z50" i="1"/>
  <c r="Y50" i="1"/>
  <c r="X50" i="1"/>
  <c r="Z49" i="1"/>
  <c r="Y49" i="1"/>
  <c r="X49" i="1"/>
  <c r="Z48" i="1"/>
  <c r="Y48" i="1"/>
  <c r="X48" i="1"/>
  <c r="Z47" i="1"/>
  <c r="Y47" i="1"/>
  <c r="X47" i="1"/>
  <c r="Z46" i="1"/>
  <c r="Y46" i="1"/>
  <c r="X46" i="1"/>
  <c r="Z45" i="1"/>
  <c r="Y45" i="1"/>
  <c r="X45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M4" i="1" l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N3" i="1"/>
  <c r="M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</calcChain>
</file>

<file path=xl/sharedStrings.xml><?xml version="1.0" encoding="utf-8"?>
<sst xmlns="http://schemas.openxmlformats.org/spreadsheetml/2006/main" count="370" uniqueCount="63">
  <si>
    <t xml:space="preserve"> 250um cubic zirconia ball</t>
  </si>
  <si>
    <t xml:space="preserve"> TOP=(PDMS_CHAN_LENS)+(LENS_DIA); BOT=(PDMS_CHAN_LENS) </t>
  </si>
  <si>
    <t xml:space="preserve"> EMISSION (um)</t>
  </si>
  <si>
    <t xml:space="preserve"> N_LENS</t>
  </si>
  <si>
    <t xml:space="preserve"> LENS_DIA (um)</t>
  </si>
  <si>
    <t xml:space="preserve"> EFF (um)</t>
  </si>
  <si>
    <t xml:space="preserve"> BFL (um)</t>
  </si>
  <si>
    <t xml:space="preserve"> PDMS_CHAN_LENS (um)</t>
  </si>
  <si>
    <t xml:space="preserve"> PDMS_LENS_DET (um)</t>
  </si>
  <si>
    <t xml:space="preserve"> AIR_GAP (um)</t>
  </si>
  <si>
    <t xml:space="preserve"> DET_RAD (um)</t>
  </si>
  <si>
    <t xml:space="preserve"> BASE_RAYS</t>
  </si>
  <si>
    <t xml:space="preserve"> N_RAYS</t>
  </si>
  <si>
    <t>IMPROVEMENT/AREA</t>
  </si>
  <si>
    <t>n_rays/area</t>
  </si>
  <si>
    <t>improvement peaks</t>
  </si>
  <si>
    <t>rays collected saturates</t>
  </si>
  <si>
    <t>base rays/area</t>
  </si>
  <si>
    <t>DISTANCE OFF BFL</t>
  </si>
  <si>
    <t>IMPROVEMENT</t>
  </si>
  <si>
    <t xml:space="preserve"> 250um sapphire ball</t>
  </si>
  <si>
    <t xml:space="preserve"> 150um sapphire ball</t>
  </si>
  <si>
    <t>differential improvement</t>
  </si>
  <si>
    <t>differential improvement/area</t>
  </si>
  <si>
    <t>base, det rad=60</t>
  </si>
  <si>
    <t>ball, det rad=60</t>
  </si>
  <si>
    <t>det rad=60</t>
  </si>
  <si>
    <t>ball, det rad=70</t>
  </si>
  <si>
    <t>base, det rad=70</t>
  </si>
  <si>
    <t>det rad=70</t>
  </si>
  <si>
    <t>base, det rad=75</t>
  </si>
  <si>
    <t>ball, det rad=75</t>
  </si>
  <si>
    <t>det rad=75</t>
  </si>
  <si>
    <t>base, det rad=80</t>
  </si>
  <si>
    <t>ball, det rad=80</t>
  </si>
  <si>
    <t>det rad=80</t>
  </si>
  <si>
    <t>base, det rad=90</t>
  </si>
  <si>
    <t>ball, det rad=90</t>
  </si>
  <si>
    <t>det rad=90</t>
  </si>
  <si>
    <t>base, det rad=100</t>
  </si>
  <si>
    <t>ball, det rad=100</t>
  </si>
  <si>
    <t>det rad=100</t>
  </si>
  <si>
    <t>additional rays per additional detector area</t>
  </si>
  <si>
    <t>base, pdms_lens_det=50</t>
  </si>
  <si>
    <t>lens, pdms_lens_det=50</t>
  </si>
  <si>
    <t>pdms_lens_det=50</t>
  </si>
  <si>
    <t>base, pdms_lens_det=25</t>
  </si>
  <si>
    <t>lens, pdms_lens_det=25</t>
  </si>
  <si>
    <t>pdms_lens_det=25</t>
  </si>
  <si>
    <t>base, pdms_lens_det=100</t>
  </si>
  <si>
    <t>lens, pdms_lens_det=100</t>
  </si>
  <si>
    <t>pdms_lens_det=100</t>
  </si>
  <si>
    <t xml:space="preserve"> 150um sapphire ball - with average fresnel consideration</t>
  </si>
  <si>
    <t xml:space="preserve"> N_RAYS </t>
  </si>
  <si>
    <t xml:space="preserve"> BASEFLUX. </t>
  </si>
  <si>
    <t xml:space="preserve"> NFLUX.</t>
  </si>
  <si>
    <t xml:space="preserve"> REFL</t>
  </si>
  <si>
    <t xml:space="preserve"> 150um sapphire ball - FRESNEL AVE</t>
  </si>
  <si>
    <t xml:space="preserve"> REFLECTIVE COATING on CHANNEL SIDES and BOTTOM</t>
  </si>
  <si>
    <t xml:space="preserve"> COAT_REFL </t>
  </si>
  <si>
    <t xml:space="preserve"> REFLECTIVE COATING on PDMS BOTTOM</t>
  </si>
  <si>
    <t xml:space="preserve"> REFLECTIVE COATING on CHANNEL BOTTOM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</si>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</sst>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IMPROVEMENT/AREA vs DET_RAD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'250um cubic zirconia'!$L$2</c:f>
              <c:strCache>
                <c:ptCount val="1"/>
                <c:pt idx="0">
                  <c:v>IMPROVEMENT/AREA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zirconia'!$I$3:$I$32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zirconia'!$L$3:$L$32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5.3051647697298452E-4</c:v>
                </c:pt>
                <c:pt idx="3">
                  <c:v>8.45510635175694E-4</c:v>
                </c:pt>
                <c:pt idx="4">
                  <c:v>7.6394372684109762E-4</c:v>
                </c:pt>
                <c:pt idx="5">
                  <c:v>6.7198753749911366E-4</c:v>
                </c:pt>
                <c:pt idx="6">
                  <c:v>6.7848365762531349E-4</c:v>
                </c:pt>
                <c:pt idx="7">
                  <c:v>5.9185744462298578E-4</c:v>
                </c:pt>
                <c:pt idx="8">
                  <c:v>4.2512768188407511E-4</c:v>
                </c:pt>
                <c:pt idx="9">
                  <c:v>3.4435342232610084E-4</c:v>
                </c:pt>
                <c:pt idx="10">
                  <c:v>2.408065890392313E-4</c:v>
                </c:pt>
                <c:pt idx="11">
                  <c:v>1.3152387658288574E-4</c:v>
                </c:pt>
                <c:pt idx="12">
                  <c:v>8.3013097646002828E-5</c:v>
                </c:pt>
                <c:pt idx="13">
                  <c:v>6.5502544605848087E-5</c:v>
                </c:pt>
                <c:pt idx="14">
                  <c:v>4.9312769669107885E-5</c:v>
                </c:pt>
                <c:pt idx="15">
                  <c:v>3.9533679774429125E-5</c:v>
                </c:pt>
                <c:pt idx="16">
                  <c:v>3.2017973584110272E-5</c:v>
                </c:pt>
                <c:pt idx="17">
                  <c:v>2.5062191844906675E-5</c:v>
                </c:pt>
                <c:pt idx="18">
                  <c:v>2.041076011745862E-5</c:v>
                </c:pt>
                <c:pt idx="19">
                  <c:v>1.6437313794736731E-5</c:v>
                </c:pt>
                <c:pt idx="20">
                  <c:v>1.3374364965705492E-5</c:v>
                </c:pt>
                <c:pt idx="21">
                  <c:v>1.0903394317952812E-5</c:v>
                </c:pt>
                <c:pt idx="22">
                  <c:v>9.0974335100687318E-6</c:v>
                </c:pt>
                <c:pt idx="23">
                  <c:v>8.0670010267683234E-6</c:v>
                </c:pt>
                <c:pt idx="24">
                  <c:v>6.8809115821857725E-6</c:v>
                </c:pt>
                <c:pt idx="25">
                  <c:v>6.1501729005441979E-6</c:v>
                </c:pt>
                <c:pt idx="26">
                  <c:v>5.3740193932052878E-6</c:v>
                </c:pt>
                <c:pt idx="27">
                  <c:v>4.9410347658005635E-6</c:v>
                </c:pt>
                <c:pt idx="28">
                  <c:v>4.576285251588386E-6</c:v>
                </c:pt>
                <c:pt idx="29">
                  <c:v>4.2133772374086304E-6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90912"/>
        <c:axId val="245191472"/>
      </c:scatterChart>
      <c:valAx>
        <c:axId val="2451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det_rad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91472"/>
        <c:crosses val="autoZero"/>
        <c:crossBetween val="midCat"/>
      </c:valAx>
      <c:valAx>
        <c:axId val="2451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IMPROVEMENT/AREA vs DET_RAD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8648293963254"/>
          <c:y val="0.11524663276341308"/>
          <c:w val="0.77566447944007"/>
          <c:h val="0.69411519360306995"/>
        </c:manualLayout>
      </c:layout>
      <c:scatterChart>
        <c:scatterStyle val="lineMarker"/>
        <c:varyColors val="0"/>
        <c:ser>
          <c:idx val="0"/>
          <c:order val="0"/>
          <c:tx>
            <c:v>pdms_lens_Det=20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sapphire'!$L$3:$L$47</c:f>
              <c:numCache>
                <c:formatCode>General</c:formatCode>
                <c:ptCount val="45"/>
                <c:pt idx="0">
                  <c:v>2.1220659078919376E-3</c:v>
                </c:pt>
                <c:pt idx="1">
                  <c:v>1.1140846016432673E-3</c:v>
                </c:pt>
                <c:pt idx="2">
                  <c:v>2.8294212105225839E-4</c:v>
                </c:pt>
                <c:pt idx="3">
                  <c:v>2.5382469372414344E-4</c:v>
                </c:pt>
                <c:pt idx="4">
                  <c:v>2.345441266617405E-4</c:v>
                </c:pt>
                <c:pt idx="5">
                  <c:v>2.1397497904577039E-4</c:v>
                </c:pt>
                <c:pt idx="6">
                  <c:v>2.0604881025290022E-4</c:v>
                </c:pt>
                <c:pt idx="7">
                  <c:v>2.3002862868750498E-4</c:v>
                </c:pt>
                <c:pt idx="8">
                  <c:v>1.4871413225241251E-4</c:v>
                </c:pt>
                <c:pt idx="9">
                  <c:v>9.5739717704892085E-5</c:v>
                </c:pt>
                <c:pt idx="10">
                  <c:v>7.4735834279310791E-5</c:v>
                </c:pt>
                <c:pt idx="11">
                  <c:v>6.9910696161729188E-5</c:v>
                </c:pt>
                <c:pt idx="12">
                  <c:v>6.0560207628113117E-5</c:v>
                </c:pt>
                <c:pt idx="13">
                  <c:v>5.1886841061230018E-5</c:v>
                </c:pt>
                <c:pt idx="14">
                  <c:v>4.8466544083465124E-5</c:v>
                </c:pt>
                <c:pt idx="15">
                  <c:v>3.9264298286344676E-5</c:v>
                </c:pt>
                <c:pt idx="16">
                  <c:v>3.1748310725863796E-5</c:v>
                </c:pt>
                <c:pt idx="17">
                  <c:v>2.9662648978081322E-5</c:v>
                </c:pt>
                <c:pt idx="18">
                  <c:v>2.6332535275832151E-5</c:v>
                </c:pt>
                <c:pt idx="19">
                  <c:v>2.3221544596320809E-5</c:v>
                </c:pt>
                <c:pt idx="20">
                  <c:v>2.1815404156787569E-5</c:v>
                </c:pt>
                <c:pt idx="21">
                  <c:v>1.8802603795155317E-5</c:v>
                </c:pt>
                <c:pt idx="22">
                  <c:v>1.7322341809999454E-5</c:v>
                </c:pt>
                <c:pt idx="23">
                  <c:v>1.7148235550598679E-5</c:v>
                </c:pt>
                <c:pt idx="24">
                  <c:v>1.5320329546182212E-5</c:v>
                </c:pt>
                <c:pt idx="25">
                  <c:v>1.3615308134874301E-5</c:v>
                </c:pt>
                <c:pt idx="26">
                  <c:v>1.303235686110472E-5</c:v>
                </c:pt>
                <c:pt idx="27">
                  <c:v>1.123619979413772E-5</c:v>
                </c:pt>
                <c:pt idx="28">
                  <c:v>1.0040780078351748E-5</c:v>
                </c:pt>
                <c:pt idx="29">
                  <c:v>9.6884679483070815E-6</c:v>
                </c:pt>
                <c:pt idx="30">
                  <c:v>9.1151084502973959E-6</c:v>
                </c:pt>
                <c:pt idx="31">
                  <c:v>8.4942492165078807E-6</c:v>
                </c:pt>
                <c:pt idx="32">
                  <c:v>8.2756164734620403E-6</c:v>
                </c:pt>
                <c:pt idx="33">
                  <c:v>7.7917650218936551E-6</c:v>
                </c:pt>
                <c:pt idx="34">
                  <c:v>7.3914922015714671E-6</c:v>
                </c:pt>
                <c:pt idx="35">
                  <c:v>6.9428470174661125E-6</c:v>
                </c:pt>
                <c:pt idx="36">
                  <c:v>6.6045965965197142E-6</c:v>
                </c:pt>
                <c:pt idx="37">
                  <c:v>6.0699092761588266E-6</c:v>
                </c:pt>
                <c:pt idx="38">
                  <c:v>5.6570806810479456E-6</c:v>
                </c:pt>
                <c:pt idx="39">
                  <c:v>5.3539054620171594E-6</c:v>
                </c:pt>
                <c:pt idx="40">
                  <c:v>5.0186493742271813E-6</c:v>
                </c:pt>
                <c:pt idx="41">
                  <c:v>4.8139351730956819E-6</c:v>
                </c:pt>
                <c:pt idx="42">
                  <c:v>4.5320387648884804E-6</c:v>
                </c:pt>
                <c:pt idx="43">
                  <c:v>4.2590692257660575E-6</c:v>
                </c:pt>
                <c:pt idx="44">
                  <c:v>3.9737420633847507E-6</c:v>
                </c:pt>
              </c:numCache>
            </c:numRef>
          </c:yVal>
          <c:smooth val="0"/>
        </c:ser>
        <c:ser>
          <c:idx val="1"/>
          <c:order val="1"/>
          <c:tx>
            <c:v>pdms_lens_Det=100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sapphire'!$L$49:$L$80</c:f>
              <c:numCache>
                <c:formatCode>General</c:formatCode>
                <c:ptCount val="32"/>
                <c:pt idx="0">
                  <c:v>5.1011199708940816E-4</c:v>
                </c:pt>
                <c:pt idx="1">
                  <c:v>5.286191509746729E-4</c:v>
                </c:pt>
                <c:pt idx="2">
                  <c:v>5.4143000731654144E-4</c:v>
                </c:pt>
                <c:pt idx="3">
                  <c:v>5.4019577435678078E-4</c:v>
                </c:pt>
                <c:pt idx="4">
                  <c:v>5.4210633658268316E-4</c:v>
                </c:pt>
                <c:pt idx="5">
                  <c:v>5.4445108717343876E-4</c:v>
                </c:pt>
                <c:pt idx="6">
                  <c:v>4.9582631167321002E-4</c:v>
                </c:pt>
                <c:pt idx="7">
                  <c:v>4.5182876052468542E-4</c:v>
                </c:pt>
                <c:pt idx="8">
                  <c:v>4.241203878081241E-4</c:v>
                </c:pt>
                <c:pt idx="9">
                  <c:v>3.7531164940120037E-4</c:v>
                </c:pt>
                <c:pt idx="10">
                  <c:v>3.4443459632532686E-4</c:v>
                </c:pt>
                <c:pt idx="11">
                  <c:v>3.2206046373616117E-4</c:v>
                </c:pt>
                <c:pt idx="12">
                  <c:v>2.8767767593144495E-4</c:v>
                </c:pt>
                <c:pt idx="13">
                  <c:v>2.6204732943718598E-4</c:v>
                </c:pt>
                <c:pt idx="14">
                  <c:v>2.463776052911431E-4</c:v>
                </c:pt>
                <c:pt idx="15">
                  <c:v>2.3194437175803816E-4</c:v>
                </c:pt>
                <c:pt idx="16">
                  <c:v>2.0696692188081864E-4</c:v>
                </c:pt>
                <c:pt idx="17">
                  <c:v>1.85687034857333E-4</c:v>
                </c:pt>
                <c:pt idx="18">
                  <c:v>1.7144049949357953E-4</c:v>
                </c:pt>
                <c:pt idx="19">
                  <c:v>1.5681424240027004E-4</c:v>
                </c:pt>
                <c:pt idx="20">
                  <c:v>1.4386451277466499E-4</c:v>
                </c:pt>
                <c:pt idx="21">
                  <c:v>1.3701164666171859E-4</c:v>
                </c:pt>
                <c:pt idx="22">
                  <c:v>1.2888937451305667E-4</c:v>
                </c:pt>
                <c:pt idx="23">
                  <c:v>1.1654097164273401E-4</c:v>
                </c:pt>
                <c:pt idx="24">
                  <c:v>1.0387471069246758E-4</c:v>
                </c:pt>
                <c:pt idx="25">
                  <c:v>9.9145111224988611E-5</c:v>
                </c:pt>
                <c:pt idx="26">
                  <c:v>9.1380828569509278E-5</c:v>
                </c:pt>
                <c:pt idx="27">
                  <c:v>8.5158354408604501E-5</c:v>
                </c:pt>
                <c:pt idx="28">
                  <c:v>8.0826610065136133E-5</c:v>
                </c:pt>
                <c:pt idx="29">
                  <c:v>7.4940972014733132E-5</c:v>
                </c:pt>
                <c:pt idx="30">
                  <c:v>7.0724735017315603E-5</c:v>
                </c:pt>
                <c:pt idx="31">
                  <c:v>6.7334783615801875E-5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68752"/>
        <c:axId val="238069312"/>
      </c:scatterChart>
      <c:valAx>
        <c:axId val="2380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DET_rAD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69312"/>
        <c:crosses val="autoZero"/>
        <c:crossBetween val="midCat"/>
      </c:valAx>
      <c:valAx>
        <c:axId val="2380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99540682414694"/>
          <c:y val="0.42690333401854846"/>
          <c:w val="0.44444903762029747"/>
          <c:h val="0.15246751931263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</a:t>
            </a:r>
            <a:r>
              <a:rPr lang="en-US" baseline="0"/>
              <a:t> IMPROVEMENT/AREA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7755905511811"/>
          <c:y val="0.18397817460317462"/>
          <c:w val="0.78905314960629935"/>
          <c:h val="0.6860365110611174"/>
        </c:manualLayout>
      </c:layout>
      <c:scatterChart>
        <c:scatterStyle val="lineMarker"/>
        <c:varyColors val="0"/>
        <c:ser>
          <c:idx val="0"/>
          <c:order val="0"/>
          <c:tx>
            <c:v>pdms_chan_Det=20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sapphire'!$P$3:$P$47</c:f>
              <c:numCache>
                <c:formatCode>General</c:formatCode>
                <c:ptCount val="45"/>
                <c:pt idx="0">
                  <c:v>-3.1830988618379067E-3</c:v>
                </c:pt>
                <c:pt idx="1">
                  <c:v>1.5915494309189533E-3</c:v>
                </c:pt>
                <c:pt idx="2">
                  <c:v>-1.061032953945969E-3</c:v>
                </c:pt>
                <c:pt idx="3">
                  <c:v>1.5915494309189533E-3</c:v>
                </c:pt>
                <c:pt idx="4">
                  <c:v>4.0743665431525206E-3</c:v>
                </c:pt>
                <c:pt idx="5">
                  <c:v>6.2777783108469831E-3</c:v>
                </c:pt>
                <c:pt idx="6">
                  <c:v>9.0296069754177352E-3</c:v>
                </c:pt>
                <c:pt idx="7">
                  <c:v>1.4423416717703015E-2</c:v>
                </c:pt>
                <c:pt idx="8">
                  <c:v>1.1160494774839082E-2</c:v>
                </c:pt>
                <c:pt idx="9">
                  <c:v>8.2442260521601793E-3</c:v>
                </c:pt>
                <c:pt idx="10">
                  <c:v>6.7483761700403442E-3</c:v>
                </c:pt>
                <c:pt idx="11">
                  <c:v>6.3661977236758134E-3</c:v>
                </c:pt>
                <c:pt idx="12">
                  <c:v>5.656168109882103E-3</c:v>
                </c:pt>
                <c:pt idx="13">
                  <c:v>4.9735919716217296E-3</c:v>
                </c:pt>
                <c:pt idx="14">
                  <c:v>4.6878124012739858E-3</c:v>
                </c:pt>
                <c:pt idx="15">
                  <c:v>3.8611554241229046E-3</c:v>
                </c:pt>
                <c:pt idx="16">
                  <c:v>3.1315379215965658E-3</c:v>
                </c:pt>
                <c:pt idx="17">
                  <c:v>2.9394943571054138E-3</c:v>
                </c:pt>
                <c:pt idx="18">
                  <c:v>2.6191491229391574E-3</c:v>
                </c:pt>
                <c:pt idx="19">
                  <c:v>2.2776840744706799E-3</c:v>
                </c:pt>
                <c:pt idx="20">
                  <c:v>2.1214956133722143E-3</c:v>
                </c:pt>
                <c:pt idx="21">
                  <c:v>1.8277950495709855E-3</c:v>
                </c:pt>
                <c:pt idx="22">
                  <c:v>1.8946848204123162E-3</c:v>
                </c:pt>
                <c:pt idx="23">
                  <c:v>1.9935671072410419E-3</c:v>
                </c:pt>
                <c:pt idx="24">
                  <c:v>1.7045819211148302E-3</c:v>
                </c:pt>
                <c:pt idx="25">
                  <c:v>1.3950618468548852E-3</c:v>
                </c:pt>
                <c:pt idx="26">
                  <c:v>1.2997603909475108E-3</c:v>
                </c:pt>
                <c:pt idx="27">
                  <c:v>9.6991932078163365E-4</c:v>
                </c:pt>
                <c:pt idx="28">
                  <c:v>8.1604841835293236E-4</c:v>
                </c:pt>
                <c:pt idx="29">
                  <c:v>7.7190147399569238E-4</c:v>
                </c:pt>
                <c:pt idx="30">
                  <c:v>7.1955833878548754E-4</c:v>
                </c:pt>
                <c:pt idx="31">
                  <c:v>6.279582788659816E-4</c:v>
                </c:pt>
                <c:pt idx="32">
                  <c:v>6.1326970459216147E-4</c:v>
                </c:pt>
                <c:pt idx="33">
                  <c:v>6.379351024757788E-4</c:v>
                </c:pt>
                <c:pt idx="34">
                  <c:v>6.7651901905986186E-4</c:v>
                </c:pt>
                <c:pt idx="35">
                  <c:v>6.7437314048897259E-4</c:v>
                </c:pt>
                <c:pt idx="36">
                  <c:v>7.0908441007676184E-4</c:v>
                </c:pt>
                <c:pt idx="37">
                  <c:v>6.2134089783075946E-4</c:v>
                </c:pt>
                <c:pt idx="38">
                  <c:v>5.7127158383819159E-4</c:v>
                </c:pt>
                <c:pt idx="39">
                  <c:v>5.756547603466204E-4</c:v>
                </c:pt>
                <c:pt idx="40">
                  <c:v>5.3583012571970488E-4</c:v>
                </c:pt>
                <c:pt idx="41">
                  <c:v>5.6841051104248338E-4</c:v>
                </c:pt>
                <c:pt idx="42">
                  <c:v>5.352901223990552E-4</c:v>
                </c:pt>
                <c:pt idx="43">
                  <c:v>4.901295575826251E-4</c:v>
                </c:pt>
                <c:pt idx="44">
                  <c:v>4.2090563462319428E-4</c:v>
                </c:pt>
              </c:numCache>
            </c:numRef>
          </c:yVal>
          <c:smooth val="0"/>
        </c:ser>
        <c:ser>
          <c:idx val="1"/>
          <c:order val="1"/>
          <c:tx>
            <c:v>pdms_chan_Det=100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sapphire'!$P$49:$P$80</c:f>
              <c:numCache>
                <c:formatCode>General</c:formatCode>
                <c:ptCount val="32"/>
                <c:pt idx="0">
                  <c:v>1.6446010786162518E-2</c:v>
                </c:pt>
                <c:pt idx="1">
                  <c:v>1.727992394762852E-2</c:v>
                </c:pt>
                <c:pt idx="2">
                  <c:v>1.7886299535821746E-2</c:v>
                </c:pt>
                <c:pt idx="3">
                  <c:v>1.8961819391807844E-2</c:v>
                </c:pt>
                <c:pt idx="4">
                  <c:v>2.0168394992361394E-2</c:v>
                </c:pt>
                <c:pt idx="5">
                  <c:v>2.0926947534574473E-2</c:v>
                </c:pt>
                <c:pt idx="6">
                  <c:v>2.1112390410149381E-2</c:v>
                </c:pt>
                <c:pt idx="7">
                  <c:v>2.0692598696747198E-2</c:v>
                </c:pt>
                <c:pt idx="8">
                  <c:v>1.9763579492784664E-2</c:v>
                </c:pt>
                <c:pt idx="9">
                  <c:v>1.85717506308756E-2</c:v>
                </c:pt>
                <c:pt idx="10">
                  <c:v>1.7526925028200181E-2</c:v>
                </c:pt>
                <c:pt idx="11">
                  <c:v>1.6611797185216576E-2</c:v>
                </c:pt>
                <c:pt idx="12">
                  <c:v>1.5621990249948085E-2</c:v>
                </c:pt>
                <c:pt idx="13">
                  <c:v>1.4751606119912069E-2</c:v>
                </c:pt>
                <c:pt idx="14">
                  <c:v>1.4030424945364489E-2</c:v>
                </c:pt>
                <c:pt idx="15">
                  <c:v>1.3358821411380678E-2</c:v>
                </c:pt>
                <c:pt idx="16">
                  <c:v>1.2575205380100374E-2</c:v>
                </c:pt>
                <c:pt idx="17">
                  <c:v>1.1846362730138713E-2</c:v>
                </c:pt>
                <c:pt idx="18">
                  <c:v>1.1239552341482875E-2</c:v>
                </c:pt>
                <c:pt idx="19">
                  <c:v>1.0637960605968699E-2</c:v>
                </c:pt>
                <c:pt idx="20">
                  <c:v>1.0075614889616032E-2</c:v>
                </c:pt>
                <c:pt idx="21">
                  <c:v>9.6766205399872358E-3</c:v>
                </c:pt>
                <c:pt idx="22">
                  <c:v>9.239675665850133E-3</c:v>
                </c:pt>
                <c:pt idx="23">
                  <c:v>8.7111433349114312E-3</c:v>
                </c:pt>
                <c:pt idx="24">
                  <c:v>8.1588863671174534E-3</c:v>
                </c:pt>
                <c:pt idx="25">
                  <c:v>7.8322134203316126E-3</c:v>
                </c:pt>
                <c:pt idx="26">
                  <c:v>7.4184618102337988E-3</c:v>
                </c:pt>
                <c:pt idx="27">
                  <c:v>7.0543804495451067E-3</c:v>
                </c:pt>
                <c:pt idx="28">
                  <c:v>6.7600437509022946E-3</c:v>
                </c:pt>
                <c:pt idx="29">
                  <c:v>6.4106702701997084E-3</c:v>
                </c:pt>
                <c:pt idx="30">
                  <c:v>6.126619469782814E-3</c:v>
                </c:pt>
                <c:pt idx="31">
                  <c:v>5.8798909531172444E-3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31616"/>
        <c:axId val="241032176"/>
      </c:scatterChart>
      <c:valAx>
        <c:axId val="2410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32176"/>
        <c:crosses val="autoZero"/>
        <c:crossBetween val="midCat"/>
      </c:valAx>
      <c:valAx>
        <c:axId val="2410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differntial improvement/area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116207349081364"/>
          <c:y val="0.3718742188476441"/>
          <c:w val="0.26050459317585301"/>
          <c:h val="0.16741188601424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4563492063492064E-2"/>
          <c:w val="0.82618285214348208"/>
          <c:h val="0.81545119360079987"/>
        </c:manualLayout>
      </c:layout>
      <c:scatterChart>
        <c:scatterStyle val="lineMarker"/>
        <c:varyColors val="0"/>
        <c:ser>
          <c:idx val="0"/>
          <c:order val="0"/>
          <c:tx>
            <c:v>pdms_chan_det=20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sapphire'!$O$3:$O$47</c:f>
              <c:numCache>
                <c:formatCode>General</c:formatCode>
                <c:ptCount val="45"/>
                <c:pt idx="0">
                  <c:v>-1</c:v>
                </c:pt>
                <c:pt idx="1">
                  <c:v>2</c:v>
                </c:pt>
                <c:pt idx="2">
                  <c:v>-3</c:v>
                </c:pt>
                <c:pt idx="3">
                  <c:v>8</c:v>
                </c:pt>
                <c:pt idx="4">
                  <c:v>32</c:v>
                </c:pt>
                <c:pt idx="5">
                  <c:v>71</c:v>
                </c:pt>
                <c:pt idx="6">
                  <c:v>139</c:v>
                </c:pt>
                <c:pt idx="7">
                  <c:v>290</c:v>
                </c:pt>
                <c:pt idx="8">
                  <c:v>284</c:v>
                </c:pt>
                <c:pt idx="9">
                  <c:v>259</c:v>
                </c:pt>
                <c:pt idx="10">
                  <c:v>245</c:v>
                </c:pt>
                <c:pt idx="11">
                  <c:v>242</c:v>
                </c:pt>
                <c:pt idx="12">
                  <c:v>235</c:v>
                </c:pt>
                <c:pt idx="13">
                  <c:v>225</c:v>
                </c:pt>
                <c:pt idx="14">
                  <c:v>221</c:v>
                </c:pt>
                <c:pt idx="15">
                  <c:v>205</c:v>
                </c:pt>
                <c:pt idx="16">
                  <c:v>186</c:v>
                </c:pt>
                <c:pt idx="17">
                  <c:v>181</c:v>
                </c:pt>
                <c:pt idx="18">
                  <c:v>173</c:v>
                </c:pt>
                <c:pt idx="19">
                  <c:v>161</c:v>
                </c:pt>
                <c:pt idx="20">
                  <c:v>155</c:v>
                </c:pt>
                <c:pt idx="21">
                  <c:v>147</c:v>
                </c:pt>
                <c:pt idx="22">
                  <c:v>167</c:v>
                </c:pt>
                <c:pt idx="23">
                  <c:v>181</c:v>
                </c:pt>
                <c:pt idx="24">
                  <c:v>164</c:v>
                </c:pt>
                <c:pt idx="25">
                  <c:v>142</c:v>
                </c:pt>
                <c:pt idx="26">
                  <c:v>136</c:v>
                </c:pt>
                <c:pt idx="27">
                  <c:v>110</c:v>
                </c:pt>
                <c:pt idx="28">
                  <c:v>100</c:v>
                </c:pt>
                <c:pt idx="29">
                  <c:v>97</c:v>
                </c:pt>
                <c:pt idx="30">
                  <c:v>95</c:v>
                </c:pt>
                <c:pt idx="31">
                  <c:v>87</c:v>
                </c:pt>
                <c:pt idx="32">
                  <c:v>87</c:v>
                </c:pt>
                <c:pt idx="33">
                  <c:v>97</c:v>
                </c:pt>
                <c:pt idx="34">
                  <c:v>110</c:v>
                </c:pt>
                <c:pt idx="35">
                  <c:v>117</c:v>
                </c:pt>
                <c:pt idx="36">
                  <c:v>131</c:v>
                </c:pt>
                <c:pt idx="37">
                  <c:v>122</c:v>
                </c:pt>
                <c:pt idx="38">
                  <c:v>119</c:v>
                </c:pt>
                <c:pt idx="39">
                  <c:v>127</c:v>
                </c:pt>
                <c:pt idx="40">
                  <c:v>125</c:v>
                </c:pt>
                <c:pt idx="41">
                  <c:v>140</c:v>
                </c:pt>
                <c:pt idx="42">
                  <c:v>139</c:v>
                </c:pt>
                <c:pt idx="43">
                  <c:v>134</c:v>
                </c:pt>
                <c:pt idx="44">
                  <c:v>121</c:v>
                </c:pt>
              </c:numCache>
            </c:numRef>
          </c:yVal>
          <c:smooth val="0"/>
        </c:ser>
        <c:ser>
          <c:idx val="1"/>
          <c:order val="1"/>
          <c:tx>
            <c:v>pdms_chan_det=100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sapphire'!$O$49:$O$80</c:f>
              <c:numCache>
                <c:formatCode>General</c:formatCode>
                <c:ptCount val="32"/>
                <c:pt idx="0">
                  <c:v>186</c:v>
                </c:pt>
                <c:pt idx="1">
                  <c:v>202</c:v>
                </c:pt>
                <c:pt idx="2">
                  <c:v>216</c:v>
                </c:pt>
                <c:pt idx="3">
                  <c:v>244</c:v>
                </c:pt>
                <c:pt idx="4">
                  <c:v>276</c:v>
                </c:pt>
                <c:pt idx="5">
                  <c:v>304</c:v>
                </c:pt>
                <c:pt idx="6">
                  <c:v>325</c:v>
                </c:pt>
                <c:pt idx="7">
                  <c:v>337</c:v>
                </c:pt>
                <c:pt idx="8">
                  <c:v>340</c:v>
                </c:pt>
                <c:pt idx="9">
                  <c:v>337</c:v>
                </c:pt>
                <c:pt idx="10">
                  <c:v>335</c:v>
                </c:pt>
                <c:pt idx="11">
                  <c:v>334</c:v>
                </c:pt>
                <c:pt idx="12">
                  <c:v>330</c:v>
                </c:pt>
                <c:pt idx="13">
                  <c:v>327</c:v>
                </c:pt>
                <c:pt idx="14">
                  <c:v>326</c:v>
                </c:pt>
                <c:pt idx="15">
                  <c:v>325</c:v>
                </c:pt>
                <c:pt idx="16">
                  <c:v>320</c:v>
                </c:pt>
                <c:pt idx="17">
                  <c:v>315</c:v>
                </c:pt>
                <c:pt idx="18">
                  <c:v>312</c:v>
                </c:pt>
                <c:pt idx="19">
                  <c:v>308</c:v>
                </c:pt>
                <c:pt idx="20">
                  <c:v>304</c:v>
                </c:pt>
                <c:pt idx="21">
                  <c:v>304</c:v>
                </c:pt>
                <c:pt idx="22">
                  <c:v>302</c:v>
                </c:pt>
                <c:pt idx="23">
                  <c:v>296</c:v>
                </c:pt>
                <c:pt idx="24">
                  <c:v>288</c:v>
                </c:pt>
                <c:pt idx="25">
                  <c:v>287</c:v>
                </c:pt>
                <c:pt idx="26">
                  <c:v>282</c:v>
                </c:pt>
                <c:pt idx="27">
                  <c:v>278</c:v>
                </c:pt>
                <c:pt idx="28">
                  <c:v>276</c:v>
                </c:pt>
                <c:pt idx="29">
                  <c:v>271</c:v>
                </c:pt>
                <c:pt idx="30">
                  <c:v>268</c:v>
                </c:pt>
                <c:pt idx="31">
                  <c:v>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79216"/>
        <c:axId val="241079776"/>
      </c:scatterChart>
      <c:valAx>
        <c:axId val="24107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79776"/>
        <c:crosses val="autoZero"/>
        <c:crossBetween val="midCat"/>
      </c:valAx>
      <c:valAx>
        <c:axId val="2410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differential</a:t>
                </a:r>
                <a:r>
                  <a:rPr lang="en-US" baseline="0"/>
                  <a:t> improvement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7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39829396325451"/>
          <c:y val="0.2030004061992251"/>
          <c:w val="0.25826837270341207"/>
          <c:h val="0.16741188601424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N_RAYS vs additional</a:t>
            </a:r>
            <a:r>
              <a:rPr lang="en-US" baseline="0"/>
              <a:t>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014901198574668"/>
          <c:w val="0.87119685039370076"/>
          <c:h val="0.57389535491736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'250um sapphire'!$J$83</c:f>
              <c:strCache>
                <c:ptCount val="1"/>
                <c:pt idx="0">
                  <c:v>base, 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sapphire'!$J$84:$J$114</c:f>
              <c:numCache>
                <c:formatCode>General</c:formatCode>
                <c:ptCount val="31"/>
                <c:pt idx="0">
                  <c:v>51</c:v>
                </c:pt>
                <c:pt idx="1">
                  <c:v>53</c:v>
                </c:pt>
                <c:pt idx="2">
                  <c:v>48</c:v>
                </c:pt>
                <c:pt idx="3">
                  <c:v>47</c:v>
                </c:pt>
                <c:pt idx="4">
                  <c:v>44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  <c:pt idx="12">
                  <c:v>40</c:v>
                </c:pt>
                <c:pt idx="13">
                  <c:v>38</c:v>
                </c:pt>
                <c:pt idx="14">
                  <c:v>37</c:v>
                </c:pt>
                <c:pt idx="15">
                  <c:v>37</c:v>
                </c:pt>
                <c:pt idx="16">
                  <c:v>36</c:v>
                </c:pt>
                <c:pt idx="17">
                  <c:v>34</c:v>
                </c:pt>
                <c:pt idx="18">
                  <c:v>35</c:v>
                </c:pt>
                <c:pt idx="19">
                  <c:v>34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33</c:v>
                </c:pt>
                <c:pt idx="24">
                  <c:v>31</c:v>
                </c:pt>
                <c:pt idx="25">
                  <c:v>30</c:v>
                </c:pt>
                <c:pt idx="26">
                  <c:v>31</c:v>
                </c:pt>
                <c:pt idx="27">
                  <c:v>28</c:v>
                </c:pt>
                <c:pt idx="28">
                  <c:v>28</c:v>
                </c:pt>
                <c:pt idx="29">
                  <c:v>30</c:v>
                </c:pt>
                <c:pt idx="30">
                  <c:v>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'250um sapphire'!$K$83</c:f>
              <c:strCache>
                <c:ptCount val="1"/>
                <c:pt idx="0">
                  <c:v>ball, 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sapphire'!$K$84:$K$114</c:f>
              <c:numCache>
                <c:formatCode>General</c:formatCode>
                <c:ptCount val="31"/>
                <c:pt idx="0">
                  <c:v>123</c:v>
                </c:pt>
                <c:pt idx="1">
                  <c:v>135</c:v>
                </c:pt>
                <c:pt idx="2">
                  <c:v>143</c:v>
                </c:pt>
                <c:pt idx="3">
                  <c:v>148</c:v>
                </c:pt>
                <c:pt idx="4">
                  <c:v>157</c:v>
                </c:pt>
                <c:pt idx="5">
                  <c:v>176</c:v>
                </c:pt>
                <c:pt idx="6">
                  <c:v>164</c:v>
                </c:pt>
                <c:pt idx="7">
                  <c:v>192</c:v>
                </c:pt>
                <c:pt idx="8">
                  <c:v>178</c:v>
                </c:pt>
                <c:pt idx="9">
                  <c:v>204</c:v>
                </c:pt>
                <c:pt idx="10">
                  <c:v>235</c:v>
                </c:pt>
                <c:pt idx="11">
                  <c:v>239</c:v>
                </c:pt>
                <c:pt idx="12">
                  <c:v>259</c:v>
                </c:pt>
                <c:pt idx="13">
                  <c:v>279</c:v>
                </c:pt>
                <c:pt idx="14">
                  <c:v>246</c:v>
                </c:pt>
                <c:pt idx="15">
                  <c:v>285</c:v>
                </c:pt>
                <c:pt idx="16">
                  <c:v>296</c:v>
                </c:pt>
                <c:pt idx="17">
                  <c:v>311</c:v>
                </c:pt>
                <c:pt idx="18">
                  <c:v>295</c:v>
                </c:pt>
                <c:pt idx="19">
                  <c:v>335</c:v>
                </c:pt>
                <c:pt idx="20">
                  <c:v>327</c:v>
                </c:pt>
                <c:pt idx="21">
                  <c:v>339</c:v>
                </c:pt>
                <c:pt idx="22">
                  <c:v>335</c:v>
                </c:pt>
                <c:pt idx="23">
                  <c:v>350</c:v>
                </c:pt>
                <c:pt idx="24">
                  <c:v>348</c:v>
                </c:pt>
                <c:pt idx="25">
                  <c:v>334</c:v>
                </c:pt>
                <c:pt idx="26">
                  <c:v>350</c:v>
                </c:pt>
                <c:pt idx="27">
                  <c:v>348</c:v>
                </c:pt>
                <c:pt idx="28">
                  <c:v>354</c:v>
                </c:pt>
                <c:pt idx="29">
                  <c:v>343</c:v>
                </c:pt>
                <c:pt idx="30">
                  <c:v>358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'250um sapphire'!$R$83</c:f>
              <c:strCache>
                <c:ptCount val="1"/>
                <c:pt idx="0">
                  <c:v>base, 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sapphire'!$R$84:$R$114</c:f>
              <c:numCache>
                <c:formatCode>General</c:formatCode>
                <c:ptCount val="31"/>
                <c:pt idx="0">
                  <c:v>69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  <c:pt idx="4">
                  <c:v>59</c:v>
                </c:pt>
                <c:pt idx="5">
                  <c:v>59</c:v>
                </c:pt>
                <c:pt idx="6">
                  <c:v>56</c:v>
                </c:pt>
                <c:pt idx="7">
                  <c:v>53</c:v>
                </c:pt>
                <c:pt idx="8">
                  <c:v>52</c:v>
                </c:pt>
                <c:pt idx="9">
                  <c:v>49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43</c:v>
                </c:pt>
                <c:pt idx="14">
                  <c:v>43</c:v>
                </c:pt>
                <c:pt idx="15">
                  <c:v>42</c:v>
                </c:pt>
                <c:pt idx="16">
                  <c:v>39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38</c:v>
                </c:pt>
                <c:pt idx="21">
                  <c:v>39</c:v>
                </c:pt>
                <c:pt idx="22">
                  <c:v>41</c:v>
                </c:pt>
                <c:pt idx="23">
                  <c:v>41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38</c:v>
                </c:pt>
                <c:pt idx="28">
                  <c:v>38</c:v>
                </c:pt>
                <c:pt idx="29">
                  <c:v>41</c:v>
                </c:pt>
                <c:pt idx="30">
                  <c:v>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'250um sapphire'!$S$83</c:f>
              <c:strCache>
                <c:ptCount val="1"/>
                <c:pt idx="0">
                  <c:v>ball, 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sapphire'!$S$84:$S$114</c:f>
              <c:numCache>
                <c:formatCode>General</c:formatCode>
                <c:ptCount val="31"/>
                <c:pt idx="0">
                  <c:v>196</c:v>
                </c:pt>
                <c:pt idx="1">
                  <c:v>211</c:v>
                </c:pt>
                <c:pt idx="2">
                  <c:v>221</c:v>
                </c:pt>
                <c:pt idx="3">
                  <c:v>239</c:v>
                </c:pt>
                <c:pt idx="4">
                  <c:v>260</c:v>
                </c:pt>
                <c:pt idx="5">
                  <c:v>282</c:v>
                </c:pt>
                <c:pt idx="6">
                  <c:v>287</c:v>
                </c:pt>
                <c:pt idx="7">
                  <c:v>335</c:v>
                </c:pt>
                <c:pt idx="8">
                  <c:v>332</c:v>
                </c:pt>
                <c:pt idx="9">
                  <c:v>352</c:v>
                </c:pt>
                <c:pt idx="10">
                  <c:v>374</c:v>
                </c:pt>
                <c:pt idx="11">
                  <c:v>363</c:v>
                </c:pt>
                <c:pt idx="12">
                  <c:v>383</c:v>
                </c:pt>
                <c:pt idx="13">
                  <c:v>379</c:v>
                </c:pt>
                <c:pt idx="14">
                  <c:v>361</c:v>
                </c:pt>
                <c:pt idx="15">
                  <c:v>371</c:v>
                </c:pt>
                <c:pt idx="16">
                  <c:v>369</c:v>
                </c:pt>
                <c:pt idx="17">
                  <c:v>380</c:v>
                </c:pt>
                <c:pt idx="18">
                  <c:v>370</c:v>
                </c:pt>
                <c:pt idx="19">
                  <c:v>380</c:v>
                </c:pt>
                <c:pt idx="20">
                  <c:v>375</c:v>
                </c:pt>
                <c:pt idx="21">
                  <c:v>372</c:v>
                </c:pt>
                <c:pt idx="22">
                  <c:v>374</c:v>
                </c:pt>
                <c:pt idx="23">
                  <c:v>378</c:v>
                </c:pt>
                <c:pt idx="24">
                  <c:v>372</c:v>
                </c:pt>
                <c:pt idx="25">
                  <c:v>364</c:v>
                </c:pt>
                <c:pt idx="26">
                  <c:v>368</c:v>
                </c:pt>
                <c:pt idx="27">
                  <c:v>369</c:v>
                </c:pt>
                <c:pt idx="28">
                  <c:v>370</c:v>
                </c:pt>
                <c:pt idx="29">
                  <c:v>361</c:v>
                </c:pt>
                <c:pt idx="30">
                  <c:v>371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'250um sapphire'!$Z$83</c:f>
              <c:strCache>
                <c:ptCount val="1"/>
                <c:pt idx="0">
                  <c:v>base, 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sapphire'!$Z$84:$Z$114</c:f>
              <c:numCache>
                <c:formatCode>General</c:formatCode>
                <c:ptCount val="31"/>
                <c:pt idx="0">
                  <c:v>76</c:v>
                </c:pt>
                <c:pt idx="1">
                  <c:v>71</c:v>
                </c:pt>
                <c:pt idx="2">
                  <c:v>72</c:v>
                </c:pt>
                <c:pt idx="3">
                  <c:v>71</c:v>
                </c:pt>
                <c:pt idx="4">
                  <c:v>65</c:v>
                </c:pt>
                <c:pt idx="5">
                  <c:v>64</c:v>
                </c:pt>
                <c:pt idx="6">
                  <c:v>61</c:v>
                </c:pt>
                <c:pt idx="7">
                  <c:v>60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50</c:v>
                </c:pt>
                <c:pt idx="14">
                  <c:v>47</c:v>
                </c:pt>
                <c:pt idx="15">
                  <c:v>46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44</c:v>
                </c:pt>
                <c:pt idx="20">
                  <c:v>40</c:v>
                </c:pt>
                <c:pt idx="21">
                  <c:v>39</c:v>
                </c:pt>
                <c:pt idx="22">
                  <c:v>41</c:v>
                </c:pt>
                <c:pt idx="23">
                  <c:v>41</c:v>
                </c:pt>
                <c:pt idx="24">
                  <c:v>40</c:v>
                </c:pt>
                <c:pt idx="25">
                  <c:v>42</c:v>
                </c:pt>
                <c:pt idx="26">
                  <c:v>46</c:v>
                </c:pt>
                <c:pt idx="27">
                  <c:v>42</c:v>
                </c:pt>
                <c:pt idx="28">
                  <c:v>42</c:v>
                </c:pt>
                <c:pt idx="29">
                  <c:v>43</c:v>
                </c:pt>
                <c:pt idx="30">
                  <c:v>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'250um sapphire'!$AA$83</c:f>
              <c:strCache>
                <c:ptCount val="1"/>
                <c:pt idx="0">
                  <c:v>ball, 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sapphire'!$AA$84:$AA$114</c:f>
              <c:numCache>
                <c:formatCode>General</c:formatCode>
                <c:ptCount val="31"/>
                <c:pt idx="0">
                  <c:v>253</c:v>
                </c:pt>
                <c:pt idx="1">
                  <c:v>260</c:v>
                </c:pt>
                <c:pt idx="2">
                  <c:v>306</c:v>
                </c:pt>
                <c:pt idx="3">
                  <c:v>317</c:v>
                </c:pt>
                <c:pt idx="4">
                  <c:v>357</c:v>
                </c:pt>
                <c:pt idx="5">
                  <c:v>373</c:v>
                </c:pt>
                <c:pt idx="6">
                  <c:v>357</c:v>
                </c:pt>
                <c:pt idx="7">
                  <c:v>389</c:v>
                </c:pt>
                <c:pt idx="8">
                  <c:v>368</c:v>
                </c:pt>
                <c:pt idx="9">
                  <c:v>375</c:v>
                </c:pt>
                <c:pt idx="10">
                  <c:v>389</c:v>
                </c:pt>
                <c:pt idx="11">
                  <c:v>373</c:v>
                </c:pt>
                <c:pt idx="12">
                  <c:v>387</c:v>
                </c:pt>
                <c:pt idx="13">
                  <c:v>383</c:v>
                </c:pt>
                <c:pt idx="14">
                  <c:v>363</c:v>
                </c:pt>
                <c:pt idx="15">
                  <c:v>373</c:v>
                </c:pt>
                <c:pt idx="16">
                  <c:v>369</c:v>
                </c:pt>
                <c:pt idx="17">
                  <c:v>380</c:v>
                </c:pt>
                <c:pt idx="18">
                  <c:v>370</c:v>
                </c:pt>
                <c:pt idx="19">
                  <c:v>381</c:v>
                </c:pt>
                <c:pt idx="20">
                  <c:v>376</c:v>
                </c:pt>
                <c:pt idx="21">
                  <c:v>373</c:v>
                </c:pt>
                <c:pt idx="22">
                  <c:v>375</c:v>
                </c:pt>
                <c:pt idx="23">
                  <c:v>379</c:v>
                </c:pt>
                <c:pt idx="24">
                  <c:v>375</c:v>
                </c:pt>
                <c:pt idx="25">
                  <c:v>365</c:v>
                </c:pt>
                <c:pt idx="26">
                  <c:v>370</c:v>
                </c:pt>
                <c:pt idx="27">
                  <c:v>369</c:v>
                </c:pt>
                <c:pt idx="28">
                  <c:v>373</c:v>
                </c:pt>
                <c:pt idx="29">
                  <c:v>361</c:v>
                </c:pt>
                <c:pt idx="30">
                  <c:v>372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'250um sapphire'!$AH$83</c:f>
              <c:strCache>
                <c:ptCount val="1"/>
                <c:pt idx="0">
                  <c:v>base, 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sapphire'!$AH$84:$AH$114</c:f>
              <c:numCache>
                <c:formatCode>General</c:formatCode>
                <c:ptCount val="31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78</c:v>
                </c:pt>
                <c:pt idx="4">
                  <c:v>71</c:v>
                </c:pt>
                <c:pt idx="5">
                  <c:v>69</c:v>
                </c:pt>
                <c:pt idx="6">
                  <c:v>69</c:v>
                </c:pt>
                <c:pt idx="7">
                  <c:v>66</c:v>
                </c:pt>
                <c:pt idx="8">
                  <c:v>62</c:v>
                </c:pt>
                <c:pt idx="9">
                  <c:v>61</c:v>
                </c:pt>
                <c:pt idx="10">
                  <c:v>59</c:v>
                </c:pt>
                <c:pt idx="11">
                  <c:v>60</c:v>
                </c:pt>
                <c:pt idx="12">
                  <c:v>60</c:v>
                </c:pt>
                <c:pt idx="13">
                  <c:v>55</c:v>
                </c:pt>
                <c:pt idx="14">
                  <c:v>54</c:v>
                </c:pt>
                <c:pt idx="15">
                  <c:v>54</c:v>
                </c:pt>
                <c:pt idx="16">
                  <c:v>53</c:v>
                </c:pt>
                <c:pt idx="17">
                  <c:v>52</c:v>
                </c:pt>
                <c:pt idx="18">
                  <c:v>46</c:v>
                </c:pt>
                <c:pt idx="19">
                  <c:v>47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43</c:v>
                </c:pt>
                <c:pt idx="25">
                  <c:v>42</c:v>
                </c:pt>
                <c:pt idx="26">
                  <c:v>46</c:v>
                </c:pt>
                <c:pt idx="27">
                  <c:v>42</c:v>
                </c:pt>
                <c:pt idx="28">
                  <c:v>43</c:v>
                </c:pt>
                <c:pt idx="29">
                  <c:v>45</c:v>
                </c:pt>
                <c:pt idx="30">
                  <c:v>41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'250um sapphire'!$AI$83</c:f>
              <c:strCache>
                <c:ptCount val="1"/>
                <c:pt idx="0">
                  <c:v>ball, 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sapphire'!$AI$84:$AI$114</c:f>
              <c:numCache>
                <c:formatCode>General</c:formatCode>
                <c:ptCount val="31"/>
                <c:pt idx="0">
                  <c:v>343</c:v>
                </c:pt>
                <c:pt idx="1">
                  <c:v>356</c:v>
                </c:pt>
                <c:pt idx="2">
                  <c:v>380</c:v>
                </c:pt>
                <c:pt idx="3">
                  <c:v>376</c:v>
                </c:pt>
                <c:pt idx="4">
                  <c:v>389</c:v>
                </c:pt>
                <c:pt idx="5">
                  <c:v>385</c:v>
                </c:pt>
                <c:pt idx="6">
                  <c:v>365</c:v>
                </c:pt>
                <c:pt idx="7">
                  <c:v>391</c:v>
                </c:pt>
                <c:pt idx="8">
                  <c:v>371</c:v>
                </c:pt>
                <c:pt idx="9">
                  <c:v>375</c:v>
                </c:pt>
                <c:pt idx="10">
                  <c:v>389</c:v>
                </c:pt>
                <c:pt idx="11">
                  <c:v>373</c:v>
                </c:pt>
                <c:pt idx="12">
                  <c:v>387</c:v>
                </c:pt>
                <c:pt idx="13">
                  <c:v>383</c:v>
                </c:pt>
                <c:pt idx="14">
                  <c:v>363</c:v>
                </c:pt>
                <c:pt idx="15">
                  <c:v>375</c:v>
                </c:pt>
                <c:pt idx="16">
                  <c:v>369</c:v>
                </c:pt>
                <c:pt idx="17">
                  <c:v>380</c:v>
                </c:pt>
                <c:pt idx="18">
                  <c:v>370</c:v>
                </c:pt>
                <c:pt idx="19">
                  <c:v>382</c:v>
                </c:pt>
                <c:pt idx="20">
                  <c:v>377</c:v>
                </c:pt>
                <c:pt idx="21">
                  <c:v>374</c:v>
                </c:pt>
                <c:pt idx="22">
                  <c:v>376</c:v>
                </c:pt>
                <c:pt idx="23">
                  <c:v>379</c:v>
                </c:pt>
                <c:pt idx="24">
                  <c:v>376</c:v>
                </c:pt>
                <c:pt idx="25">
                  <c:v>370</c:v>
                </c:pt>
                <c:pt idx="26">
                  <c:v>370</c:v>
                </c:pt>
                <c:pt idx="27">
                  <c:v>369</c:v>
                </c:pt>
                <c:pt idx="28">
                  <c:v>373</c:v>
                </c:pt>
                <c:pt idx="29">
                  <c:v>364</c:v>
                </c:pt>
                <c:pt idx="30">
                  <c:v>375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'250um sapphire'!$AP$83</c:f>
              <c:strCache>
                <c:ptCount val="1"/>
                <c:pt idx="0">
                  <c:v>base, 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sapphire'!$AP$84:$AP$114</c:f>
              <c:numCache>
                <c:formatCode>General</c:formatCode>
                <c:ptCount val="31"/>
                <c:pt idx="0">
                  <c:v>110</c:v>
                </c:pt>
                <c:pt idx="1">
                  <c:v>106</c:v>
                </c:pt>
                <c:pt idx="2">
                  <c:v>101</c:v>
                </c:pt>
                <c:pt idx="3">
                  <c:v>98</c:v>
                </c:pt>
                <c:pt idx="4">
                  <c:v>91</c:v>
                </c:pt>
                <c:pt idx="5">
                  <c:v>90</c:v>
                </c:pt>
                <c:pt idx="6">
                  <c:v>87</c:v>
                </c:pt>
                <c:pt idx="7">
                  <c:v>81</c:v>
                </c:pt>
                <c:pt idx="8">
                  <c:v>77</c:v>
                </c:pt>
                <c:pt idx="9">
                  <c:v>71</c:v>
                </c:pt>
                <c:pt idx="10">
                  <c:v>72</c:v>
                </c:pt>
                <c:pt idx="11">
                  <c:v>71</c:v>
                </c:pt>
                <c:pt idx="12">
                  <c:v>70</c:v>
                </c:pt>
                <c:pt idx="13">
                  <c:v>67</c:v>
                </c:pt>
                <c:pt idx="14">
                  <c:v>65</c:v>
                </c:pt>
                <c:pt idx="15">
                  <c:v>64</c:v>
                </c:pt>
                <c:pt idx="16">
                  <c:v>62</c:v>
                </c:pt>
                <c:pt idx="17">
                  <c:v>61</c:v>
                </c:pt>
                <c:pt idx="18">
                  <c:v>59</c:v>
                </c:pt>
                <c:pt idx="19">
                  <c:v>59</c:v>
                </c:pt>
                <c:pt idx="20">
                  <c:v>58</c:v>
                </c:pt>
                <c:pt idx="21">
                  <c:v>56</c:v>
                </c:pt>
                <c:pt idx="22">
                  <c:v>55</c:v>
                </c:pt>
                <c:pt idx="23">
                  <c:v>55</c:v>
                </c:pt>
                <c:pt idx="24">
                  <c:v>54</c:v>
                </c:pt>
                <c:pt idx="25">
                  <c:v>56</c:v>
                </c:pt>
                <c:pt idx="26">
                  <c:v>56</c:v>
                </c:pt>
                <c:pt idx="27">
                  <c:v>48</c:v>
                </c:pt>
                <c:pt idx="28">
                  <c:v>48</c:v>
                </c:pt>
                <c:pt idx="29">
                  <c:v>53</c:v>
                </c:pt>
                <c:pt idx="30">
                  <c:v>47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'250um sapphire'!$AQ$83</c:f>
              <c:strCache>
                <c:ptCount val="1"/>
                <c:pt idx="0">
                  <c:v>ball, 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sapphire'!$AQ$84:$AQ$114</c:f>
              <c:numCache>
                <c:formatCode>General</c:formatCode>
                <c:ptCount val="31"/>
                <c:pt idx="0">
                  <c:v>392</c:v>
                </c:pt>
                <c:pt idx="1">
                  <c:v>382</c:v>
                </c:pt>
                <c:pt idx="2">
                  <c:v>384</c:v>
                </c:pt>
                <c:pt idx="3">
                  <c:v>377</c:v>
                </c:pt>
                <c:pt idx="4">
                  <c:v>389</c:v>
                </c:pt>
                <c:pt idx="5">
                  <c:v>387</c:v>
                </c:pt>
                <c:pt idx="6">
                  <c:v>365</c:v>
                </c:pt>
                <c:pt idx="7">
                  <c:v>391</c:v>
                </c:pt>
                <c:pt idx="8">
                  <c:v>371</c:v>
                </c:pt>
                <c:pt idx="9">
                  <c:v>375</c:v>
                </c:pt>
                <c:pt idx="10">
                  <c:v>389</c:v>
                </c:pt>
                <c:pt idx="11">
                  <c:v>373</c:v>
                </c:pt>
                <c:pt idx="12">
                  <c:v>387</c:v>
                </c:pt>
                <c:pt idx="13">
                  <c:v>383</c:v>
                </c:pt>
                <c:pt idx="14">
                  <c:v>363</c:v>
                </c:pt>
                <c:pt idx="15">
                  <c:v>375</c:v>
                </c:pt>
                <c:pt idx="16">
                  <c:v>369</c:v>
                </c:pt>
                <c:pt idx="17">
                  <c:v>380</c:v>
                </c:pt>
                <c:pt idx="18">
                  <c:v>371</c:v>
                </c:pt>
                <c:pt idx="19">
                  <c:v>382</c:v>
                </c:pt>
                <c:pt idx="20">
                  <c:v>379</c:v>
                </c:pt>
                <c:pt idx="21">
                  <c:v>377</c:v>
                </c:pt>
                <c:pt idx="22">
                  <c:v>378</c:v>
                </c:pt>
                <c:pt idx="23">
                  <c:v>381</c:v>
                </c:pt>
                <c:pt idx="24">
                  <c:v>379</c:v>
                </c:pt>
                <c:pt idx="25">
                  <c:v>370</c:v>
                </c:pt>
                <c:pt idx="26">
                  <c:v>374</c:v>
                </c:pt>
                <c:pt idx="27">
                  <c:v>374</c:v>
                </c:pt>
                <c:pt idx="28">
                  <c:v>377</c:v>
                </c:pt>
                <c:pt idx="29">
                  <c:v>365</c:v>
                </c:pt>
                <c:pt idx="30">
                  <c:v>379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'250um sapphire'!$AX$83</c:f>
              <c:strCache>
                <c:ptCount val="1"/>
                <c:pt idx="0">
                  <c:v>base, 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sapphire'!$AX$84:$AX$114</c:f>
              <c:numCache>
                <c:formatCode>General</c:formatCode>
                <c:ptCount val="31"/>
                <c:pt idx="0">
                  <c:v>133</c:v>
                </c:pt>
                <c:pt idx="1">
                  <c:v>132</c:v>
                </c:pt>
                <c:pt idx="2">
                  <c:v>131</c:v>
                </c:pt>
                <c:pt idx="3">
                  <c:v>122</c:v>
                </c:pt>
                <c:pt idx="4">
                  <c:v>114</c:v>
                </c:pt>
                <c:pt idx="5">
                  <c:v>112</c:v>
                </c:pt>
                <c:pt idx="6">
                  <c:v>107</c:v>
                </c:pt>
                <c:pt idx="7">
                  <c:v>101</c:v>
                </c:pt>
                <c:pt idx="8">
                  <c:v>90</c:v>
                </c:pt>
                <c:pt idx="9">
                  <c:v>88</c:v>
                </c:pt>
                <c:pt idx="10">
                  <c:v>89</c:v>
                </c:pt>
                <c:pt idx="11">
                  <c:v>89</c:v>
                </c:pt>
                <c:pt idx="12">
                  <c:v>88</c:v>
                </c:pt>
                <c:pt idx="13">
                  <c:v>83</c:v>
                </c:pt>
                <c:pt idx="14">
                  <c:v>79</c:v>
                </c:pt>
                <c:pt idx="15">
                  <c:v>75</c:v>
                </c:pt>
                <c:pt idx="16">
                  <c:v>73</c:v>
                </c:pt>
                <c:pt idx="17">
                  <c:v>71</c:v>
                </c:pt>
                <c:pt idx="18">
                  <c:v>66</c:v>
                </c:pt>
                <c:pt idx="19">
                  <c:v>69</c:v>
                </c:pt>
                <c:pt idx="20">
                  <c:v>68</c:v>
                </c:pt>
                <c:pt idx="21">
                  <c:v>64</c:v>
                </c:pt>
                <c:pt idx="22">
                  <c:v>65</c:v>
                </c:pt>
                <c:pt idx="23">
                  <c:v>64</c:v>
                </c:pt>
                <c:pt idx="24">
                  <c:v>62</c:v>
                </c:pt>
                <c:pt idx="25">
                  <c:v>64</c:v>
                </c:pt>
                <c:pt idx="26">
                  <c:v>65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57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'250um sapphire'!$AY$83</c:f>
              <c:strCache>
                <c:ptCount val="1"/>
                <c:pt idx="0">
                  <c:v>ball, 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sapphire'!$AY$84:$AY$114</c:f>
              <c:numCache>
                <c:formatCode>General</c:formatCode>
                <c:ptCount val="31"/>
                <c:pt idx="0">
                  <c:v>394</c:v>
                </c:pt>
                <c:pt idx="1">
                  <c:v>382</c:v>
                </c:pt>
                <c:pt idx="2">
                  <c:v>386</c:v>
                </c:pt>
                <c:pt idx="3">
                  <c:v>380</c:v>
                </c:pt>
                <c:pt idx="4">
                  <c:v>390</c:v>
                </c:pt>
                <c:pt idx="5">
                  <c:v>387</c:v>
                </c:pt>
                <c:pt idx="6">
                  <c:v>368</c:v>
                </c:pt>
                <c:pt idx="7">
                  <c:v>392</c:v>
                </c:pt>
                <c:pt idx="8">
                  <c:v>371</c:v>
                </c:pt>
                <c:pt idx="9">
                  <c:v>375</c:v>
                </c:pt>
                <c:pt idx="10">
                  <c:v>389</c:v>
                </c:pt>
                <c:pt idx="11">
                  <c:v>373</c:v>
                </c:pt>
                <c:pt idx="12">
                  <c:v>387</c:v>
                </c:pt>
                <c:pt idx="13">
                  <c:v>383</c:v>
                </c:pt>
                <c:pt idx="14">
                  <c:v>363</c:v>
                </c:pt>
                <c:pt idx="15">
                  <c:v>375</c:v>
                </c:pt>
                <c:pt idx="16">
                  <c:v>369</c:v>
                </c:pt>
                <c:pt idx="17">
                  <c:v>381</c:v>
                </c:pt>
                <c:pt idx="18">
                  <c:v>372</c:v>
                </c:pt>
                <c:pt idx="19">
                  <c:v>384</c:v>
                </c:pt>
                <c:pt idx="20">
                  <c:v>380</c:v>
                </c:pt>
                <c:pt idx="21">
                  <c:v>378</c:v>
                </c:pt>
                <c:pt idx="22">
                  <c:v>379</c:v>
                </c:pt>
                <c:pt idx="23">
                  <c:v>381</c:v>
                </c:pt>
                <c:pt idx="24">
                  <c:v>379</c:v>
                </c:pt>
                <c:pt idx="25">
                  <c:v>373</c:v>
                </c:pt>
                <c:pt idx="26">
                  <c:v>376</c:v>
                </c:pt>
                <c:pt idx="27">
                  <c:v>376</c:v>
                </c:pt>
                <c:pt idx="28">
                  <c:v>381</c:v>
                </c:pt>
                <c:pt idx="29">
                  <c:v>371</c:v>
                </c:pt>
                <c:pt idx="30">
                  <c:v>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84320"/>
        <c:axId val="219084880"/>
      </c:scatterChart>
      <c:valAx>
        <c:axId val="21908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84880"/>
        <c:crosses val="autoZero"/>
        <c:crossBetween val="midCat"/>
      </c:valAx>
      <c:valAx>
        <c:axId val="2190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8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679352580927377E-2"/>
          <c:y val="0.76595323543740701"/>
          <c:w val="0.90253018372703409"/>
          <c:h val="0.20813163660664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N_RAYS/AREA vs additional</a:t>
            </a:r>
            <a:r>
              <a:rPr lang="en-US" baseline="0"/>
              <a:t>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014901198574668"/>
          <c:w val="0.87119685039370076"/>
          <c:h val="0.57389535491736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'250um sapphire'!$J$83</c:f>
              <c:strCache>
                <c:ptCount val="1"/>
                <c:pt idx="0">
                  <c:v>base, 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sapphire'!$M$84:$M$114</c:f>
              <c:numCache>
                <c:formatCode>General</c:formatCode>
                <c:ptCount val="31"/>
                <c:pt idx="0">
                  <c:v>4.509390054270368E-3</c:v>
                </c:pt>
                <c:pt idx="1">
                  <c:v>4.6862288799280295E-3</c:v>
                </c:pt>
                <c:pt idx="2">
                  <c:v>4.2441318157838762E-3</c:v>
                </c:pt>
                <c:pt idx="3">
                  <c:v>4.155712402955045E-3</c:v>
                </c:pt>
                <c:pt idx="4">
                  <c:v>3.8904541644685527E-3</c:v>
                </c:pt>
                <c:pt idx="5">
                  <c:v>3.7136153388108912E-3</c:v>
                </c:pt>
                <c:pt idx="6">
                  <c:v>3.7136153388108912E-3</c:v>
                </c:pt>
                <c:pt idx="7">
                  <c:v>3.7136153388108912E-3</c:v>
                </c:pt>
                <c:pt idx="8">
                  <c:v>3.4483571003243989E-3</c:v>
                </c:pt>
                <c:pt idx="9">
                  <c:v>3.4483571003243989E-3</c:v>
                </c:pt>
                <c:pt idx="10">
                  <c:v>3.4483571003243989E-3</c:v>
                </c:pt>
                <c:pt idx="11">
                  <c:v>3.5367765131532297E-3</c:v>
                </c:pt>
                <c:pt idx="12">
                  <c:v>3.5367765131532297E-3</c:v>
                </c:pt>
                <c:pt idx="13">
                  <c:v>3.3599376874955682E-3</c:v>
                </c:pt>
                <c:pt idx="14">
                  <c:v>3.2715182746667374E-3</c:v>
                </c:pt>
                <c:pt idx="15">
                  <c:v>3.2715182746667374E-3</c:v>
                </c:pt>
                <c:pt idx="16">
                  <c:v>3.1830988618379067E-3</c:v>
                </c:pt>
                <c:pt idx="17">
                  <c:v>3.0062600361802452E-3</c:v>
                </c:pt>
                <c:pt idx="18">
                  <c:v>3.0946794490090759E-3</c:v>
                </c:pt>
                <c:pt idx="19">
                  <c:v>3.0062600361802452E-3</c:v>
                </c:pt>
                <c:pt idx="20">
                  <c:v>2.8294212105225841E-3</c:v>
                </c:pt>
                <c:pt idx="21">
                  <c:v>2.8294212105225841E-3</c:v>
                </c:pt>
                <c:pt idx="22">
                  <c:v>2.9178406233514149E-3</c:v>
                </c:pt>
                <c:pt idx="23">
                  <c:v>2.9178406233514149E-3</c:v>
                </c:pt>
                <c:pt idx="24">
                  <c:v>2.7410017976937534E-3</c:v>
                </c:pt>
                <c:pt idx="25">
                  <c:v>2.6525823848649226E-3</c:v>
                </c:pt>
                <c:pt idx="26">
                  <c:v>2.7410017976937534E-3</c:v>
                </c:pt>
                <c:pt idx="27">
                  <c:v>2.4757435592072611E-3</c:v>
                </c:pt>
                <c:pt idx="28">
                  <c:v>2.4757435592072611E-3</c:v>
                </c:pt>
                <c:pt idx="29">
                  <c:v>2.6525823848649226E-3</c:v>
                </c:pt>
                <c:pt idx="30">
                  <c:v>2.3873241463784303E-3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'250um sapphire'!$K$83</c:f>
              <c:strCache>
                <c:ptCount val="1"/>
                <c:pt idx="0">
                  <c:v>ball, 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sapphire'!$N$84:$N$114</c:f>
              <c:numCache>
                <c:formatCode>General</c:formatCode>
                <c:ptCount val="31"/>
                <c:pt idx="0">
                  <c:v>1.0875587777946182E-2</c:v>
                </c:pt>
                <c:pt idx="1">
                  <c:v>1.1936620731892151E-2</c:v>
                </c:pt>
                <c:pt idx="2">
                  <c:v>1.2643976034522797E-2</c:v>
                </c:pt>
                <c:pt idx="3">
                  <c:v>1.308607309866695E-2</c:v>
                </c:pt>
                <c:pt idx="4">
                  <c:v>1.3881847814126427E-2</c:v>
                </c:pt>
                <c:pt idx="5">
                  <c:v>1.5561816657874211E-2</c:v>
                </c:pt>
                <c:pt idx="6">
                  <c:v>1.4500783703928242E-2</c:v>
                </c:pt>
                <c:pt idx="7">
                  <c:v>1.6976527263135505E-2</c:v>
                </c:pt>
                <c:pt idx="8">
                  <c:v>1.5738655483531871E-2</c:v>
                </c:pt>
                <c:pt idx="9">
                  <c:v>1.8037560217081472E-2</c:v>
                </c:pt>
                <c:pt idx="10">
                  <c:v>2.0778562014775227E-2</c:v>
                </c:pt>
                <c:pt idx="11">
                  <c:v>2.1132239666090548E-2</c:v>
                </c:pt>
                <c:pt idx="12">
                  <c:v>2.2900627922667165E-2</c:v>
                </c:pt>
                <c:pt idx="13">
                  <c:v>2.4669016179243778E-2</c:v>
                </c:pt>
                <c:pt idx="14">
                  <c:v>2.1751175555892364E-2</c:v>
                </c:pt>
                <c:pt idx="15">
                  <c:v>2.5199532656216762E-2</c:v>
                </c:pt>
                <c:pt idx="16">
                  <c:v>2.61721461973339E-2</c:v>
                </c:pt>
                <c:pt idx="17">
                  <c:v>2.7498437389766362E-2</c:v>
                </c:pt>
                <c:pt idx="18">
                  <c:v>2.608372678450507E-2</c:v>
                </c:pt>
                <c:pt idx="19">
                  <c:v>2.96205032976583E-2</c:v>
                </c:pt>
                <c:pt idx="20">
                  <c:v>2.8913147995027654E-2</c:v>
                </c:pt>
                <c:pt idx="21">
                  <c:v>2.9974180948973621E-2</c:v>
                </c:pt>
                <c:pt idx="22">
                  <c:v>2.96205032976583E-2</c:v>
                </c:pt>
                <c:pt idx="23">
                  <c:v>3.0946794490090763E-2</c:v>
                </c:pt>
                <c:pt idx="24">
                  <c:v>3.07699556644331E-2</c:v>
                </c:pt>
                <c:pt idx="25">
                  <c:v>2.9532083884829471E-2</c:v>
                </c:pt>
                <c:pt idx="26">
                  <c:v>3.0946794490090763E-2</c:v>
                </c:pt>
                <c:pt idx="27">
                  <c:v>3.07699556644331E-2</c:v>
                </c:pt>
                <c:pt idx="28">
                  <c:v>3.1300472141406084E-2</c:v>
                </c:pt>
                <c:pt idx="29">
                  <c:v>3.0327858600288946E-2</c:v>
                </c:pt>
                <c:pt idx="30">
                  <c:v>3.1654149792721409E-2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'250um sapphire'!$R$83</c:f>
              <c:strCache>
                <c:ptCount val="1"/>
                <c:pt idx="0">
                  <c:v>base, 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sapphire'!$U$84:$U$114</c:f>
              <c:numCache>
                <c:formatCode>General</c:formatCode>
                <c:ptCount val="31"/>
                <c:pt idx="0">
                  <c:v>4.482322887077869E-3</c:v>
                </c:pt>
                <c:pt idx="1">
                  <c:v>4.3524004845538729E-3</c:v>
                </c:pt>
                <c:pt idx="2">
                  <c:v>4.3524004845538729E-3</c:v>
                </c:pt>
                <c:pt idx="3">
                  <c:v>4.0925556795058798E-3</c:v>
                </c:pt>
                <c:pt idx="4">
                  <c:v>3.8327108744578876E-3</c:v>
                </c:pt>
                <c:pt idx="5">
                  <c:v>3.8327108744578876E-3</c:v>
                </c:pt>
                <c:pt idx="6">
                  <c:v>3.6378272706718935E-3</c:v>
                </c:pt>
                <c:pt idx="7">
                  <c:v>3.4429436668858993E-3</c:v>
                </c:pt>
                <c:pt idx="8">
                  <c:v>3.3779824656239013E-3</c:v>
                </c:pt>
                <c:pt idx="9">
                  <c:v>3.1830988618379067E-3</c:v>
                </c:pt>
                <c:pt idx="10">
                  <c:v>2.9232540567899145E-3</c:v>
                </c:pt>
                <c:pt idx="11">
                  <c:v>2.9882152580519125E-3</c:v>
                </c:pt>
                <c:pt idx="12">
                  <c:v>3.0531764593139106E-3</c:v>
                </c:pt>
                <c:pt idx="13">
                  <c:v>2.7933316542659184E-3</c:v>
                </c:pt>
                <c:pt idx="14">
                  <c:v>2.7933316542659184E-3</c:v>
                </c:pt>
                <c:pt idx="15">
                  <c:v>2.7283704530039203E-3</c:v>
                </c:pt>
                <c:pt idx="16">
                  <c:v>2.5334868492179257E-3</c:v>
                </c:pt>
                <c:pt idx="17">
                  <c:v>2.4685256479559277E-3</c:v>
                </c:pt>
                <c:pt idx="18">
                  <c:v>2.5334868492179257E-3</c:v>
                </c:pt>
                <c:pt idx="19">
                  <c:v>2.5984480504799238E-3</c:v>
                </c:pt>
                <c:pt idx="20">
                  <c:v>2.4685256479559277E-3</c:v>
                </c:pt>
                <c:pt idx="21">
                  <c:v>2.5334868492179257E-3</c:v>
                </c:pt>
                <c:pt idx="22">
                  <c:v>2.6634092517419218E-3</c:v>
                </c:pt>
                <c:pt idx="23">
                  <c:v>2.6634092517419218E-3</c:v>
                </c:pt>
                <c:pt idx="24">
                  <c:v>2.4685256479559277E-3</c:v>
                </c:pt>
                <c:pt idx="25">
                  <c:v>2.5984480504799238E-3</c:v>
                </c:pt>
                <c:pt idx="26">
                  <c:v>2.7283704530039203E-3</c:v>
                </c:pt>
                <c:pt idx="27">
                  <c:v>2.4685256479559277E-3</c:v>
                </c:pt>
                <c:pt idx="28">
                  <c:v>2.4685256479559277E-3</c:v>
                </c:pt>
                <c:pt idx="29">
                  <c:v>2.6634092517419218E-3</c:v>
                </c:pt>
                <c:pt idx="30">
                  <c:v>2.1437196416459374E-3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'250um sapphire'!$S$83</c:f>
              <c:strCache>
                <c:ptCount val="1"/>
                <c:pt idx="0">
                  <c:v>ball, 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sapphire'!$V$84:$V$114</c:f>
              <c:numCache>
                <c:formatCode>General</c:formatCode>
                <c:ptCount val="31"/>
                <c:pt idx="0">
                  <c:v>1.2732395447351627E-2</c:v>
                </c:pt>
                <c:pt idx="1">
                  <c:v>1.3706813466281598E-2</c:v>
                </c:pt>
                <c:pt idx="2">
                  <c:v>1.4356425478901579E-2</c:v>
                </c:pt>
                <c:pt idx="3">
                  <c:v>1.5525727101617546E-2</c:v>
                </c:pt>
                <c:pt idx="4">
                  <c:v>1.6889912328119507E-2</c:v>
                </c:pt>
                <c:pt idx="5">
                  <c:v>1.8319058755883463E-2</c:v>
                </c:pt>
                <c:pt idx="6">
                  <c:v>1.8643864762193454E-2</c:v>
                </c:pt>
                <c:pt idx="7">
                  <c:v>2.1762002422769364E-2</c:v>
                </c:pt>
                <c:pt idx="8">
                  <c:v>2.156711881898337E-2</c:v>
                </c:pt>
                <c:pt idx="9">
                  <c:v>2.2866342844223331E-2</c:v>
                </c:pt>
                <c:pt idx="10">
                  <c:v>2.429548927198729E-2</c:v>
                </c:pt>
                <c:pt idx="11">
                  <c:v>2.3580916058105309E-2</c:v>
                </c:pt>
                <c:pt idx="12">
                  <c:v>2.488014008334527E-2</c:v>
                </c:pt>
                <c:pt idx="13">
                  <c:v>2.4620295278297278E-2</c:v>
                </c:pt>
                <c:pt idx="14">
                  <c:v>2.3450993655581315E-2</c:v>
                </c:pt>
                <c:pt idx="15">
                  <c:v>2.4100605668201294E-2</c:v>
                </c:pt>
                <c:pt idx="16">
                  <c:v>2.3970683265677299E-2</c:v>
                </c:pt>
                <c:pt idx="17">
                  <c:v>2.4685256479559277E-2</c:v>
                </c:pt>
                <c:pt idx="18">
                  <c:v>2.4035644466939298E-2</c:v>
                </c:pt>
                <c:pt idx="19">
                  <c:v>2.4685256479559277E-2</c:v>
                </c:pt>
                <c:pt idx="20">
                  <c:v>2.4360450473249286E-2</c:v>
                </c:pt>
                <c:pt idx="21">
                  <c:v>2.4165566869463292E-2</c:v>
                </c:pt>
                <c:pt idx="22">
                  <c:v>2.429548927198729E-2</c:v>
                </c:pt>
                <c:pt idx="23">
                  <c:v>2.4555334077035283E-2</c:v>
                </c:pt>
                <c:pt idx="24">
                  <c:v>2.4165566869463292E-2</c:v>
                </c:pt>
                <c:pt idx="25">
                  <c:v>2.3645877259367308E-2</c:v>
                </c:pt>
                <c:pt idx="26">
                  <c:v>2.39057220644153E-2</c:v>
                </c:pt>
                <c:pt idx="27">
                  <c:v>2.3970683265677299E-2</c:v>
                </c:pt>
                <c:pt idx="28">
                  <c:v>2.4035644466939298E-2</c:v>
                </c:pt>
                <c:pt idx="29">
                  <c:v>2.3450993655581315E-2</c:v>
                </c:pt>
                <c:pt idx="30">
                  <c:v>2.4100605668201294E-2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'250um sapphire'!$Z$83</c:f>
              <c:strCache>
                <c:ptCount val="1"/>
                <c:pt idx="0">
                  <c:v>base, 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sapphire'!$AC$84:$AC$114</c:f>
              <c:numCache>
                <c:formatCode>General</c:formatCode>
                <c:ptCount val="31"/>
                <c:pt idx="0">
                  <c:v>4.3007202399943274E-3</c:v>
                </c:pt>
                <c:pt idx="1">
                  <c:v>4.0177781189420685E-3</c:v>
                </c:pt>
                <c:pt idx="2">
                  <c:v>4.0743665431525206E-3</c:v>
                </c:pt>
                <c:pt idx="3">
                  <c:v>4.0177781189420685E-3</c:v>
                </c:pt>
                <c:pt idx="4">
                  <c:v>3.6782475736793587E-3</c:v>
                </c:pt>
                <c:pt idx="5">
                  <c:v>3.621659149468907E-3</c:v>
                </c:pt>
                <c:pt idx="6">
                  <c:v>3.4518938768375519E-3</c:v>
                </c:pt>
                <c:pt idx="7">
                  <c:v>3.3953054526271002E-3</c:v>
                </c:pt>
                <c:pt idx="8">
                  <c:v>3.2255401799957456E-3</c:v>
                </c:pt>
                <c:pt idx="9">
                  <c:v>3.1123633315748422E-3</c:v>
                </c:pt>
                <c:pt idx="10">
                  <c:v>2.9991864831539388E-3</c:v>
                </c:pt>
                <c:pt idx="11">
                  <c:v>3.1123633315748422E-3</c:v>
                </c:pt>
                <c:pt idx="12">
                  <c:v>3.1689517557852939E-3</c:v>
                </c:pt>
                <c:pt idx="13">
                  <c:v>2.8294212105225837E-3</c:v>
                </c:pt>
                <c:pt idx="14">
                  <c:v>2.6596559378912286E-3</c:v>
                </c:pt>
                <c:pt idx="15">
                  <c:v>2.6030675136807769E-3</c:v>
                </c:pt>
                <c:pt idx="16">
                  <c:v>2.4898906652598735E-3</c:v>
                </c:pt>
                <c:pt idx="17">
                  <c:v>2.4333022410494218E-3</c:v>
                </c:pt>
                <c:pt idx="18">
                  <c:v>2.3767138168389701E-3</c:v>
                </c:pt>
                <c:pt idx="19">
                  <c:v>2.4898906652598735E-3</c:v>
                </c:pt>
                <c:pt idx="20">
                  <c:v>2.2635369684180671E-3</c:v>
                </c:pt>
                <c:pt idx="21">
                  <c:v>2.2069485442076154E-3</c:v>
                </c:pt>
                <c:pt idx="22">
                  <c:v>2.3201253926285184E-3</c:v>
                </c:pt>
                <c:pt idx="23">
                  <c:v>2.3201253926285184E-3</c:v>
                </c:pt>
                <c:pt idx="24">
                  <c:v>2.2635369684180671E-3</c:v>
                </c:pt>
                <c:pt idx="25">
                  <c:v>2.3767138168389701E-3</c:v>
                </c:pt>
                <c:pt idx="26">
                  <c:v>2.6030675136807769E-3</c:v>
                </c:pt>
                <c:pt idx="27">
                  <c:v>2.3767138168389701E-3</c:v>
                </c:pt>
                <c:pt idx="28">
                  <c:v>2.3767138168389701E-3</c:v>
                </c:pt>
                <c:pt idx="29">
                  <c:v>2.4333022410494218E-3</c:v>
                </c:pt>
                <c:pt idx="30">
                  <c:v>2.093771695786712E-3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'250um sapphire'!$AA$83</c:f>
              <c:strCache>
                <c:ptCount val="1"/>
                <c:pt idx="0">
                  <c:v>ball, 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sapphire'!$AD$84:$AD$114</c:f>
              <c:numCache>
                <c:formatCode>General</c:formatCode>
                <c:ptCount val="31"/>
                <c:pt idx="0">
                  <c:v>1.4316871325244273E-2</c:v>
                </c:pt>
                <c:pt idx="1">
                  <c:v>1.4712990294717435E-2</c:v>
                </c:pt>
                <c:pt idx="2">
                  <c:v>1.7316057808398212E-2</c:v>
                </c:pt>
                <c:pt idx="3">
                  <c:v>1.793853047471318E-2</c:v>
                </c:pt>
                <c:pt idx="4">
                  <c:v>2.0202067443131248E-2</c:v>
                </c:pt>
                <c:pt idx="5">
                  <c:v>2.1107482230498475E-2</c:v>
                </c:pt>
                <c:pt idx="6">
                  <c:v>2.0202067443131248E-2</c:v>
                </c:pt>
                <c:pt idx="7">
                  <c:v>2.2012897017865702E-2</c:v>
                </c:pt>
                <c:pt idx="8">
                  <c:v>2.0824540109446215E-2</c:v>
                </c:pt>
                <c:pt idx="9">
                  <c:v>2.1220659078919377E-2</c:v>
                </c:pt>
                <c:pt idx="10">
                  <c:v>2.2012897017865702E-2</c:v>
                </c:pt>
                <c:pt idx="11">
                  <c:v>2.1107482230498475E-2</c:v>
                </c:pt>
                <c:pt idx="12">
                  <c:v>2.1899720169444796E-2</c:v>
                </c:pt>
                <c:pt idx="13">
                  <c:v>2.1673366472602991E-2</c:v>
                </c:pt>
                <c:pt idx="14">
                  <c:v>2.0541597988393959E-2</c:v>
                </c:pt>
                <c:pt idx="15">
                  <c:v>2.1107482230498475E-2</c:v>
                </c:pt>
                <c:pt idx="16">
                  <c:v>2.0881128533656666E-2</c:v>
                </c:pt>
                <c:pt idx="17">
                  <c:v>2.1503601199971637E-2</c:v>
                </c:pt>
                <c:pt idx="18">
                  <c:v>2.0937716957867118E-2</c:v>
                </c:pt>
                <c:pt idx="19">
                  <c:v>2.1560189624182088E-2</c:v>
                </c:pt>
                <c:pt idx="20">
                  <c:v>2.1277247503129829E-2</c:v>
                </c:pt>
                <c:pt idx="21">
                  <c:v>2.1107482230498475E-2</c:v>
                </c:pt>
                <c:pt idx="22">
                  <c:v>2.1220659078919377E-2</c:v>
                </c:pt>
                <c:pt idx="23">
                  <c:v>2.1447012775761182E-2</c:v>
                </c:pt>
                <c:pt idx="24">
                  <c:v>2.1220659078919377E-2</c:v>
                </c:pt>
                <c:pt idx="25">
                  <c:v>2.0654774836814861E-2</c:v>
                </c:pt>
                <c:pt idx="26">
                  <c:v>2.0937716957867118E-2</c:v>
                </c:pt>
                <c:pt idx="27">
                  <c:v>2.0881128533656666E-2</c:v>
                </c:pt>
                <c:pt idx="28">
                  <c:v>2.1107482230498475E-2</c:v>
                </c:pt>
                <c:pt idx="29">
                  <c:v>2.0428421139973053E-2</c:v>
                </c:pt>
                <c:pt idx="30">
                  <c:v>2.1050893806288024E-2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'250um sapphire'!$AK$83</c:f>
              <c:strCache>
                <c:ptCount val="1"/>
                <c:pt idx="0">
                  <c:v>base, 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sapphire'!$AK$84:$AK$114</c:f>
              <c:numCache>
                <c:formatCode>General</c:formatCode>
                <c:ptCount val="31"/>
                <c:pt idx="0">
                  <c:v>4.22755317587847E-3</c:v>
                </c:pt>
                <c:pt idx="1">
                  <c:v>4.1280813364460356E-3</c:v>
                </c:pt>
                <c:pt idx="2">
                  <c:v>4.1280813364460356E-3</c:v>
                </c:pt>
                <c:pt idx="3">
                  <c:v>3.8794017378649486E-3</c:v>
                </c:pt>
                <c:pt idx="4">
                  <c:v>3.5312502998514276E-3</c:v>
                </c:pt>
                <c:pt idx="5">
                  <c:v>3.4317784604189932E-3</c:v>
                </c:pt>
                <c:pt idx="6">
                  <c:v>3.4317784604189932E-3</c:v>
                </c:pt>
                <c:pt idx="7">
                  <c:v>3.2825707012703411E-3</c:v>
                </c:pt>
                <c:pt idx="8">
                  <c:v>3.0836270224054723E-3</c:v>
                </c:pt>
                <c:pt idx="9">
                  <c:v>3.033891102689255E-3</c:v>
                </c:pt>
                <c:pt idx="10">
                  <c:v>2.9344192632568202E-3</c:v>
                </c:pt>
                <c:pt idx="11">
                  <c:v>2.9841551829730374E-3</c:v>
                </c:pt>
                <c:pt idx="12">
                  <c:v>2.9841551829730374E-3</c:v>
                </c:pt>
                <c:pt idx="13">
                  <c:v>2.7354755843919509E-3</c:v>
                </c:pt>
                <c:pt idx="14">
                  <c:v>2.6857396646757336E-3</c:v>
                </c:pt>
                <c:pt idx="15">
                  <c:v>2.6857396646757336E-3</c:v>
                </c:pt>
                <c:pt idx="16">
                  <c:v>2.6360037449595164E-3</c:v>
                </c:pt>
                <c:pt idx="17">
                  <c:v>2.5862678252432992E-3</c:v>
                </c:pt>
                <c:pt idx="18">
                  <c:v>2.2878523069459955E-3</c:v>
                </c:pt>
                <c:pt idx="19">
                  <c:v>2.3375882266622127E-3</c:v>
                </c:pt>
                <c:pt idx="20">
                  <c:v>2.1386445477973434E-3</c:v>
                </c:pt>
                <c:pt idx="21">
                  <c:v>2.188380467513561E-3</c:v>
                </c:pt>
                <c:pt idx="22">
                  <c:v>2.188380467513561E-3</c:v>
                </c:pt>
                <c:pt idx="23">
                  <c:v>2.188380467513561E-3</c:v>
                </c:pt>
                <c:pt idx="24">
                  <c:v>2.1386445477973434E-3</c:v>
                </c:pt>
                <c:pt idx="25">
                  <c:v>2.0889086280811262E-3</c:v>
                </c:pt>
                <c:pt idx="26">
                  <c:v>2.2878523069459955E-3</c:v>
                </c:pt>
                <c:pt idx="27">
                  <c:v>2.0889086280811262E-3</c:v>
                </c:pt>
                <c:pt idx="28">
                  <c:v>2.1386445477973434E-3</c:v>
                </c:pt>
                <c:pt idx="29">
                  <c:v>2.2381163872297783E-3</c:v>
                </c:pt>
                <c:pt idx="30">
                  <c:v>2.039172708364909E-3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'250um sapphire'!$AL$83</c:f>
              <c:strCache>
                <c:ptCount val="1"/>
                <c:pt idx="0">
                  <c:v>ball, 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sapphire'!$AL$84:$AL$114</c:f>
              <c:numCache>
                <c:formatCode>General</c:formatCode>
                <c:ptCount val="31"/>
                <c:pt idx="0">
                  <c:v>1.7059420462662532E-2</c:v>
                </c:pt>
                <c:pt idx="1">
                  <c:v>1.7705987418973355E-2</c:v>
                </c:pt>
                <c:pt idx="2">
                  <c:v>1.8899649492162572E-2</c:v>
                </c:pt>
                <c:pt idx="3">
                  <c:v>1.8700705813297702E-2</c:v>
                </c:pt>
                <c:pt idx="4">
                  <c:v>1.9347272769608525E-2</c:v>
                </c:pt>
                <c:pt idx="5">
                  <c:v>1.9148329090743658E-2</c:v>
                </c:pt>
                <c:pt idx="6">
                  <c:v>1.8153610696419312E-2</c:v>
                </c:pt>
                <c:pt idx="7">
                  <c:v>1.9446744609040962E-2</c:v>
                </c:pt>
                <c:pt idx="8">
                  <c:v>1.8452026214716616E-2</c:v>
                </c:pt>
                <c:pt idx="9">
                  <c:v>1.8650969893581483E-2</c:v>
                </c:pt>
                <c:pt idx="10">
                  <c:v>1.9347272769608525E-2</c:v>
                </c:pt>
                <c:pt idx="11">
                  <c:v>1.8551498054149049E-2</c:v>
                </c:pt>
                <c:pt idx="12">
                  <c:v>1.9247800930176091E-2</c:v>
                </c:pt>
                <c:pt idx="13">
                  <c:v>1.9048857251311224E-2</c:v>
                </c:pt>
                <c:pt idx="14">
                  <c:v>1.8054138856986878E-2</c:v>
                </c:pt>
                <c:pt idx="15">
                  <c:v>1.8650969893581483E-2</c:v>
                </c:pt>
                <c:pt idx="16">
                  <c:v>1.8352554375284182E-2</c:v>
                </c:pt>
                <c:pt idx="17">
                  <c:v>1.8899649492162572E-2</c:v>
                </c:pt>
                <c:pt idx="18">
                  <c:v>1.8402290295000397E-2</c:v>
                </c:pt>
                <c:pt idx="19">
                  <c:v>1.8999121331595006E-2</c:v>
                </c:pt>
                <c:pt idx="20">
                  <c:v>1.875044173301392E-2</c:v>
                </c:pt>
                <c:pt idx="21">
                  <c:v>1.8601233973865268E-2</c:v>
                </c:pt>
                <c:pt idx="22">
                  <c:v>1.8700705813297702E-2</c:v>
                </c:pt>
                <c:pt idx="23">
                  <c:v>1.8849913572446354E-2</c:v>
                </c:pt>
                <c:pt idx="24">
                  <c:v>1.8700705813297702E-2</c:v>
                </c:pt>
                <c:pt idx="25">
                  <c:v>1.8402290295000397E-2</c:v>
                </c:pt>
                <c:pt idx="26">
                  <c:v>1.8402290295000397E-2</c:v>
                </c:pt>
                <c:pt idx="27">
                  <c:v>1.8352554375284182E-2</c:v>
                </c:pt>
                <c:pt idx="28">
                  <c:v>1.8551498054149049E-2</c:v>
                </c:pt>
                <c:pt idx="29">
                  <c:v>1.8103874776703093E-2</c:v>
                </c:pt>
                <c:pt idx="30">
                  <c:v>1.8650969893581483E-2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'250um sapphire'!$AS$83</c:f>
              <c:strCache>
                <c:ptCount val="1"/>
                <c:pt idx="0">
                  <c:v>base, 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sapphire'!$AS$84:$AS$114</c:f>
              <c:numCache>
                <c:formatCode>General</c:formatCode>
                <c:ptCount val="31"/>
                <c:pt idx="0">
                  <c:v>4.3227268494095035E-3</c:v>
                </c:pt>
                <c:pt idx="1">
                  <c:v>4.1655367821582488E-3</c:v>
                </c:pt>
                <c:pt idx="2">
                  <c:v>3.9690491980941805E-3</c:v>
                </c:pt>
                <c:pt idx="3">
                  <c:v>3.8511566476557395E-3</c:v>
                </c:pt>
                <c:pt idx="4">
                  <c:v>3.5760740299660438E-3</c:v>
                </c:pt>
                <c:pt idx="5">
                  <c:v>3.5367765131532301E-3</c:v>
                </c:pt>
                <c:pt idx="6">
                  <c:v>3.4188839627147891E-3</c:v>
                </c:pt>
                <c:pt idx="7">
                  <c:v>3.1830988618379071E-3</c:v>
                </c:pt>
                <c:pt idx="8">
                  <c:v>3.0259087945866524E-3</c:v>
                </c:pt>
                <c:pt idx="9">
                  <c:v>2.7901236937097704E-3</c:v>
                </c:pt>
                <c:pt idx="10">
                  <c:v>2.8294212105225841E-3</c:v>
                </c:pt>
                <c:pt idx="11">
                  <c:v>2.7901236937097704E-3</c:v>
                </c:pt>
                <c:pt idx="12">
                  <c:v>2.7508261768969568E-3</c:v>
                </c:pt>
                <c:pt idx="13">
                  <c:v>2.6329336264585158E-3</c:v>
                </c:pt>
                <c:pt idx="14">
                  <c:v>2.5543385928328884E-3</c:v>
                </c:pt>
                <c:pt idx="15">
                  <c:v>2.5150410760200748E-3</c:v>
                </c:pt>
                <c:pt idx="16">
                  <c:v>2.4364460423944474E-3</c:v>
                </c:pt>
                <c:pt idx="17">
                  <c:v>2.3971485255816338E-3</c:v>
                </c:pt>
                <c:pt idx="18">
                  <c:v>2.3185534919560064E-3</c:v>
                </c:pt>
                <c:pt idx="19">
                  <c:v>2.3185534919560064E-3</c:v>
                </c:pt>
                <c:pt idx="20">
                  <c:v>2.2792559751431928E-3</c:v>
                </c:pt>
                <c:pt idx="21">
                  <c:v>2.2006609415175654E-3</c:v>
                </c:pt>
                <c:pt idx="22">
                  <c:v>2.1613634247047517E-3</c:v>
                </c:pt>
                <c:pt idx="23">
                  <c:v>2.1613634247047517E-3</c:v>
                </c:pt>
                <c:pt idx="24">
                  <c:v>2.1220659078919381E-3</c:v>
                </c:pt>
                <c:pt idx="25">
                  <c:v>2.2006609415175654E-3</c:v>
                </c:pt>
                <c:pt idx="26">
                  <c:v>2.2006609415175654E-3</c:v>
                </c:pt>
                <c:pt idx="27">
                  <c:v>1.8862808070150561E-3</c:v>
                </c:pt>
                <c:pt idx="28">
                  <c:v>1.8862808070150561E-3</c:v>
                </c:pt>
                <c:pt idx="29">
                  <c:v>2.0827683910791244E-3</c:v>
                </c:pt>
                <c:pt idx="30">
                  <c:v>1.8469832902022424E-3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'250um sapphire'!$AT$83</c:f>
              <c:strCache>
                <c:ptCount val="1"/>
                <c:pt idx="0">
                  <c:v>ball, 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sapphire'!$AT$84:$AT$114</c:f>
              <c:numCache>
                <c:formatCode>General</c:formatCode>
                <c:ptCount val="31"/>
                <c:pt idx="0">
                  <c:v>1.5404626590622958E-2</c:v>
                </c:pt>
                <c:pt idx="1">
                  <c:v>1.5011651422494821E-2</c:v>
                </c:pt>
                <c:pt idx="2">
                  <c:v>1.5090246456120449E-2</c:v>
                </c:pt>
                <c:pt idx="3">
                  <c:v>1.4815163838430753E-2</c:v>
                </c:pt>
                <c:pt idx="4">
                  <c:v>1.5286734040184517E-2</c:v>
                </c:pt>
                <c:pt idx="5">
                  <c:v>1.520813900655889E-2</c:v>
                </c:pt>
                <c:pt idx="6">
                  <c:v>1.4343593636676989E-2</c:v>
                </c:pt>
                <c:pt idx="7">
                  <c:v>1.5365329073810144E-2</c:v>
                </c:pt>
                <c:pt idx="8">
                  <c:v>1.4579378737553871E-2</c:v>
                </c:pt>
                <c:pt idx="9">
                  <c:v>1.4736568804805126E-2</c:v>
                </c:pt>
                <c:pt idx="10">
                  <c:v>1.5286734040184517E-2</c:v>
                </c:pt>
                <c:pt idx="11">
                  <c:v>1.4657973771179498E-2</c:v>
                </c:pt>
                <c:pt idx="12">
                  <c:v>1.520813900655889E-2</c:v>
                </c:pt>
                <c:pt idx="13">
                  <c:v>1.5050948939307635E-2</c:v>
                </c:pt>
                <c:pt idx="14">
                  <c:v>1.4264998603051362E-2</c:v>
                </c:pt>
                <c:pt idx="15">
                  <c:v>1.4736568804805126E-2</c:v>
                </c:pt>
                <c:pt idx="16">
                  <c:v>1.4500783703928244E-2</c:v>
                </c:pt>
                <c:pt idx="17">
                  <c:v>1.4933056388869194E-2</c:v>
                </c:pt>
                <c:pt idx="18">
                  <c:v>1.4579378737553871E-2</c:v>
                </c:pt>
                <c:pt idx="19">
                  <c:v>1.5011651422494821E-2</c:v>
                </c:pt>
                <c:pt idx="20">
                  <c:v>1.489375887205638E-2</c:v>
                </c:pt>
                <c:pt idx="21">
                  <c:v>1.4815163838430753E-2</c:v>
                </c:pt>
                <c:pt idx="22">
                  <c:v>1.4854461355243567E-2</c:v>
                </c:pt>
                <c:pt idx="23">
                  <c:v>1.4972353905682008E-2</c:v>
                </c:pt>
                <c:pt idx="24">
                  <c:v>1.489375887205638E-2</c:v>
                </c:pt>
                <c:pt idx="25">
                  <c:v>1.4540081220741057E-2</c:v>
                </c:pt>
                <c:pt idx="26">
                  <c:v>1.4697271287992312E-2</c:v>
                </c:pt>
                <c:pt idx="27">
                  <c:v>1.4697271287992312E-2</c:v>
                </c:pt>
                <c:pt idx="28">
                  <c:v>1.4815163838430753E-2</c:v>
                </c:pt>
                <c:pt idx="29">
                  <c:v>1.4343593636676989E-2</c:v>
                </c:pt>
                <c:pt idx="30">
                  <c:v>1.489375887205638E-2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'250um sapphire'!$BA$83</c:f>
              <c:strCache>
                <c:ptCount val="1"/>
                <c:pt idx="0">
                  <c:v>base, 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sapphire'!$BA$84:$BA$114</c:f>
              <c:numCache>
                <c:formatCode>General</c:formatCode>
                <c:ptCount val="31"/>
                <c:pt idx="0">
                  <c:v>4.2335214862444159E-3</c:v>
                </c:pt>
                <c:pt idx="1">
                  <c:v>4.2016904976260368E-3</c:v>
                </c:pt>
                <c:pt idx="2">
                  <c:v>4.1698595090076578E-3</c:v>
                </c:pt>
                <c:pt idx="3">
                  <c:v>3.8833806114422463E-3</c:v>
                </c:pt>
                <c:pt idx="4">
                  <c:v>3.6287327024952139E-3</c:v>
                </c:pt>
                <c:pt idx="5">
                  <c:v>3.5650707252584558E-3</c:v>
                </c:pt>
                <c:pt idx="6">
                  <c:v>3.4059157821665601E-3</c:v>
                </c:pt>
                <c:pt idx="7">
                  <c:v>3.2149298504562857E-3</c:v>
                </c:pt>
                <c:pt idx="8">
                  <c:v>2.8647889756541161E-3</c:v>
                </c:pt>
                <c:pt idx="9">
                  <c:v>2.801126998417358E-3</c:v>
                </c:pt>
                <c:pt idx="10">
                  <c:v>2.8329579870357371E-3</c:v>
                </c:pt>
                <c:pt idx="11">
                  <c:v>2.8329579870357371E-3</c:v>
                </c:pt>
                <c:pt idx="12">
                  <c:v>2.801126998417358E-3</c:v>
                </c:pt>
                <c:pt idx="13">
                  <c:v>2.6419720553254628E-3</c:v>
                </c:pt>
                <c:pt idx="14">
                  <c:v>2.5146481008519466E-3</c:v>
                </c:pt>
                <c:pt idx="15">
                  <c:v>2.3873241463784299E-3</c:v>
                </c:pt>
                <c:pt idx="16">
                  <c:v>2.3236621691416718E-3</c:v>
                </c:pt>
                <c:pt idx="17">
                  <c:v>2.2600001919049137E-3</c:v>
                </c:pt>
                <c:pt idx="18">
                  <c:v>2.1008452488130184E-3</c:v>
                </c:pt>
                <c:pt idx="19">
                  <c:v>2.1963382146681556E-3</c:v>
                </c:pt>
                <c:pt idx="20">
                  <c:v>2.1645072260497765E-3</c:v>
                </c:pt>
                <c:pt idx="21">
                  <c:v>2.0371832715762603E-3</c:v>
                </c:pt>
                <c:pt idx="22">
                  <c:v>2.0690142601946394E-3</c:v>
                </c:pt>
                <c:pt idx="23">
                  <c:v>2.0371832715762603E-3</c:v>
                </c:pt>
                <c:pt idx="24">
                  <c:v>1.9735212943395022E-3</c:v>
                </c:pt>
                <c:pt idx="25">
                  <c:v>2.0371832715762603E-3</c:v>
                </c:pt>
                <c:pt idx="26">
                  <c:v>2.0690142601946394E-3</c:v>
                </c:pt>
                <c:pt idx="27">
                  <c:v>1.878028328484365E-3</c:v>
                </c:pt>
                <c:pt idx="28">
                  <c:v>1.9098593171027441E-3</c:v>
                </c:pt>
                <c:pt idx="29">
                  <c:v>1.9416903057211232E-3</c:v>
                </c:pt>
                <c:pt idx="30">
                  <c:v>1.8143663512476069E-3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'250um sapphire'!$BB$83</c:f>
              <c:strCache>
                <c:ptCount val="1"/>
                <c:pt idx="0">
                  <c:v>ball, 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sapphire'!$BB$84:$BB$114</c:f>
              <c:numCache>
                <c:formatCode>General</c:formatCode>
                <c:ptCount val="31"/>
                <c:pt idx="0">
                  <c:v>1.2541409515641352E-2</c:v>
                </c:pt>
                <c:pt idx="1">
                  <c:v>1.2159437652220804E-2</c:v>
                </c:pt>
                <c:pt idx="2">
                  <c:v>1.228676160669432E-2</c:v>
                </c:pt>
                <c:pt idx="3">
                  <c:v>1.2095775674984046E-2</c:v>
                </c:pt>
                <c:pt idx="4">
                  <c:v>1.2414085561167836E-2</c:v>
                </c:pt>
                <c:pt idx="5">
                  <c:v>1.23185925953127E-2</c:v>
                </c:pt>
                <c:pt idx="6">
                  <c:v>1.1713803811563497E-2</c:v>
                </c:pt>
                <c:pt idx="7">
                  <c:v>1.2477747538404594E-2</c:v>
                </c:pt>
                <c:pt idx="8">
                  <c:v>1.1809296777418633E-2</c:v>
                </c:pt>
                <c:pt idx="9">
                  <c:v>1.193662073189215E-2</c:v>
                </c:pt>
                <c:pt idx="10">
                  <c:v>1.2382254572549458E-2</c:v>
                </c:pt>
                <c:pt idx="11">
                  <c:v>1.1872958754655391E-2</c:v>
                </c:pt>
                <c:pt idx="12">
                  <c:v>1.23185925953127E-2</c:v>
                </c:pt>
                <c:pt idx="13">
                  <c:v>1.2191268640839184E-2</c:v>
                </c:pt>
                <c:pt idx="14">
                  <c:v>1.1554648868471601E-2</c:v>
                </c:pt>
                <c:pt idx="15">
                  <c:v>1.193662073189215E-2</c:v>
                </c:pt>
                <c:pt idx="16">
                  <c:v>1.1745634800181875E-2</c:v>
                </c:pt>
                <c:pt idx="17">
                  <c:v>1.2127606663602426E-2</c:v>
                </c:pt>
                <c:pt idx="18">
                  <c:v>1.1841127766037013E-2</c:v>
                </c:pt>
                <c:pt idx="19">
                  <c:v>1.2223099629457562E-2</c:v>
                </c:pt>
                <c:pt idx="20">
                  <c:v>1.2095775674984046E-2</c:v>
                </c:pt>
                <c:pt idx="21">
                  <c:v>1.2032113697747288E-2</c:v>
                </c:pt>
                <c:pt idx="22">
                  <c:v>1.2063944686365667E-2</c:v>
                </c:pt>
                <c:pt idx="23">
                  <c:v>1.2127606663602426E-2</c:v>
                </c:pt>
                <c:pt idx="24">
                  <c:v>1.2063944686365667E-2</c:v>
                </c:pt>
                <c:pt idx="25">
                  <c:v>1.1872958754655391E-2</c:v>
                </c:pt>
                <c:pt idx="26">
                  <c:v>1.1968451720510529E-2</c:v>
                </c:pt>
                <c:pt idx="27">
                  <c:v>1.1968451720510529E-2</c:v>
                </c:pt>
                <c:pt idx="28">
                  <c:v>1.2127606663602426E-2</c:v>
                </c:pt>
                <c:pt idx="29">
                  <c:v>1.1809296777418633E-2</c:v>
                </c:pt>
                <c:pt idx="30">
                  <c:v>1.2159437652220804E-2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8912"/>
        <c:axId val="213569472"/>
      </c:scatterChart>
      <c:valAx>
        <c:axId val="2135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9472"/>
        <c:crosses val="autoZero"/>
        <c:crossBetween val="midCat"/>
      </c:valAx>
      <c:valAx>
        <c:axId val="2135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679352580927377E-2"/>
          <c:y val="0.76595323543740701"/>
          <c:w val="0.89910566077888909"/>
          <c:h val="0.20813163660664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IMPROVEMENT/AREA vs additional</a:t>
            </a:r>
            <a:r>
              <a:rPr lang="en-US" baseline="0"/>
              <a:t>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014901198574668"/>
          <c:w val="0.87119685039370076"/>
          <c:h val="0.765019423592459"/>
        </c:manualLayout>
      </c:layout>
      <c:scatterChart>
        <c:scatterStyle val="lineMarker"/>
        <c:varyColors val="0"/>
        <c:ser>
          <c:idx val="1"/>
          <c:order val="0"/>
          <c:tx>
            <c:strRef>
              <c:f>'250um sapphire'!$L$83</c:f>
              <c:strCache>
                <c:ptCount val="1"/>
                <c:pt idx="0">
                  <c:v>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sapphire'!$L$84:$L$114</c:f>
              <c:numCache>
                <c:formatCode>General</c:formatCode>
                <c:ptCount val="31"/>
                <c:pt idx="0">
                  <c:v>2.1324681917541532E-4</c:v>
                </c:pt>
                <c:pt idx="1">
                  <c:v>2.2521925909230474E-4</c:v>
                </c:pt>
                <c:pt idx="2">
                  <c:v>2.6341616738589159E-4</c:v>
                </c:pt>
                <c:pt idx="3">
                  <c:v>2.7842708720567983E-4</c:v>
                </c:pt>
                <c:pt idx="4">
                  <c:v>3.1549654123014611E-4</c:v>
                </c:pt>
                <c:pt idx="5">
                  <c:v>3.7051944423510029E-4</c:v>
                </c:pt>
                <c:pt idx="6">
                  <c:v>3.4525675485543435E-4</c:v>
                </c:pt>
                <c:pt idx="7">
                  <c:v>4.0420303007465479E-4</c:v>
                </c:pt>
                <c:pt idx="8">
                  <c:v>4.0355526880850952E-4</c:v>
                </c:pt>
                <c:pt idx="9">
                  <c:v>4.6250154402773007E-4</c:v>
                </c:pt>
                <c:pt idx="10">
                  <c:v>5.3278364140449299E-4</c:v>
                </c:pt>
                <c:pt idx="11">
                  <c:v>5.2830599165226363E-4</c:v>
                </c:pt>
                <c:pt idx="12">
                  <c:v>5.7251569806667901E-4</c:v>
                </c:pt>
                <c:pt idx="13">
                  <c:v>6.4918463629588894E-4</c:v>
                </c:pt>
                <c:pt idx="14">
                  <c:v>5.8786960961871248E-4</c:v>
                </c:pt>
                <c:pt idx="15">
                  <c:v>6.8106845016802065E-4</c:v>
                </c:pt>
                <c:pt idx="16">
                  <c:v>7.2700406103705275E-4</c:v>
                </c:pt>
                <c:pt idx="17">
                  <c:v>8.0877757028724592E-4</c:v>
                </c:pt>
                <c:pt idx="18">
                  <c:v>7.4524933670014489E-4</c:v>
                </c:pt>
                <c:pt idx="19">
                  <c:v>8.7119127346053829E-4</c:v>
                </c:pt>
                <c:pt idx="20">
                  <c:v>9.0353587484461419E-4</c:v>
                </c:pt>
                <c:pt idx="21">
                  <c:v>9.3669315465542567E-4</c:v>
                </c:pt>
                <c:pt idx="22">
                  <c:v>8.9759100901994852E-4</c:v>
                </c:pt>
                <c:pt idx="23">
                  <c:v>9.3778165121487147E-4</c:v>
                </c:pt>
                <c:pt idx="24">
                  <c:v>9.9257921498171293E-4</c:v>
                </c:pt>
                <c:pt idx="25">
                  <c:v>9.844027961609823E-4</c:v>
                </c:pt>
                <c:pt idx="26">
                  <c:v>9.9828369322873438E-4</c:v>
                </c:pt>
                <c:pt idx="27">
                  <c:v>1.0989269880154679E-3</c:v>
                </c:pt>
                <c:pt idx="28">
                  <c:v>1.1178740050502172E-3</c:v>
                </c:pt>
                <c:pt idx="29">
                  <c:v>1.0109286200096317E-3</c:v>
                </c:pt>
                <c:pt idx="30">
                  <c:v>1.1723759182489411E-3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'250um sapphire'!$T$83</c:f>
              <c:strCache>
                <c:ptCount val="1"/>
                <c:pt idx="0">
                  <c:v>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sapphire'!$T$84:$T$114</c:f>
              <c:numCache>
                <c:formatCode>General</c:formatCode>
                <c:ptCount val="31"/>
                <c:pt idx="0">
                  <c:v>1.8452747025147288E-4</c:v>
                </c:pt>
                <c:pt idx="1">
                  <c:v>2.0457930546688953E-4</c:v>
                </c:pt>
                <c:pt idx="2">
                  <c:v>2.1427500714778477E-4</c:v>
                </c:pt>
                <c:pt idx="3">
                  <c:v>2.4644011272408799E-4</c:v>
                </c:pt>
                <c:pt idx="4">
                  <c:v>2.8626970047660176E-4</c:v>
                </c:pt>
                <c:pt idx="5">
                  <c:v>3.1049252128616039E-4</c:v>
                </c:pt>
                <c:pt idx="6">
                  <c:v>3.3292615646774023E-4</c:v>
                </c:pt>
                <c:pt idx="7">
                  <c:v>4.1060381929753514E-4</c:v>
                </c:pt>
                <c:pt idx="8">
                  <c:v>4.147522849804494E-4</c:v>
                </c:pt>
                <c:pt idx="9">
                  <c:v>4.666600580453741E-4</c:v>
                </c:pt>
                <c:pt idx="10">
                  <c:v>5.3989976159971758E-4</c:v>
                </c:pt>
                <c:pt idx="11">
                  <c:v>5.1262860995881111E-4</c:v>
                </c:pt>
                <c:pt idx="12">
                  <c:v>5.2936468262436745E-4</c:v>
                </c:pt>
                <c:pt idx="13">
                  <c:v>5.7256500647202976E-4</c:v>
                </c:pt>
                <c:pt idx="14">
                  <c:v>5.4537194547863528E-4</c:v>
                </c:pt>
                <c:pt idx="15">
                  <c:v>5.7382394448098322E-4</c:v>
                </c:pt>
                <c:pt idx="16">
                  <c:v>6.1463290424813583E-4</c:v>
                </c:pt>
                <c:pt idx="17">
                  <c:v>6.4961201261998095E-4</c:v>
                </c:pt>
                <c:pt idx="18">
                  <c:v>6.162985760753666E-4</c:v>
                </c:pt>
                <c:pt idx="19">
                  <c:v>6.1713141198898192E-4</c:v>
                </c:pt>
                <c:pt idx="20">
                  <c:v>6.4106448613813908E-4</c:v>
                </c:pt>
                <c:pt idx="21">
                  <c:v>6.1962991972982801E-4</c:v>
                </c:pt>
                <c:pt idx="22">
                  <c:v>5.9257290907286069E-4</c:v>
                </c:pt>
                <c:pt idx="23">
                  <c:v>5.9891058724476293E-4</c:v>
                </c:pt>
                <c:pt idx="24">
                  <c:v>6.3593597024903402E-4</c:v>
                </c:pt>
                <c:pt idx="25">
                  <c:v>5.9114693148418272E-4</c:v>
                </c:pt>
                <c:pt idx="26">
                  <c:v>5.6918385867655479E-4</c:v>
                </c:pt>
                <c:pt idx="27">
                  <c:v>6.3080745435992896E-4</c:v>
                </c:pt>
                <c:pt idx="28">
                  <c:v>6.325169596562972E-4</c:v>
                </c:pt>
                <c:pt idx="29">
                  <c:v>5.7197545501417842E-4</c:v>
                </c:pt>
                <c:pt idx="30">
                  <c:v>7.3032138388488767E-4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'250um sapphire'!$AB$83</c:f>
              <c:strCache>
                <c:ptCount val="1"/>
                <c:pt idx="0">
                  <c:v>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sapphire'!$AB$84:$AB$114</c:f>
              <c:numCache>
                <c:formatCode>General</c:formatCode>
                <c:ptCount val="31"/>
                <c:pt idx="0">
                  <c:v>1.8837988585847728E-4</c:v>
                </c:pt>
                <c:pt idx="1">
                  <c:v>2.0722521541855543E-4</c:v>
                </c:pt>
                <c:pt idx="2">
                  <c:v>2.4050080289441961E-4</c:v>
                </c:pt>
                <c:pt idx="3">
                  <c:v>2.5265535879877716E-4</c:v>
                </c:pt>
                <c:pt idx="4">
                  <c:v>3.1080103758663458E-4</c:v>
                </c:pt>
                <c:pt idx="5">
                  <c:v>3.2980440985153867E-4</c:v>
                </c:pt>
                <c:pt idx="6">
                  <c:v>3.3118143349395487E-4</c:v>
                </c:pt>
                <c:pt idx="7">
                  <c:v>3.6688161696442833E-4</c:v>
                </c:pt>
                <c:pt idx="8">
                  <c:v>3.6534280893765287E-4</c:v>
                </c:pt>
                <c:pt idx="9">
                  <c:v>3.8583016507126144E-4</c:v>
                </c:pt>
                <c:pt idx="10">
                  <c:v>4.1533767958237171E-4</c:v>
                </c:pt>
                <c:pt idx="11">
                  <c:v>3.8377240419088139E-4</c:v>
                </c:pt>
                <c:pt idx="12">
                  <c:v>3.9106643159722852E-4</c:v>
                </c:pt>
                <c:pt idx="13">
                  <c:v>4.3346732945205981E-4</c:v>
                </c:pt>
                <c:pt idx="14">
                  <c:v>4.370552763488076E-4</c:v>
                </c:pt>
                <c:pt idx="15">
                  <c:v>4.5885830935866242E-4</c:v>
                </c:pt>
                <c:pt idx="16">
                  <c:v>4.7457110303765157E-4</c:v>
                </c:pt>
                <c:pt idx="17">
                  <c:v>5.0008374883654964E-4</c:v>
                </c:pt>
                <c:pt idx="18">
                  <c:v>4.9851707042540766E-4</c:v>
                </c:pt>
                <c:pt idx="19">
                  <c:v>4.9000430964050198E-4</c:v>
                </c:pt>
                <c:pt idx="20">
                  <c:v>5.3193118757824571E-4</c:v>
                </c:pt>
                <c:pt idx="21">
                  <c:v>5.4121749308970446E-4</c:v>
                </c:pt>
                <c:pt idx="22">
                  <c:v>5.1757705070535069E-4</c:v>
                </c:pt>
                <c:pt idx="23">
                  <c:v>5.230978725795411E-4</c:v>
                </c:pt>
                <c:pt idx="24">
                  <c:v>5.3051647697298441E-4</c:v>
                </c:pt>
                <c:pt idx="25">
                  <c:v>4.9178035325749664E-4</c:v>
                </c:pt>
                <c:pt idx="26">
                  <c:v>4.5516775995363298E-4</c:v>
                </c:pt>
                <c:pt idx="27">
                  <c:v>4.9716972699182546E-4</c:v>
                </c:pt>
                <c:pt idx="28">
                  <c:v>5.0255910072615417E-4</c:v>
                </c:pt>
                <c:pt idx="29">
                  <c:v>4.7507956139472221E-4</c:v>
                </c:pt>
                <c:pt idx="30">
                  <c:v>5.6894307584562224E-4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'250um sapphire'!$AJ$83</c:f>
              <c:strCache>
                <c:ptCount val="1"/>
                <c:pt idx="0">
                  <c:v>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sapphire'!$AJ$84:$AJ$114</c:f>
              <c:numCache>
                <c:formatCode>General</c:formatCode>
                <c:ptCount val="31"/>
                <c:pt idx="0">
                  <c:v>2.00699064266618E-4</c:v>
                </c:pt>
                <c:pt idx="1">
                  <c:v>2.1332514962618503E-4</c:v>
                </c:pt>
                <c:pt idx="2">
                  <c:v>2.2770662038750086E-4</c:v>
                </c:pt>
                <c:pt idx="3">
                  <c:v>2.3975263863202181E-4</c:v>
                </c:pt>
                <c:pt idx="4">
                  <c:v>2.7249679957195108E-4</c:v>
                </c:pt>
                <c:pt idx="5">
                  <c:v>2.7751201580787909E-4</c:v>
                </c:pt>
                <c:pt idx="6">
                  <c:v>2.6309580719448278E-4</c:v>
                </c:pt>
                <c:pt idx="7">
                  <c:v>2.9464764559152971E-4</c:v>
                </c:pt>
                <c:pt idx="8">
                  <c:v>2.9761332604381636E-4</c:v>
                </c:pt>
                <c:pt idx="9">
                  <c:v>3.0575360481281124E-4</c:v>
                </c:pt>
                <c:pt idx="10">
                  <c:v>3.2791987745099199E-4</c:v>
                </c:pt>
                <c:pt idx="11">
                  <c:v>3.0919163423581751E-4</c:v>
                </c:pt>
                <c:pt idx="12">
                  <c:v>3.2079668216960155E-4</c:v>
                </c:pt>
                <c:pt idx="13">
                  <c:v>3.4634285911474953E-4</c:v>
                </c:pt>
                <c:pt idx="14">
                  <c:v>3.3433590475901625E-4</c:v>
                </c:pt>
                <c:pt idx="15">
                  <c:v>3.4538833136262009E-4</c:v>
                </c:pt>
                <c:pt idx="16">
                  <c:v>3.4627461085441847E-4</c:v>
                </c:pt>
                <c:pt idx="17">
                  <c:v>3.6345479792620328E-4</c:v>
                </c:pt>
                <c:pt idx="18">
                  <c:v>4.0004978902174776E-4</c:v>
                </c:pt>
                <c:pt idx="19">
                  <c:v>4.0423662407648947E-4</c:v>
                </c:pt>
                <c:pt idx="20">
                  <c:v>4.3605678448869578E-4</c:v>
                </c:pt>
                <c:pt idx="21">
                  <c:v>4.22755317587847E-4</c:v>
                </c:pt>
                <c:pt idx="22">
                  <c:v>4.2501604121131139E-4</c:v>
                </c:pt>
                <c:pt idx="23">
                  <c:v>4.2840712664650801E-4</c:v>
                </c:pt>
                <c:pt idx="24">
                  <c:v>4.3490013519296977E-4</c:v>
                </c:pt>
                <c:pt idx="25">
                  <c:v>4.3814976892858095E-4</c:v>
                </c:pt>
                <c:pt idx="26">
                  <c:v>4.0004978902174776E-4</c:v>
                </c:pt>
                <c:pt idx="27">
                  <c:v>4.369655803639091E-4</c:v>
                </c:pt>
                <c:pt idx="28">
                  <c:v>4.3143018730579182E-4</c:v>
                </c:pt>
                <c:pt idx="29">
                  <c:v>4.0230832837117984E-4</c:v>
                </c:pt>
                <c:pt idx="30">
                  <c:v>4.5490170472149965E-4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'250um sapphire'!$AR$83</c:f>
              <c:strCache>
                <c:ptCount val="1"/>
                <c:pt idx="0">
                  <c:v>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sapphire'!$AR$84:$AR$114</c:f>
              <c:numCache>
                <c:formatCode>General</c:formatCode>
                <c:ptCount val="31"/>
                <c:pt idx="0">
                  <c:v>1.4004205991475415E-4</c:v>
                </c:pt>
                <c:pt idx="1">
                  <c:v>1.4161935304240396E-4</c:v>
                </c:pt>
                <c:pt idx="2">
                  <c:v>1.4940838075366779E-4</c:v>
                </c:pt>
                <c:pt idx="3">
                  <c:v>1.5117514120847707E-4</c:v>
                </c:pt>
                <c:pt idx="4">
                  <c:v>1.6798608835367601E-4</c:v>
                </c:pt>
                <c:pt idx="5">
                  <c:v>1.6897932229509877E-4</c:v>
                </c:pt>
                <c:pt idx="6">
                  <c:v>1.6486889237559758E-4</c:v>
                </c:pt>
                <c:pt idx="7">
                  <c:v>1.8969542066432277E-4</c:v>
                </c:pt>
                <c:pt idx="8">
                  <c:v>1.8934258100719313E-4</c:v>
                </c:pt>
                <c:pt idx="9">
                  <c:v>2.0755730710993132E-4</c:v>
                </c:pt>
                <c:pt idx="10">
                  <c:v>2.1231575055811829E-4</c:v>
                </c:pt>
                <c:pt idx="11">
                  <c:v>2.0645033480534502E-4</c:v>
                </c:pt>
                <c:pt idx="12">
                  <c:v>2.1725912866512698E-4</c:v>
                </c:pt>
                <c:pt idx="13">
                  <c:v>2.2464102894489008E-4</c:v>
                </c:pt>
                <c:pt idx="14">
                  <c:v>2.1946151697002091E-4</c:v>
                </c:pt>
                <c:pt idx="15">
                  <c:v>2.3025888757508009E-4</c:v>
                </c:pt>
                <c:pt idx="16">
                  <c:v>2.3388360812787488E-4</c:v>
                </c:pt>
                <c:pt idx="17">
                  <c:v>2.4480420309621627E-4</c:v>
                </c:pt>
                <c:pt idx="18">
                  <c:v>2.4710811419582831E-4</c:v>
                </c:pt>
                <c:pt idx="19">
                  <c:v>2.5443476987279355E-4</c:v>
                </c:pt>
                <c:pt idx="20">
                  <c:v>2.567889460699376E-4</c:v>
                </c:pt>
                <c:pt idx="21">
                  <c:v>2.6455649711483486E-4</c:v>
                </c:pt>
                <c:pt idx="22">
                  <c:v>2.7008111554988301E-4</c:v>
                </c:pt>
                <c:pt idx="23">
                  <c:v>2.7222461646694558E-4</c:v>
                </c:pt>
                <c:pt idx="24">
                  <c:v>2.7581034948252552E-4</c:v>
                </c:pt>
                <c:pt idx="25">
                  <c:v>2.5964430751323315E-4</c:v>
                </c:pt>
                <c:pt idx="26">
                  <c:v>2.624512729998627E-4</c:v>
                </c:pt>
                <c:pt idx="27">
                  <c:v>3.0619315183317316E-4</c:v>
                </c:pt>
                <c:pt idx="28">
                  <c:v>3.0864924663397402E-4</c:v>
                </c:pt>
                <c:pt idx="29">
                  <c:v>2.7063384220145262E-4</c:v>
                </c:pt>
                <c:pt idx="30">
                  <c:v>3.1688848663949745E-4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'250um sapphire'!$AZ$83</c:f>
              <c:strCache>
                <c:ptCount val="1"/>
                <c:pt idx="0">
                  <c:v>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sapphire'!$AZ$84:$AZ$114</c:f>
              <c:numCache>
                <c:formatCode>General</c:formatCode>
                <c:ptCount val="31"/>
                <c:pt idx="0">
                  <c:v>9.4296312147679347E-5</c:v>
                </c:pt>
                <c:pt idx="1">
                  <c:v>9.2116951910763671E-5</c:v>
                </c:pt>
                <c:pt idx="2">
                  <c:v>9.3792073333544423E-5</c:v>
                </c:pt>
                <c:pt idx="3">
                  <c:v>9.9145702253967583E-5</c:v>
                </c:pt>
                <c:pt idx="4">
                  <c:v>1.0889548737866522E-4</c:v>
                </c:pt>
                <c:pt idx="5">
                  <c:v>1.0998743388672053E-4</c:v>
                </c:pt>
                <c:pt idx="6">
                  <c:v>1.0947480197722895E-4</c:v>
                </c:pt>
                <c:pt idx="7">
                  <c:v>1.2354205483568905E-4</c:v>
                </c:pt>
                <c:pt idx="8">
                  <c:v>1.312144086379848E-4</c:v>
                </c:pt>
                <c:pt idx="9">
                  <c:v>1.3564341740786537E-4</c:v>
                </c:pt>
                <c:pt idx="10">
                  <c:v>1.3912645587134222E-4</c:v>
                </c:pt>
                <c:pt idx="11">
                  <c:v>1.3340403095118419E-4</c:v>
                </c:pt>
                <c:pt idx="12">
                  <c:v>1.3998400676491703E-4</c:v>
                </c:pt>
                <c:pt idx="13">
                  <c:v>1.4688275470890581E-4</c:v>
                </c:pt>
                <c:pt idx="14">
                  <c:v>1.46261378081919E-4</c:v>
                </c:pt>
                <c:pt idx="15">
                  <c:v>1.5915494309189535E-4</c:v>
                </c:pt>
                <c:pt idx="16">
                  <c:v>1.6089910685180653E-4</c:v>
                </c:pt>
                <c:pt idx="17">
                  <c:v>1.7081136145918909E-4</c:v>
                </c:pt>
                <c:pt idx="18">
                  <c:v>1.7941102675813657E-4</c:v>
                </c:pt>
                <c:pt idx="19">
                  <c:v>1.7714637144141394E-4</c:v>
                </c:pt>
                <c:pt idx="20">
                  <c:v>1.7787905404388301E-4</c:v>
                </c:pt>
                <c:pt idx="21">
                  <c:v>1.8800177652730137E-4</c:v>
                </c:pt>
                <c:pt idx="22">
                  <c:v>1.8559914902101024E-4</c:v>
                </c:pt>
                <c:pt idx="23">
                  <c:v>1.894938541187879E-4</c:v>
                </c:pt>
                <c:pt idx="24">
                  <c:v>1.9457975300589785E-4</c:v>
                </c:pt>
                <c:pt idx="25">
                  <c:v>1.8551498054149049E-4</c:v>
                </c:pt>
                <c:pt idx="26">
                  <c:v>1.8413002646939275E-4</c:v>
                </c:pt>
                <c:pt idx="27">
                  <c:v>2.0285511390695813E-4</c:v>
                </c:pt>
                <c:pt idx="28">
                  <c:v>2.0212677772670707E-4</c:v>
                </c:pt>
                <c:pt idx="29">
                  <c:v>1.9359502913801038E-4</c:v>
                </c:pt>
                <c:pt idx="30">
                  <c:v>2.1332346758282114E-4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8208"/>
        <c:axId val="213608768"/>
      </c:scatterChart>
      <c:valAx>
        <c:axId val="2136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8768"/>
        <c:crosses val="autoZero"/>
        <c:crossBetween val="midCat"/>
      </c:valAx>
      <c:valAx>
        <c:axId val="2136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33495572668801"/>
          <c:y val="0.16018711946720945"/>
          <c:w val="0.43549724553661567"/>
          <c:h val="0.19841346362316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</a:t>
            </a:r>
            <a:r>
              <a:rPr lang="en-US" baseline="0"/>
              <a:t> </a:t>
            </a:r>
            <a:r>
              <a:rPr lang="en-US"/>
              <a:t>IMPROVEMENT/AREA vs additional</a:t>
            </a:r>
            <a:r>
              <a:rPr lang="en-US" baseline="0"/>
              <a:t>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32449309220967E-2"/>
          <c:y val="0.12014901198574669"/>
          <c:w val="0.87119685039370076"/>
          <c:h val="0.765019423592459"/>
        </c:manualLayout>
      </c:layout>
      <c:scatterChart>
        <c:scatterStyle val="lineMarker"/>
        <c:varyColors val="0"/>
        <c:ser>
          <c:idx val="1"/>
          <c:order val="0"/>
          <c:tx>
            <c:strRef>
              <c:f>'250um sapphire'!$O$83</c:f>
              <c:strCache>
                <c:ptCount val="1"/>
                <c:pt idx="0">
                  <c:v>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sapphire'!$O$84:$O$114</c:f>
              <c:numCache>
                <c:formatCode>General</c:formatCode>
                <c:ptCount val="31"/>
                <c:pt idx="0">
                  <c:v>72</c:v>
                </c:pt>
                <c:pt idx="1">
                  <c:v>82</c:v>
                </c:pt>
                <c:pt idx="2">
                  <c:v>95</c:v>
                </c:pt>
                <c:pt idx="3">
                  <c:v>101</c:v>
                </c:pt>
                <c:pt idx="4">
                  <c:v>113</c:v>
                </c:pt>
                <c:pt idx="5">
                  <c:v>134</c:v>
                </c:pt>
                <c:pt idx="6">
                  <c:v>122</c:v>
                </c:pt>
                <c:pt idx="7">
                  <c:v>150</c:v>
                </c:pt>
                <c:pt idx="8">
                  <c:v>139</c:v>
                </c:pt>
                <c:pt idx="9">
                  <c:v>165</c:v>
                </c:pt>
                <c:pt idx="10">
                  <c:v>196</c:v>
                </c:pt>
                <c:pt idx="11">
                  <c:v>199</c:v>
                </c:pt>
                <c:pt idx="12">
                  <c:v>219</c:v>
                </c:pt>
                <c:pt idx="13">
                  <c:v>241</c:v>
                </c:pt>
                <c:pt idx="14">
                  <c:v>209</c:v>
                </c:pt>
                <c:pt idx="15">
                  <c:v>248</c:v>
                </c:pt>
                <c:pt idx="16">
                  <c:v>260</c:v>
                </c:pt>
                <c:pt idx="17">
                  <c:v>277</c:v>
                </c:pt>
                <c:pt idx="18">
                  <c:v>260</c:v>
                </c:pt>
                <c:pt idx="19">
                  <c:v>301</c:v>
                </c:pt>
                <c:pt idx="20">
                  <c:v>295</c:v>
                </c:pt>
                <c:pt idx="21">
                  <c:v>307</c:v>
                </c:pt>
                <c:pt idx="22">
                  <c:v>302</c:v>
                </c:pt>
                <c:pt idx="23">
                  <c:v>317</c:v>
                </c:pt>
                <c:pt idx="24">
                  <c:v>317</c:v>
                </c:pt>
                <c:pt idx="25">
                  <c:v>304</c:v>
                </c:pt>
                <c:pt idx="26">
                  <c:v>319</c:v>
                </c:pt>
                <c:pt idx="27">
                  <c:v>320</c:v>
                </c:pt>
                <c:pt idx="28">
                  <c:v>326</c:v>
                </c:pt>
                <c:pt idx="29">
                  <c:v>313</c:v>
                </c:pt>
                <c:pt idx="30">
                  <c:v>331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'250um sapphire'!$W$83</c:f>
              <c:strCache>
                <c:ptCount val="1"/>
                <c:pt idx="0">
                  <c:v>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sapphire'!$W$84:$W$114</c:f>
              <c:numCache>
                <c:formatCode>General</c:formatCode>
                <c:ptCount val="31"/>
                <c:pt idx="0">
                  <c:v>127</c:v>
                </c:pt>
                <c:pt idx="1">
                  <c:v>144</c:v>
                </c:pt>
                <c:pt idx="2">
                  <c:v>154</c:v>
                </c:pt>
                <c:pt idx="3">
                  <c:v>176</c:v>
                </c:pt>
                <c:pt idx="4">
                  <c:v>201</c:v>
                </c:pt>
                <c:pt idx="5">
                  <c:v>223</c:v>
                </c:pt>
                <c:pt idx="6">
                  <c:v>231</c:v>
                </c:pt>
                <c:pt idx="7">
                  <c:v>282</c:v>
                </c:pt>
                <c:pt idx="8">
                  <c:v>280</c:v>
                </c:pt>
                <c:pt idx="9">
                  <c:v>303</c:v>
                </c:pt>
                <c:pt idx="10">
                  <c:v>329</c:v>
                </c:pt>
                <c:pt idx="11">
                  <c:v>317</c:v>
                </c:pt>
                <c:pt idx="12">
                  <c:v>336</c:v>
                </c:pt>
                <c:pt idx="13">
                  <c:v>336</c:v>
                </c:pt>
                <c:pt idx="14">
                  <c:v>318</c:v>
                </c:pt>
                <c:pt idx="15">
                  <c:v>329</c:v>
                </c:pt>
                <c:pt idx="16">
                  <c:v>330</c:v>
                </c:pt>
                <c:pt idx="17">
                  <c:v>342</c:v>
                </c:pt>
                <c:pt idx="18">
                  <c:v>331</c:v>
                </c:pt>
                <c:pt idx="19">
                  <c:v>340</c:v>
                </c:pt>
                <c:pt idx="20">
                  <c:v>337</c:v>
                </c:pt>
                <c:pt idx="21">
                  <c:v>333</c:v>
                </c:pt>
                <c:pt idx="22">
                  <c:v>333</c:v>
                </c:pt>
                <c:pt idx="23">
                  <c:v>337</c:v>
                </c:pt>
                <c:pt idx="24">
                  <c:v>334</c:v>
                </c:pt>
                <c:pt idx="25">
                  <c:v>324</c:v>
                </c:pt>
                <c:pt idx="26">
                  <c:v>326</c:v>
                </c:pt>
                <c:pt idx="27">
                  <c:v>331</c:v>
                </c:pt>
                <c:pt idx="28">
                  <c:v>332</c:v>
                </c:pt>
                <c:pt idx="29">
                  <c:v>320</c:v>
                </c:pt>
                <c:pt idx="30">
                  <c:v>338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'250um sapphire'!$AE$83</c:f>
              <c:strCache>
                <c:ptCount val="1"/>
                <c:pt idx="0">
                  <c:v>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sapphire'!$AE$84:$AE$114</c:f>
              <c:numCache>
                <c:formatCode>General</c:formatCode>
                <c:ptCount val="31"/>
                <c:pt idx="0">
                  <c:v>177</c:v>
                </c:pt>
                <c:pt idx="1">
                  <c:v>189</c:v>
                </c:pt>
                <c:pt idx="2">
                  <c:v>234</c:v>
                </c:pt>
                <c:pt idx="3">
                  <c:v>246</c:v>
                </c:pt>
                <c:pt idx="4">
                  <c:v>292</c:v>
                </c:pt>
                <c:pt idx="5">
                  <c:v>309</c:v>
                </c:pt>
                <c:pt idx="6">
                  <c:v>296</c:v>
                </c:pt>
                <c:pt idx="7">
                  <c:v>329</c:v>
                </c:pt>
                <c:pt idx="8">
                  <c:v>311</c:v>
                </c:pt>
                <c:pt idx="9">
                  <c:v>320</c:v>
                </c:pt>
                <c:pt idx="10">
                  <c:v>336</c:v>
                </c:pt>
                <c:pt idx="11">
                  <c:v>318</c:v>
                </c:pt>
                <c:pt idx="12">
                  <c:v>331</c:v>
                </c:pt>
                <c:pt idx="13">
                  <c:v>333</c:v>
                </c:pt>
                <c:pt idx="14">
                  <c:v>316</c:v>
                </c:pt>
                <c:pt idx="15">
                  <c:v>327</c:v>
                </c:pt>
                <c:pt idx="16">
                  <c:v>325</c:v>
                </c:pt>
                <c:pt idx="17">
                  <c:v>337</c:v>
                </c:pt>
                <c:pt idx="18">
                  <c:v>328</c:v>
                </c:pt>
                <c:pt idx="19">
                  <c:v>337</c:v>
                </c:pt>
                <c:pt idx="20">
                  <c:v>336</c:v>
                </c:pt>
                <c:pt idx="21">
                  <c:v>334</c:v>
                </c:pt>
                <c:pt idx="22">
                  <c:v>334</c:v>
                </c:pt>
                <c:pt idx="23">
                  <c:v>338</c:v>
                </c:pt>
                <c:pt idx="24">
                  <c:v>335</c:v>
                </c:pt>
                <c:pt idx="25">
                  <c:v>323</c:v>
                </c:pt>
                <c:pt idx="26">
                  <c:v>324</c:v>
                </c:pt>
                <c:pt idx="27">
                  <c:v>327</c:v>
                </c:pt>
                <c:pt idx="28">
                  <c:v>331</c:v>
                </c:pt>
                <c:pt idx="29">
                  <c:v>318</c:v>
                </c:pt>
                <c:pt idx="30">
                  <c:v>335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'250um sapphire'!$AM$83</c:f>
              <c:strCache>
                <c:ptCount val="1"/>
                <c:pt idx="0">
                  <c:v>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sapphire'!$AM$84:$AM$114</c:f>
              <c:numCache>
                <c:formatCode>General</c:formatCode>
                <c:ptCount val="31"/>
                <c:pt idx="0">
                  <c:v>258</c:v>
                </c:pt>
                <c:pt idx="1">
                  <c:v>273</c:v>
                </c:pt>
                <c:pt idx="2">
                  <c:v>297</c:v>
                </c:pt>
                <c:pt idx="3">
                  <c:v>298</c:v>
                </c:pt>
                <c:pt idx="4">
                  <c:v>318</c:v>
                </c:pt>
                <c:pt idx="5">
                  <c:v>316</c:v>
                </c:pt>
                <c:pt idx="6">
                  <c:v>296</c:v>
                </c:pt>
                <c:pt idx="7">
                  <c:v>325</c:v>
                </c:pt>
                <c:pt idx="8">
                  <c:v>309</c:v>
                </c:pt>
                <c:pt idx="9">
                  <c:v>314</c:v>
                </c:pt>
                <c:pt idx="10">
                  <c:v>330</c:v>
                </c:pt>
                <c:pt idx="11">
                  <c:v>313</c:v>
                </c:pt>
                <c:pt idx="12">
                  <c:v>327</c:v>
                </c:pt>
                <c:pt idx="13">
                  <c:v>328</c:v>
                </c:pt>
                <c:pt idx="14">
                  <c:v>309</c:v>
                </c:pt>
                <c:pt idx="15">
                  <c:v>321</c:v>
                </c:pt>
                <c:pt idx="16">
                  <c:v>316</c:v>
                </c:pt>
                <c:pt idx="17">
                  <c:v>328</c:v>
                </c:pt>
                <c:pt idx="18">
                  <c:v>324</c:v>
                </c:pt>
                <c:pt idx="19">
                  <c:v>335</c:v>
                </c:pt>
                <c:pt idx="20">
                  <c:v>334</c:v>
                </c:pt>
                <c:pt idx="21">
                  <c:v>330</c:v>
                </c:pt>
                <c:pt idx="22">
                  <c:v>332</c:v>
                </c:pt>
                <c:pt idx="23">
                  <c:v>335</c:v>
                </c:pt>
                <c:pt idx="24">
                  <c:v>333</c:v>
                </c:pt>
                <c:pt idx="25">
                  <c:v>328</c:v>
                </c:pt>
                <c:pt idx="26">
                  <c:v>324</c:v>
                </c:pt>
                <c:pt idx="27">
                  <c:v>327</c:v>
                </c:pt>
                <c:pt idx="28">
                  <c:v>330</c:v>
                </c:pt>
                <c:pt idx="29">
                  <c:v>319</c:v>
                </c:pt>
                <c:pt idx="30">
                  <c:v>334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'250um sapphire'!$AU$83</c:f>
              <c:strCache>
                <c:ptCount val="1"/>
                <c:pt idx="0">
                  <c:v>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sapphire'!$AU$84:$AU$114</c:f>
              <c:numCache>
                <c:formatCode>General</c:formatCode>
                <c:ptCount val="31"/>
                <c:pt idx="0">
                  <c:v>282</c:v>
                </c:pt>
                <c:pt idx="1">
                  <c:v>276</c:v>
                </c:pt>
                <c:pt idx="2">
                  <c:v>283</c:v>
                </c:pt>
                <c:pt idx="3">
                  <c:v>279</c:v>
                </c:pt>
                <c:pt idx="4">
                  <c:v>298</c:v>
                </c:pt>
                <c:pt idx="5">
                  <c:v>297</c:v>
                </c:pt>
                <c:pt idx="6">
                  <c:v>278</c:v>
                </c:pt>
                <c:pt idx="7">
                  <c:v>310</c:v>
                </c:pt>
                <c:pt idx="8">
                  <c:v>294</c:v>
                </c:pt>
                <c:pt idx="9">
                  <c:v>304</c:v>
                </c:pt>
                <c:pt idx="10">
                  <c:v>317</c:v>
                </c:pt>
                <c:pt idx="11">
                  <c:v>302</c:v>
                </c:pt>
                <c:pt idx="12">
                  <c:v>317</c:v>
                </c:pt>
                <c:pt idx="13">
                  <c:v>316</c:v>
                </c:pt>
                <c:pt idx="14">
                  <c:v>298</c:v>
                </c:pt>
                <c:pt idx="15">
                  <c:v>311</c:v>
                </c:pt>
                <c:pt idx="16">
                  <c:v>307</c:v>
                </c:pt>
                <c:pt idx="17">
                  <c:v>319</c:v>
                </c:pt>
                <c:pt idx="18">
                  <c:v>312</c:v>
                </c:pt>
                <c:pt idx="19">
                  <c:v>323</c:v>
                </c:pt>
                <c:pt idx="20">
                  <c:v>321</c:v>
                </c:pt>
                <c:pt idx="21">
                  <c:v>321</c:v>
                </c:pt>
                <c:pt idx="22">
                  <c:v>323</c:v>
                </c:pt>
                <c:pt idx="23">
                  <c:v>326</c:v>
                </c:pt>
                <c:pt idx="24">
                  <c:v>325</c:v>
                </c:pt>
                <c:pt idx="25">
                  <c:v>314</c:v>
                </c:pt>
                <c:pt idx="26">
                  <c:v>318</c:v>
                </c:pt>
                <c:pt idx="27">
                  <c:v>326</c:v>
                </c:pt>
                <c:pt idx="28">
                  <c:v>329</c:v>
                </c:pt>
                <c:pt idx="29">
                  <c:v>312</c:v>
                </c:pt>
                <c:pt idx="30">
                  <c:v>332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'250um sapphire'!$BC$83</c:f>
              <c:strCache>
                <c:ptCount val="1"/>
                <c:pt idx="0">
                  <c:v>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sapphire'!$BC$84:$BC$114</c:f>
              <c:numCache>
                <c:formatCode>General</c:formatCode>
                <c:ptCount val="31"/>
                <c:pt idx="0">
                  <c:v>261</c:v>
                </c:pt>
                <c:pt idx="1">
                  <c:v>250</c:v>
                </c:pt>
                <c:pt idx="2">
                  <c:v>255</c:v>
                </c:pt>
                <c:pt idx="3">
                  <c:v>258</c:v>
                </c:pt>
                <c:pt idx="4">
                  <c:v>276</c:v>
                </c:pt>
                <c:pt idx="5">
                  <c:v>275</c:v>
                </c:pt>
                <c:pt idx="6">
                  <c:v>261</c:v>
                </c:pt>
                <c:pt idx="7">
                  <c:v>291</c:v>
                </c:pt>
                <c:pt idx="8">
                  <c:v>281</c:v>
                </c:pt>
                <c:pt idx="9">
                  <c:v>287</c:v>
                </c:pt>
                <c:pt idx="10">
                  <c:v>300</c:v>
                </c:pt>
                <c:pt idx="11">
                  <c:v>284</c:v>
                </c:pt>
                <c:pt idx="12">
                  <c:v>299</c:v>
                </c:pt>
                <c:pt idx="13">
                  <c:v>300</c:v>
                </c:pt>
                <c:pt idx="14">
                  <c:v>284</c:v>
                </c:pt>
                <c:pt idx="15">
                  <c:v>300</c:v>
                </c:pt>
                <c:pt idx="16">
                  <c:v>296</c:v>
                </c:pt>
                <c:pt idx="17">
                  <c:v>310</c:v>
                </c:pt>
                <c:pt idx="18">
                  <c:v>306</c:v>
                </c:pt>
                <c:pt idx="19">
                  <c:v>315</c:v>
                </c:pt>
                <c:pt idx="20">
                  <c:v>312</c:v>
                </c:pt>
                <c:pt idx="21">
                  <c:v>314</c:v>
                </c:pt>
                <c:pt idx="22">
                  <c:v>314</c:v>
                </c:pt>
                <c:pt idx="23">
                  <c:v>317</c:v>
                </c:pt>
                <c:pt idx="24">
                  <c:v>317</c:v>
                </c:pt>
                <c:pt idx="25">
                  <c:v>309</c:v>
                </c:pt>
                <c:pt idx="26">
                  <c:v>311</c:v>
                </c:pt>
                <c:pt idx="27">
                  <c:v>317</c:v>
                </c:pt>
                <c:pt idx="28">
                  <c:v>321</c:v>
                </c:pt>
                <c:pt idx="29">
                  <c:v>310</c:v>
                </c:pt>
                <c:pt idx="30">
                  <c:v>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96992"/>
        <c:axId val="220097552"/>
      </c:scatterChart>
      <c:valAx>
        <c:axId val="22009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97552"/>
        <c:crosses val="autoZero"/>
        <c:crossBetween val="midCat"/>
      </c:valAx>
      <c:valAx>
        <c:axId val="2200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9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426902166075392"/>
          <c:y val="0.55215342980086668"/>
          <c:w val="0.43549724553661567"/>
          <c:h val="0.19841346362316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IMPROVEMENT vs additional</a:t>
            </a:r>
            <a:r>
              <a:rPr lang="en-US" baseline="0"/>
              <a:t>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014901198574668"/>
          <c:w val="0.87119685039370076"/>
          <c:h val="0.765019423592459"/>
        </c:manualLayout>
      </c:layout>
      <c:scatterChart>
        <c:scatterStyle val="lineMarker"/>
        <c:varyColors val="0"/>
        <c:ser>
          <c:idx val="1"/>
          <c:order val="0"/>
          <c:tx>
            <c:strRef>
              <c:f>'250um sapphire'!$P$83</c:f>
              <c:strCache>
                <c:ptCount val="1"/>
                <c:pt idx="0">
                  <c:v>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sapphire'!$P$84:$P$114</c:f>
              <c:numCache>
                <c:formatCode>General</c:formatCode>
                <c:ptCount val="31"/>
                <c:pt idx="0">
                  <c:v>6.3661977236758134E-3</c:v>
                </c:pt>
                <c:pt idx="1">
                  <c:v>7.2503918519641209E-3</c:v>
                </c:pt>
                <c:pt idx="2">
                  <c:v>8.3998442187389211E-3</c:v>
                </c:pt>
                <c:pt idx="3">
                  <c:v>8.9303606957119048E-3</c:v>
                </c:pt>
                <c:pt idx="4">
                  <c:v>9.9913936496578738E-3</c:v>
                </c:pt>
                <c:pt idx="5">
                  <c:v>1.184820131906332E-2</c:v>
                </c:pt>
                <c:pt idx="6">
                  <c:v>1.0787168365117351E-2</c:v>
                </c:pt>
                <c:pt idx="7">
                  <c:v>1.3262911924324612E-2</c:v>
                </c:pt>
                <c:pt idx="8">
                  <c:v>1.2290298383207474E-2</c:v>
                </c:pt>
                <c:pt idx="9">
                  <c:v>1.4589203116757073E-2</c:v>
                </c:pt>
                <c:pt idx="10">
                  <c:v>1.7330204914450826E-2</c:v>
                </c:pt>
                <c:pt idx="11">
                  <c:v>1.7595463152937318E-2</c:v>
                </c:pt>
                <c:pt idx="12">
                  <c:v>1.9363851409513935E-2</c:v>
                </c:pt>
                <c:pt idx="13">
                  <c:v>2.130907849174821E-2</c:v>
                </c:pt>
                <c:pt idx="14">
                  <c:v>1.8479657281225626E-2</c:v>
                </c:pt>
                <c:pt idx="15">
                  <c:v>2.1928014381550027E-2</c:v>
                </c:pt>
                <c:pt idx="16">
                  <c:v>2.2989047335495994E-2</c:v>
                </c:pt>
                <c:pt idx="17">
                  <c:v>2.4492177353586116E-2</c:v>
                </c:pt>
                <c:pt idx="18">
                  <c:v>2.2989047335495994E-2</c:v>
                </c:pt>
                <c:pt idx="19">
                  <c:v>2.6614243261478054E-2</c:v>
                </c:pt>
                <c:pt idx="20">
                  <c:v>2.608372678450507E-2</c:v>
                </c:pt>
                <c:pt idx="21">
                  <c:v>2.7144759738451041E-2</c:v>
                </c:pt>
                <c:pt idx="22">
                  <c:v>2.6702662674306887E-2</c:v>
                </c:pt>
                <c:pt idx="23">
                  <c:v>2.8028953866739346E-2</c:v>
                </c:pt>
                <c:pt idx="24">
                  <c:v>2.8028953866739346E-2</c:v>
                </c:pt>
                <c:pt idx="25">
                  <c:v>2.6879501499964546E-2</c:v>
                </c:pt>
                <c:pt idx="26">
                  <c:v>2.8205792692397008E-2</c:v>
                </c:pt>
                <c:pt idx="27">
                  <c:v>2.8294212105225838E-2</c:v>
                </c:pt>
                <c:pt idx="28">
                  <c:v>2.8824728582198825E-2</c:v>
                </c:pt>
                <c:pt idx="29">
                  <c:v>2.7675276215424024E-2</c:v>
                </c:pt>
                <c:pt idx="30">
                  <c:v>2.9266825646342979E-2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'250um sapphire'!$X$83</c:f>
              <c:strCache>
                <c:ptCount val="1"/>
                <c:pt idx="0">
                  <c:v>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sapphire'!$X$84:$X$114</c:f>
              <c:numCache>
                <c:formatCode>General</c:formatCode>
                <c:ptCount val="31"/>
                <c:pt idx="0">
                  <c:v>8.2500725602737586E-3</c:v>
                </c:pt>
                <c:pt idx="1">
                  <c:v>9.3544129817277263E-3</c:v>
                </c:pt>
                <c:pt idx="2">
                  <c:v>1.0004024994347707E-2</c:v>
                </c:pt>
                <c:pt idx="3">
                  <c:v>1.1433171422111666E-2</c:v>
                </c:pt>
                <c:pt idx="4">
                  <c:v>1.3057201453661618E-2</c:v>
                </c:pt>
                <c:pt idx="5">
                  <c:v>1.4486347881425577E-2</c:v>
                </c:pt>
                <c:pt idx="6">
                  <c:v>1.5006037491521561E-2</c:v>
                </c:pt>
                <c:pt idx="7">
                  <c:v>1.8319058755883463E-2</c:v>
                </c:pt>
                <c:pt idx="8">
                  <c:v>1.8189136353359468E-2</c:v>
                </c:pt>
                <c:pt idx="9">
                  <c:v>1.9683243982385423E-2</c:v>
                </c:pt>
                <c:pt idx="10">
                  <c:v>2.1372235215197374E-2</c:v>
                </c:pt>
                <c:pt idx="11">
                  <c:v>2.0592700800053397E-2</c:v>
                </c:pt>
                <c:pt idx="12">
                  <c:v>2.1826963624031363E-2</c:v>
                </c:pt>
                <c:pt idx="13">
                  <c:v>2.1826963624031363E-2</c:v>
                </c:pt>
                <c:pt idx="14">
                  <c:v>2.0657662001315396E-2</c:v>
                </c:pt>
                <c:pt idx="15">
                  <c:v>2.1372235215197374E-2</c:v>
                </c:pt>
                <c:pt idx="16">
                  <c:v>2.1437196416459373E-2</c:v>
                </c:pt>
                <c:pt idx="17">
                  <c:v>2.2216730831603349E-2</c:v>
                </c:pt>
                <c:pt idx="18">
                  <c:v>2.1502157617721371E-2</c:v>
                </c:pt>
                <c:pt idx="19">
                  <c:v>2.2086808429079355E-2</c:v>
                </c:pt>
                <c:pt idx="20">
                  <c:v>2.1891924825293358E-2</c:v>
                </c:pt>
                <c:pt idx="21">
                  <c:v>2.1632080020245366E-2</c:v>
                </c:pt>
                <c:pt idx="22">
                  <c:v>2.1632080020245366E-2</c:v>
                </c:pt>
                <c:pt idx="23">
                  <c:v>2.1891924825293358E-2</c:v>
                </c:pt>
                <c:pt idx="24">
                  <c:v>2.1697041221507365E-2</c:v>
                </c:pt>
                <c:pt idx="25">
                  <c:v>2.1047429208887383E-2</c:v>
                </c:pt>
                <c:pt idx="26">
                  <c:v>2.117735161141138E-2</c:v>
                </c:pt>
                <c:pt idx="27">
                  <c:v>2.1502157617721371E-2</c:v>
                </c:pt>
                <c:pt idx="28">
                  <c:v>2.156711881898337E-2</c:v>
                </c:pt>
                <c:pt idx="29">
                  <c:v>2.078758440383939E-2</c:v>
                </c:pt>
                <c:pt idx="30">
                  <c:v>2.1956886026555357E-2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'250um sapphire'!$AF$83</c:f>
              <c:strCache>
                <c:ptCount val="1"/>
                <c:pt idx="0">
                  <c:v>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sapphire'!$AF$84:$AF$114</c:f>
              <c:numCache>
                <c:formatCode>General</c:formatCode>
                <c:ptCount val="31"/>
                <c:pt idx="0">
                  <c:v>1.0016151085249947E-2</c:v>
                </c:pt>
                <c:pt idx="1">
                  <c:v>1.0695212175775366E-2</c:v>
                </c:pt>
                <c:pt idx="2">
                  <c:v>1.3241691265245692E-2</c:v>
                </c:pt>
                <c:pt idx="3">
                  <c:v>1.3920752355771112E-2</c:v>
                </c:pt>
                <c:pt idx="4">
                  <c:v>1.6523819869451888E-2</c:v>
                </c:pt>
                <c:pt idx="5">
                  <c:v>1.7485823081029566E-2</c:v>
                </c:pt>
                <c:pt idx="6">
                  <c:v>1.6750173566293696E-2</c:v>
                </c:pt>
                <c:pt idx="7">
                  <c:v>1.8617591565238602E-2</c:v>
                </c:pt>
                <c:pt idx="8">
                  <c:v>1.7598999929450469E-2</c:v>
                </c:pt>
                <c:pt idx="9">
                  <c:v>1.8108295747344537E-2</c:v>
                </c:pt>
                <c:pt idx="10">
                  <c:v>1.9013710534711761E-2</c:v>
                </c:pt>
                <c:pt idx="11">
                  <c:v>1.7995118898923631E-2</c:v>
                </c:pt>
                <c:pt idx="12">
                  <c:v>1.8730768413659504E-2</c:v>
                </c:pt>
                <c:pt idx="13">
                  <c:v>1.8843945262080407E-2</c:v>
                </c:pt>
                <c:pt idx="14">
                  <c:v>1.7881942050502728E-2</c:v>
                </c:pt>
                <c:pt idx="15">
                  <c:v>1.8504414716817696E-2</c:v>
                </c:pt>
                <c:pt idx="16">
                  <c:v>1.8391237868396793E-2</c:v>
                </c:pt>
                <c:pt idx="17">
                  <c:v>1.9070298958922215E-2</c:v>
                </c:pt>
                <c:pt idx="18">
                  <c:v>1.8561003141028147E-2</c:v>
                </c:pt>
                <c:pt idx="19">
                  <c:v>1.9070298958922215E-2</c:v>
                </c:pt>
                <c:pt idx="20">
                  <c:v>1.9013710534711761E-2</c:v>
                </c:pt>
                <c:pt idx="21">
                  <c:v>1.8900533686290858E-2</c:v>
                </c:pt>
                <c:pt idx="22">
                  <c:v>1.8900533686290858E-2</c:v>
                </c:pt>
                <c:pt idx="23">
                  <c:v>1.9126887383132667E-2</c:v>
                </c:pt>
                <c:pt idx="24">
                  <c:v>1.8957122110501309E-2</c:v>
                </c:pt>
                <c:pt idx="25">
                  <c:v>1.8278061019975891E-2</c:v>
                </c:pt>
                <c:pt idx="26">
                  <c:v>1.8334649444186342E-2</c:v>
                </c:pt>
                <c:pt idx="27">
                  <c:v>1.8504414716817696E-2</c:v>
                </c:pt>
                <c:pt idx="28">
                  <c:v>1.8730768413659504E-2</c:v>
                </c:pt>
                <c:pt idx="29">
                  <c:v>1.7995118898923631E-2</c:v>
                </c:pt>
                <c:pt idx="30">
                  <c:v>1.8957122110501309E-2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'250um sapphire'!$AN$83</c:f>
              <c:strCache>
                <c:ptCount val="1"/>
                <c:pt idx="0">
                  <c:v>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sapphire'!$AN$84:$AN$114</c:f>
              <c:numCache>
                <c:formatCode>General</c:formatCode>
                <c:ptCount val="31"/>
                <c:pt idx="0">
                  <c:v>1.2831867286784062E-2</c:v>
                </c:pt>
                <c:pt idx="1">
                  <c:v>1.3577906082527321E-2</c:v>
                </c:pt>
                <c:pt idx="2">
                  <c:v>1.4771568155716536E-2</c:v>
                </c:pt>
                <c:pt idx="3">
                  <c:v>1.4821304075432752E-2</c:v>
                </c:pt>
                <c:pt idx="4">
                  <c:v>1.58160224697571E-2</c:v>
                </c:pt>
                <c:pt idx="5">
                  <c:v>1.5716550630324663E-2</c:v>
                </c:pt>
                <c:pt idx="6">
                  <c:v>1.4721832236000319E-2</c:v>
                </c:pt>
                <c:pt idx="7">
                  <c:v>1.616417390777062E-2</c:v>
                </c:pt>
                <c:pt idx="8">
                  <c:v>1.5368399192311144E-2</c:v>
                </c:pt>
                <c:pt idx="9">
                  <c:v>1.561707879089223E-2</c:v>
                </c:pt>
                <c:pt idx="10">
                  <c:v>1.6412853506351705E-2</c:v>
                </c:pt>
                <c:pt idx="11">
                  <c:v>1.5567342871176013E-2</c:v>
                </c:pt>
                <c:pt idx="12">
                  <c:v>1.6263645747203053E-2</c:v>
                </c:pt>
                <c:pt idx="13">
                  <c:v>1.6313381666919272E-2</c:v>
                </c:pt>
                <c:pt idx="14">
                  <c:v>1.5368399192311144E-2</c:v>
                </c:pt>
                <c:pt idx="15">
                  <c:v>1.5965230228905752E-2</c:v>
                </c:pt>
                <c:pt idx="16">
                  <c:v>1.5716550630324663E-2</c:v>
                </c:pt>
                <c:pt idx="17">
                  <c:v>1.6313381666919272E-2</c:v>
                </c:pt>
                <c:pt idx="18">
                  <c:v>1.6114437988054401E-2</c:v>
                </c:pt>
                <c:pt idx="19">
                  <c:v>1.6661533104932794E-2</c:v>
                </c:pt>
                <c:pt idx="20">
                  <c:v>1.6611797185216576E-2</c:v>
                </c:pt>
                <c:pt idx="21">
                  <c:v>1.6412853506351705E-2</c:v>
                </c:pt>
                <c:pt idx="22">
                  <c:v>1.6512325345784142E-2</c:v>
                </c:pt>
                <c:pt idx="23">
                  <c:v>1.6661533104932794E-2</c:v>
                </c:pt>
                <c:pt idx="24">
                  <c:v>1.6562061265500357E-2</c:v>
                </c:pt>
                <c:pt idx="25">
                  <c:v>1.6313381666919272E-2</c:v>
                </c:pt>
                <c:pt idx="26">
                  <c:v>1.6114437988054401E-2</c:v>
                </c:pt>
                <c:pt idx="27">
                  <c:v>1.6263645747203053E-2</c:v>
                </c:pt>
                <c:pt idx="28">
                  <c:v>1.6412853506351705E-2</c:v>
                </c:pt>
                <c:pt idx="29">
                  <c:v>1.5865758389473315E-2</c:v>
                </c:pt>
                <c:pt idx="30">
                  <c:v>1.6611797185216576E-2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'250um sapphire'!$AV$83</c:f>
              <c:strCache>
                <c:ptCount val="1"/>
                <c:pt idx="0">
                  <c:v>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sapphire'!$AV$84:$AV$114</c:f>
              <c:numCache>
                <c:formatCode>General</c:formatCode>
                <c:ptCount val="31"/>
                <c:pt idx="0">
                  <c:v>1.1081899741213454E-2</c:v>
                </c:pt>
                <c:pt idx="1">
                  <c:v>1.0846114640336572E-2</c:v>
                </c:pt>
                <c:pt idx="2">
                  <c:v>1.1121197258026268E-2</c:v>
                </c:pt>
                <c:pt idx="3">
                  <c:v>1.0964007190775013E-2</c:v>
                </c:pt>
                <c:pt idx="4">
                  <c:v>1.1710660010218473E-2</c:v>
                </c:pt>
                <c:pt idx="5">
                  <c:v>1.1671362493405659E-2</c:v>
                </c:pt>
                <c:pt idx="6">
                  <c:v>1.09247096739622E-2</c:v>
                </c:pt>
                <c:pt idx="7">
                  <c:v>1.2182230211972237E-2</c:v>
                </c:pt>
                <c:pt idx="8">
                  <c:v>1.1553469942967218E-2</c:v>
                </c:pt>
                <c:pt idx="9">
                  <c:v>1.1946445111095355E-2</c:v>
                </c:pt>
                <c:pt idx="10">
                  <c:v>1.2457312829661933E-2</c:v>
                </c:pt>
                <c:pt idx="11">
                  <c:v>1.1867850077469728E-2</c:v>
                </c:pt>
                <c:pt idx="12">
                  <c:v>1.2457312829661933E-2</c:v>
                </c:pt>
                <c:pt idx="13">
                  <c:v>1.2418015312849119E-2</c:v>
                </c:pt>
                <c:pt idx="14">
                  <c:v>1.1710660010218473E-2</c:v>
                </c:pt>
                <c:pt idx="15">
                  <c:v>1.2221527728785051E-2</c:v>
                </c:pt>
                <c:pt idx="16">
                  <c:v>1.2064337661533796E-2</c:v>
                </c:pt>
                <c:pt idx="17">
                  <c:v>1.253590786328756E-2</c:v>
                </c:pt>
                <c:pt idx="18">
                  <c:v>1.2260825245597864E-2</c:v>
                </c:pt>
                <c:pt idx="19">
                  <c:v>1.2693097930538815E-2</c:v>
                </c:pt>
                <c:pt idx="20">
                  <c:v>1.2614502896913187E-2</c:v>
                </c:pt>
                <c:pt idx="21">
                  <c:v>1.2614502896913187E-2</c:v>
                </c:pt>
                <c:pt idx="22">
                  <c:v>1.2693097930538815E-2</c:v>
                </c:pt>
                <c:pt idx="23">
                  <c:v>1.2810990480977256E-2</c:v>
                </c:pt>
                <c:pt idx="24">
                  <c:v>1.2771692964164442E-2</c:v>
                </c:pt>
                <c:pt idx="25">
                  <c:v>1.2339420279223492E-2</c:v>
                </c:pt>
                <c:pt idx="26">
                  <c:v>1.2496610346474746E-2</c:v>
                </c:pt>
                <c:pt idx="27">
                  <c:v>1.2810990480977256E-2</c:v>
                </c:pt>
                <c:pt idx="28">
                  <c:v>1.2928883031415697E-2</c:v>
                </c:pt>
                <c:pt idx="29">
                  <c:v>1.2260825245597864E-2</c:v>
                </c:pt>
                <c:pt idx="30">
                  <c:v>1.3046775581854138E-2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'250um sapphire'!$BD$83</c:f>
              <c:strCache>
                <c:ptCount val="1"/>
                <c:pt idx="0">
                  <c:v>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sapphire'!$BD$84:$BD$114</c:f>
              <c:numCache>
                <c:formatCode>General</c:formatCode>
                <c:ptCount val="31"/>
                <c:pt idx="0">
                  <c:v>8.3078880293969374E-3</c:v>
                </c:pt>
                <c:pt idx="1">
                  <c:v>7.9577471545947669E-3</c:v>
                </c:pt>
                <c:pt idx="2">
                  <c:v>8.1169020976866631E-3</c:v>
                </c:pt>
                <c:pt idx="3">
                  <c:v>8.2123950635417994E-3</c:v>
                </c:pt>
                <c:pt idx="4">
                  <c:v>8.7853528586726223E-3</c:v>
                </c:pt>
                <c:pt idx="5">
                  <c:v>8.7535218700542441E-3</c:v>
                </c:pt>
                <c:pt idx="6">
                  <c:v>8.3078880293969374E-3</c:v>
                </c:pt>
                <c:pt idx="7">
                  <c:v>9.262817687948309E-3</c:v>
                </c:pt>
                <c:pt idx="8">
                  <c:v>8.9445078017645185E-3</c:v>
                </c:pt>
                <c:pt idx="9">
                  <c:v>9.1354937334747928E-3</c:v>
                </c:pt>
                <c:pt idx="10">
                  <c:v>9.5492965855137196E-3</c:v>
                </c:pt>
                <c:pt idx="11">
                  <c:v>9.0400007676196548E-3</c:v>
                </c:pt>
                <c:pt idx="12">
                  <c:v>9.5174655968953414E-3</c:v>
                </c:pt>
                <c:pt idx="13">
                  <c:v>9.5492965855137196E-3</c:v>
                </c:pt>
                <c:pt idx="14">
                  <c:v>9.0400007676196548E-3</c:v>
                </c:pt>
                <c:pt idx="15">
                  <c:v>9.5492965855137196E-3</c:v>
                </c:pt>
                <c:pt idx="16">
                  <c:v>9.4219726310402034E-3</c:v>
                </c:pt>
                <c:pt idx="17">
                  <c:v>9.8676064716975102E-3</c:v>
                </c:pt>
                <c:pt idx="18">
                  <c:v>9.7402825172239939E-3</c:v>
                </c:pt>
                <c:pt idx="19">
                  <c:v>1.0026761414789406E-2</c:v>
                </c:pt>
                <c:pt idx="20">
                  <c:v>9.9312684489342683E-3</c:v>
                </c:pt>
                <c:pt idx="21">
                  <c:v>9.9949304261710264E-3</c:v>
                </c:pt>
                <c:pt idx="22">
                  <c:v>9.9949304261710264E-3</c:v>
                </c:pt>
                <c:pt idx="23">
                  <c:v>1.0090423392026164E-2</c:v>
                </c:pt>
                <c:pt idx="24">
                  <c:v>1.0090423392026164E-2</c:v>
                </c:pt>
                <c:pt idx="25">
                  <c:v>9.835775483079132E-3</c:v>
                </c:pt>
                <c:pt idx="26">
                  <c:v>9.8994374603158901E-3</c:v>
                </c:pt>
                <c:pt idx="27">
                  <c:v>1.0090423392026164E-2</c:v>
                </c:pt>
                <c:pt idx="28">
                  <c:v>1.0217747346499681E-2</c:v>
                </c:pt>
                <c:pt idx="29">
                  <c:v>9.8676064716975102E-3</c:v>
                </c:pt>
                <c:pt idx="30">
                  <c:v>1.0345071300973197E-2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9296"/>
        <c:axId val="213219856"/>
      </c:scatterChart>
      <c:valAx>
        <c:axId val="2132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9856"/>
        <c:crosses val="autoZero"/>
        <c:crossBetween val="midCat"/>
      </c:valAx>
      <c:valAx>
        <c:axId val="2132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33495572668801"/>
          <c:y val="0.16018711946720945"/>
          <c:w val="0.43549724553661567"/>
          <c:h val="0.19841346362316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rays along radius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71296296296296"/>
          <c:w val="0.8072106299212598"/>
          <c:h val="0.62271617089530473"/>
        </c:manualLayout>
      </c:layout>
      <c:scatterChart>
        <c:scatterStyle val="lineMarker"/>
        <c:varyColors val="0"/>
        <c:ser>
          <c:idx val="2"/>
          <c:order val="0"/>
          <c:tx>
            <c:v>base, pdms_lens_det=100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sapphire'!$Q$49:$Q$80</c:f>
              <c:numCache>
                <c:formatCode>General</c:formatCode>
                <c:ptCount val="32"/>
                <c:pt idx="0">
                  <c:v>3.4483571003243989E-3</c:v>
                </c:pt>
                <c:pt idx="1">
                  <c:v>0</c:v>
                </c:pt>
                <c:pt idx="2">
                  <c:v>0</c:v>
                </c:pt>
                <c:pt idx="3">
                  <c:v>2.5262689379665928E-3</c:v>
                </c:pt>
                <c:pt idx="4">
                  <c:v>2.4485375860291594E-3</c:v>
                </c:pt>
                <c:pt idx="5">
                  <c:v>1.1877234559096667E-3</c:v>
                </c:pt>
                <c:pt idx="6">
                  <c:v>5.7664834453585272E-3</c:v>
                </c:pt>
                <c:pt idx="7">
                  <c:v>4.4832378335745169E-3</c:v>
                </c:pt>
                <c:pt idx="8">
                  <c:v>1.0901023499444887E-3</c:v>
                </c:pt>
                <c:pt idx="9">
                  <c:v>4.2441318157838762E-3</c:v>
                </c:pt>
                <c:pt idx="10">
                  <c:v>2.0669473128817578E-3</c:v>
                </c:pt>
                <c:pt idx="11">
                  <c:v>1.0073097664044009E-3</c:v>
                </c:pt>
                <c:pt idx="12">
                  <c:v>3.9297516812813668E-3</c:v>
                </c:pt>
                <c:pt idx="13">
                  <c:v>2.8762941522631684E-3</c:v>
                </c:pt>
                <c:pt idx="14">
                  <c:v>9.3620554759938431E-4</c:v>
                </c:pt>
                <c:pt idx="15">
                  <c:v>9.1468358098790428E-4</c:v>
                </c:pt>
                <c:pt idx="16">
                  <c:v>4.4706444688734645E-3</c:v>
                </c:pt>
                <c:pt idx="17">
                  <c:v>4.3723885464806416E-3</c:v>
                </c:pt>
                <c:pt idx="18">
                  <c:v>2.5670152111596026E-3</c:v>
                </c:pt>
                <c:pt idx="19">
                  <c:v>3.3506303808820072E-3</c:v>
                </c:pt>
                <c:pt idx="20">
                  <c:v>3.2815452183895949E-3</c:v>
                </c:pt>
                <c:pt idx="21">
                  <c:v>8.0381284389846131E-4</c:v>
                </c:pt>
                <c:pt idx="22">
                  <c:v>1.5757915157613401E-3</c:v>
                </c:pt>
                <c:pt idx="23">
                  <c:v>4.6355808667542337E-3</c:v>
                </c:pt>
                <c:pt idx="24">
                  <c:v>6.0630454511198225E-3</c:v>
                </c:pt>
                <c:pt idx="25">
                  <c:v>7.4371468734530538E-4</c:v>
                </c:pt>
                <c:pt idx="26">
                  <c:v>3.6503427314654897E-3</c:v>
                </c:pt>
                <c:pt idx="27">
                  <c:v>2.8676566322864026E-3</c:v>
                </c:pt>
                <c:pt idx="28">
                  <c:v>1.4084508238220827E-3</c:v>
                </c:pt>
                <c:pt idx="29">
                  <c:v>3.459890067215116E-3</c:v>
                </c:pt>
                <c:pt idx="30">
                  <c:v>2.0404479883576326E-3</c:v>
                </c:pt>
                <c:pt idx="31">
                  <c:v>1.3374364965705492E-3</c:v>
                </c:pt>
              </c:numCache>
            </c:numRef>
          </c:yVal>
          <c:smooth val="0"/>
        </c:ser>
        <c:ser>
          <c:idx val="3"/>
          <c:order val="1"/>
          <c:tx>
            <c:v>lens, pdms_lens_det=100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sapphire'!$R$49:$R$80</c:f>
              <c:numCache>
                <c:formatCode>General</c:formatCode>
                <c:ptCount val="32"/>
                <c:pt idx="0">
                  <c:v>1.9894367886486918E-2</c:v>
                </c:pt>
                <c:pt idx="1">
                  <c:v>4.209056346231943E-2</c:v>
                </c:pt>
                <c:pt idx="2">
                  <c:v>3.6230393549374552E-2</c:v>
                </c:pt>
                <c:pt idx="3">
                  <c:v>3.7894034069498886E-2</c:v>
                </c:pt>
                <c:pt idx="4">
                  <c:v>4.1625138962495707E-2</c:v>
                </c:pt>
                <c:pt idx="5">
                  <c:v>3.4443980221380337E-2</c:v>
                </c:pt>
                <c:pt idx="6">
                  <c:v>2.998571391586434E-2</c:v>
                </c:pt>
                <c:pt idx="7">
                  <c:v>1.7932951334298067E-2</c:v>
                </c:pt>
                <c:pt idx="8">
                  <c:v>4.3604093997779547E-3</c:v>
                </c:pt>
                <c:pt idx="9">
                  <c:v>1.061032953945969E-3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8.0381284389846131E-4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3216"/>
        <c:axId val="213223776"/>
      </c:scatterChart>
      <c:valAx>
        <c:axId val="2132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3776"/>
        <c:crosses val="autoZero"/>
        <c:crossBetween val="midCat"/>
      </c:valAx>
      <c:valAx>
        <c:axId val="2132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differential rays/area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78696412948378"/>
          <c:y val="0.32949001166520847"/>
          <c:w val="0.33095953630796149"/>
          <c:h val="0.3854199475065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'150um sapphire'!$J$2</c:f>
              <c:strCache>
                <c:ptCount val="1"/>
                <c:pt idx="0">
                  <c:v>base,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sapphire'!$J$3:$J$43</c:f>
              <c:numCache>
                <c:formatCode>General</c:formatCode>
                <c:ptCount val="41"/>
                <c:pt idx="0">
                  <c:v>4</c:v>
                </c:pt>
                <c:pt idx="1">
                  <c:v>12</c:v>
                </c:pt>
                <c:pt idx="2">
                  <c:v>32</c:v>
                </c:pt>
                <c:pt idx="3">
                  <c:v>41</c:v>
                </c:pt>
                <c:pt idx="4">
                  <c:v>65</c:v>
                </c:pt>
                <c:pt idx="5">
                  <c:v>87</c:v>
                </c:pt>
                <c:pt idx="6">
                  <c:v>123</c:v>
                </c:pt>
                <c:pt idx="7">
                  <c:v>150</c:v>
                </c:pt>
                <c:pt idx="8">
                  <c:v>182</c:v>
                </c:pt>
                <c:pt idx="9">
                  <c:v>217</c:v>
                </c:pt>
                <c:pt idx="10">
                  <c:v>269</c:v>
                </c:pt>
                <c:pt idx="11">
                  <c:v>324</c:v>
                </c:pt>
                <c:pt idx="12">
                  <c:v>372</c:v>
                </c:pt>
                <c:pt idx="13">
                  <c:v>434</c:v>
                </c:pt>
                <c:pt idx="14">
                  <c:v>489</c:v>
                </c:pt>
                <c:pt idx="15">
                  <c:v>529</c:v>
                </c:pt>
                <c:pt idx="16">
                  <c:v>580</c:v>
                </c:pt>
                <c:pt idx="17">
                  <c:v>644</c:v>
                </c:pt>
                <c:pt idx="18">
                  <c:v>704</c:v>
                </c:pt>
                <c:pt idx="19">
                  <c:v>758</c:v>
                </c:pt>
                <c:pt idx="20">
                  <c:v>812</c:v>
                </c:pt>
                <c:pt idx="21">
                  <c:v>878</c:v>
                </c:pt>
                <c:pt idx="22">
                  <c:v>930</c:v>
                </c:pt>
                <c:pt idx="23">
                  <c:v>996</c:v>
                </c:pt>
                <c:pt idx="24">
                  <c:v>1050</c:v>
                </c:pt>
                <c:pt idx="25">
                  <c:v>1122</c:v>
                </c:pt>
                <c:pt idx="26">
                  <c:v>1178</c:v>
                </c:pt>
                <c:pt idx="27">
                  <c:v>1225</c:v>
                </c:pt>
                <c:pt idx="28">
                  <c:v>1273</c:v>
                </c:pt>
                <c:pt idx="29">
                  <c:v>1325</c:v>
                </c:pt>
                <c:pt idx="30">
                  <c:v>1373</c:v>
                </c:pt>
                <c:pt idx="31">
                  <c:v>1419</c:v>
                </c:pt>
                <c:pt idx="32">
                  <c:v>1465</c:v>
                </c:pt>
                <c:pt idx="33">
                  <c:v>1477</c:v>
                </c:pt>
                <c:pt idx="34">
                  <c:v>1488</c:v>
                </c:pt>
                <c:pt idx="35">
                  <c:v>1491</c:v>
                </c:pt>
                <c:pt idx="36">
                  <c:v>1493</c:v>
                </c:pt>
                <c:pt idx="37">
                  <c:v>1495</c:v>
                </c:pt>
                <c:pt idx="38">
                  <c:v>1497</c:v>
                </c:pt>
                <c:pt idx="39">
                  <c:v>1498</c:v>
                </c:pt>
                <c:pt idx="40">
                  <c:v>1498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sapphire'!$K$2</c:f>
              <c:strCache>
                <c:ptCount val="1"/>
                <c:pt idx="0">
                  <c:v>lens,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sapphire'!$K$3:$K$43</c:f>
              <c:numCache>
                <c:formatCode>General</c:formatCode>
                <c:ptCount val="41"/>
                <c:pt idx="0">
                  <c:v>15</c:v>
                </c:pt>
                <c:pt idx="1">
                  <c:v>42</c:v>
                </c:pt>
                <c:pt idx="2">
                  <c:v>109</c:v>
                </c:pt>
                <c:pt idx="3">
                  <c:v>263</c:v>
                </c:pt>
                <c:pt idx="4">
                  <c:v>359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  <c:pt idx="8">
                  <c:v>360</c:v>
                </c:pt>
                <c:pt idx="9">
                  <c:v>365</c:v>
                </c:pt>
                <c:pt idx="10">
                  <c:v>366</c:v>
                </c:pt>
                <c:pt idx="11">
                  <c:v>373</c:v>
                </c:pt>
                <c:pt idx="12">
                  <c:v>388</c:v>
                </c:pt>
                <c:pt idx="13">
                  <c:v>443</c:v>
                </c:pt>
                <c:pt idx="14">
                  <c:v>497</c:v>
                </c:pt>
                <c:pt idx="15">
                  <c:v>559</c:v>
                </c:pt>
                <c:pt idx="16">
                  <c:v>631</c:v>
                </c:pt>
                <c:pt idx="17">
                  <c:v>694</c:v>
                </c:pt>
                <c:pt idx="18">
                  <c:v>758</c:v>
                </c:pt>
                <c:pt idx="19">
                  <c:v>817</c:v>
                </c:pt>
                <c:pt idx="20">
                  <c:v>873</c:v>
                </c:pt>
                <c:pt idx="21">
                  <c:v>933</c:v>
                </c:pt>
                <c:pt idx="22">
                  <c:v>993</c:v>
                </c:pt>
                <c:pt idx="23">
                  <c:v>1045</c:v>
                </c:pt>
                <c:pt idx="24">
                  <c:v>1106</c:v>
                </c:pt>
                <c:pt idx="25">
                  <c:v>1161</c:v>
                </c:pt>
                <c:pt idx="26">
                  <c:v>1217</c:v>
                </c:pt>
                <c:pt idx="27">
                  <c:v>1269</c:v>
                </c:pt>
                <c:pt idx="28">
                  <c:v>1322</c:v>
                </c:pt>
                <c:pt idx="29">
                  <c:v>1375</c:v>
                </c:pt>
                <c:pt idx="30">
                  <c:v>1416</c:v>
                </c:pt>
                <c:pt idx="31">
                  <c:v>1449</c:v>
                </c:pt>
                <c:pt idx="32">
                  <c:v>1481</c:v>
                </c:pt>
                <c:pt idx="33">
                  <c:v>1505</c:v>
                </c:pt>
                <c:pt idx="34">
                  <c:v>1523</c:v>
                </c:pt>
                <c:pt idx="35">
                  <c:v>1529</c:v>
                </c:pt>
                <c:pt idx="36">
                  <c:v>1533</c:v>
                </c:pt>
                <c:pt idx="37">
                  <c:v>1536</c:v>
                </c:pt>
                <c:pt idx="38">
                  <c:v>1538</c:v>
                </c:pt>
                <c:pt idx="39">
                  <c:v>1538</c:v>
                </c:pt>
                <c:pt idx="40">
                  <c:v>1540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sapphire'!$J$45</c:f>
              <c:strCache>
                <c:ptCount val="1"/>
                <c:pt idx="0">
                  <c:v>base,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sapphire'!$J$46:$J$86</c:f>
              <c:numCache>
                <c:formatCode>General</c:formatCode>
                <c:ptCount val="41"/>
                <c:pt idx="0">
                  <c:v>4</c:v>
                </c:pt>
                <c:pt idx="1">
                  <c:v>14</c:v>
                </c:pt>
                <c:pt idx="2">
                  <c:v>34</c:v>
                </c:pt>
                <c:pt idx="3">
                  <c:v>50</c:v>
                </c:pt>
                <c:pt idx="4">
                  <c:v>75</c:v>
                </c:pt>
                <c:pt idx="5">
                  <c:v>105</c:v>
                </c:pt>
                <c:pt idx="6">
                  <c:v>140</c:v>
                </c:pt>
                <c:pt idx="7">
                  <c:v>170</c:v>
                </c:pt>
                <c:pt idx="8">
                  <c:v>208</c:v>
                </c:pt>
                <c:pt idx="9">
                  <c:v>260</c:v>
                </c:pt>
                <c:pt idx="10">
                  <c:v>312</c:v>
                </c:pt>
                <c:pt idx="11">
                  <c:v>371</c:v>
                </c:pt>
                <c:pt idx="12">
                  <c:v>435</c:v>
                </c:pt>
                <c:pt idx="13">
                  <c:v>496</c:v>
                </c:pt>
                <c:pt idx="14">
                  <c:v>547</c:v>
                </c:pt>
                <c:pt idx="15">
                  <c:v>603</c:v>
                </c:pt>
                <c:pt idx="16">
                  <c:v>673</c:v>
                </c:pt>
                <c:pt idx="17">
                  <c:v>731</c:v>
                </c:pt>
                <c:pt idx="18">
                  <c:v>789</c:v>
                </c:pt>
                <c:pt idx="19">
                  <c:v>856</c:v>
                </c:pt>
                <c:pt idx="20">
                  <c:v>925</c:v>
                </c:pt>
                <c:pt idx="21">
                  <c:v>999</c:v>
                </c:pt>
                <c:pt idx="22">
                  <c:v>1057</c:v>
                </c:pt>
                <c:pt idx="23">
                  <c:v>1131</c:v>
                </c:pt>
                <c:pt idx="24">
                  <c:v>1192</c:v>
                </c:pt>
                <c:pt idx="25">
                  <c:v>1243</c:v>
                </c:pt>
                <c:pt idx="26">
                  <c:v>1295</c:v>
                </c:pt>
                <c:pt idx="27">
                  <c:v>1352</c:v>
                </c:pt>
                <c:pt idx="28">
                  <c:v>1411</c:v>
                </c:pt>
                <c:pt idx="29">
                  <c:v>1449</c:v>
                </c:pt>
                <c:pt idx="30">
                  <c:v>1485</c:v>
                </c:pt>
                <c:pt idx="31">
                  <c:v>1497</c:v>
                </c:pt>
                <c:pt idx="32">
                  <c:v>1508</c:v>
                </c:pt>
                <c:pt idx="33">
                  <c:v>1512</c:v>
                </c:pt>
                <c:pt idx="34">
                  <c:v>1512</c:v>
                </c:pt>
                <c:pt idx="35">
                  <c:v>1514</c:v>
                </c:pt>
                <c:pt idx="36">
                  <c:v>1517</c:v>
                </c:pt>
                <c:pt idx="37">
                  <c:v>1518</c:v>
                </c:pt>
                <c:pt idx="38">
                  <c:v>1518</c:v>
                </c:pt>
                <c:pt idx="39">
                  <c:v>1520</c:v>
                </c:pt>
                <c:pt idx="40">
                  <c:v>1520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'150um sapphire'!$K$45</c:f>
              <c:strCache>
                <c:ptCount val="1"/>
                <c:pt idx="0">
                  <c:v>lens,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sapphire'!$K$46:$K$86</c:f>
              <c:numCache>
                <c:formatCode>General</c:formatCode>
                <c:ptCount val="41"/>
                <c:pt idx="0">
                  <c:v>10</c:v>
                </c:pt>
                <c:pt idx="1">
                  <c:v>38</c:v>
                </c:pt>
                <c:pt idx="2">
                  <c:v>91</c:v>
                </c:pt>
                <c:pt idx="3">
                  <c:v>220</c:v>
                </c:pt>
                <c:pt idx="4">
                  <c:v>369</c:v>
                </c:pt>
                <c:pt idx="5">
                  <c:v>370</c:v>
                </c:pt>
                <c:pt idx="6">
                  <c:v>370</c:v>
                </c:pt>
                <c:pt idx="7">
                  <c:v>371</c:v>
                </c:pt>
                <c:pt idx="8">
                  <c:v>372</c:v>
                </c:pt>
                <c:pt idx="9">
                  <c:v>372</c:v>
                </c:pt>
                <c:pt idx="10">
                  <c:v>374</c:v>
                </c:pt>
                <c:pt idx="11">
                  <c:v>378</c:v>
                </c:pt>
                <c:pt idx="12">
                  <c:v>430</c:v>
                </c:pt>
                <c:pt idx="13">
                  <c:v>476</c:v>
                </c:pt>
                <c:pt idx="14">
                  <c:v>540</c:v>
                </c:pt>
                <c:pt idx="15">
                  <c:v>593</c:v>
                </c:pt>
                <c:pt idx="16">
                  <c:v>655</c:v>
                </c:pt>
                <c:pt idx="17">
                  <c:v>709</c:v>
                </c:pt>
                <c:pt idx="18">
                  <c:v>762</c:v>
                </c:pt>
                <c:pt idx="19">
                  <c:v>828</c:v>
                </c:pt>
                <c:pt idx="20">
                  <c:v>887</c:v>
                </c:pt>
                <c:pt idx="21">
                  <c:v>956</c:v>
                </c:pt>
                <c:pt idx="22">
                  <c:v>1018</c:v>
                </c:pt>
                <c:pt idx="23">
                  <c:v>1078</c:v>
                </c:pt>
                <c:pt idx="24">
                  <c:v>1118</c:v>
                </c:pt>
                <c:pt idx="25">
                  <c:v>1174</c:v>
                </c:pt>
                <c:pt idx="26">
                  <c:v>1233</c:v>
                </c:pt>
                <c:pt idx="27">
                  <c:v>1287</c:v>
                </c:pt>
                <c:pt idx="28">
                  <c:v>1323</c:v>
                </c:pt>
                <c:pt idx="29">
                  <c:v>1373</c:v>
                </c:pt>
                <c:pt idx="30">
                  <c:v>1403</c:v>
                </c:pt>
                <c:pt idx="31">
                  <c:v>1426</c:v>
                </c:pt>
                <c:pt idx="32">
                  <c:v>1438</c:v>
                </c:pt>
                <c:pt idx="33">
                  <c:v>1445</c:v>
                </c:pt>
                <c:pt idx="34">
                  <c:v>1447</c:v>
                </c:pt>
                <c:pt idx="35">
                  <c:v>1449</c:v>
                </c:pt>
                <c:pt idx="36">
                  <c:v>1449</c:v>
                </c:pt>
                <c:pt idx="37">
                  <c:v>1453</c:v>
                </c:pt>
                <c:pt idx="38">
                  <c:v>1454</c:v>
                </c:pt>
                <c:pt idx="39">
                  <c:v>1456</c:v>
                </c:pt>
                <c:pt idx="40">
                  <c:v>1457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'150um sapphire'!$L$89</c:f>
              <c:strCache>
                <c:ptCount val="1"/>
                <c:pt idx="0">
                  <c:v>base,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sapphire'!$J$90:$J$110</c:f>
              <c:numCache>
                <c:formatCode>General</c:formatCode>
                <c:ptCount val="21"/>
                <c:pt idx="0">
                  <c:v>6</c:v>
                </c:pt>
                <c:pt idx="1">
                  <c:v>29</c:v>
                </c:pt>
                <c:pt idx="2">
                  <c:v>54</c:v>
                </c:pt>
                <c:pt idx="3">
                  <c:v>94</c:v>
                </c:pt>
                <c:pt idx="4">
                  <c:v>148</c:v>
                </c:pt>
                <c:pt idx="5">
                  <c:v>204</c:v>
                </c:pt>
                <c:pt idx="6">
                  <c:v>287</c:v>
                </c:pt>
                <c:pt idx="7">
                  <c:v>373</c:v>
                </c:pt>
                <c:pt idx="8">
                  <c:v>485</c:v>
                </c:pt>
                <c:pt idx="9">
                  <c:v>562</c:v>
                </c:pt>
                <c:pt idx="10">
                  <c:v>662</c:v>
                </c:pt>
                <c:pt idx="11">
                  <c:v>759</c:v>
                </c:pt>
                <c:pt idx="12">
                  <c:v>859</c:v>
                </c:pt>
                <c:pt idx="13">
                  <c:v>966</c:v>
                </c:pt>
                <c:pt idx="14">
                  <c:v>1067</c:v>
                </c:pt>
                <c:pt idx="15">
                  <c:v>1181</c:v>
                </c:pt>
                <c:pt idx="16">
                  <c:v>1267</c:v>
                </c:pt>
                <c:pt idx="17">
                  <c:v>1362</c:v>
                </c:pt>
                <c:pt idx="18">
                  <c:v>1434</c:v>
                </c:pt>
                <c:pt idx="19">
                  <c:v>1485</c:v>
                </c:pt>
                <c:pt idx="20">
                  <c:v>1505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'150um sapphire'!$K$89</c:f>
              <c:strCache>
                <c:ptCount val="1"/>
                <c:pt idx="0">
                  <c:v>lens,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sapphire'!$K$90:$K$110</c:f>
              <c:numCache>
                <c:formatCode>General</c:formatCode>
                <c:ptCount val="21"/>
                <c:pt idx="0">
                  <c:v>18</c:v>
                </c:pt>
                <c:pt idx="1">
                  <c:v>166</c:v>
                </c:pt>
                <c:pt idx="2">
                  <c:v>365</c:v>
                </c:pt>
                <c:pt idx="3">
                  <c:v>369</c:v>
                </c:pt>
                <c:pt idx="4">
                  <c:v>371</c:v>
                </c:pt>
                <c:pt idx="5">
                  <c:v>371</c:v>
                </c:pt>
                <c:pt idx="6">
                  <c:v>377</c:v>
                </c:pt>
                <c:pt idx="7">
                  <c:v>391</c:v>
                </c:pt>
                <c:pt idx="8">
                  <c:v>491</c:v>
                </c:pt>
                <c:pt idx="9">
                  <c:v>617</c:v>
                </c:pt>
                <c:pt idx="10">
                  <c:v>723</c:v>
                </c:pt>
                <c:pt idx="11">
                  <c:v>840</c:v>
                </c:pt>
                <c:pt idx="12">
                  <c:v>938</c:v>
                </c:pt>
                <c:pt idx="13">
                  <c:v>1034</c:v>
                </c:pt>
                <c:pt idx="14">
                  <c:v>1136</c:v>
                </c:pt>
                <c:pt idx="15">
                  <c:v>1233</c:v>
                </c:pt>
                <c:pt idx="16">
                  <c:v>1322</c:v>
                </c:pt>
                <c:pt idx="17">
                  <c:v>1410</c:v>
                </c:pt>
                <c:pt idx="18">
                  <c:v>1464</c:v>
                </c:pt>
                <c:pt idx="19">
                  <c:v>1508</c:v>
                </c:pt>
                <c:pt idx="20">
                  <c:v>1523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93488"/>
        <c:axId val="285025456"/>
      </c:scatterChart>
      <c:valAx>
        <c:axId val="2416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5456"/>
        <c:crosses val="autoZero"/>
        <c:crossBetween val="midCat"/>
      </c:valAx>
      <c:valAx>
        <c:axId val="2850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9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RAYS/AREA</a:t>
            </a:r>
            <a:r>
              <a:rPr lang="en-US" baseline="0"/>
              <a:t> vs DET_RAD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'250um cubic zirconia'!$M$2</c:f>
              <c:strCache>
                <c:ptCount val="1"/>
                <c:pt idx="0">
                  <c:v>base 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zirconia'!$I$3:$I$32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zirconia'!$M$3:$M$32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1.4147106052612921E-3</c:v>
                </c:pt>
                <c:pt idx="3">
                  <c:v>7.9577471545947667E-4</c:v>
                </c:pt>
                <c:pt idx="4">
                  <c:v>5.0929581789406508E-4</c:v>
                </c:pt>
                <c:pt idx="5">
                  <c:v>4.4209706414415371E-4</c:v>
                </c:pt>
                <c:pt idx="6">
                  <c:v>5.846508113579829E-4</c:v>
                </c:pt>
                <c:pt idx="7">
                  <c:v>4.9735919716217293E-4</c:v>
                </c:pt>
                <c:pt idx="8">
                  <c:v>4.3227268494095035E-4</c:v>
                </c:pt>
                <c:pt idx="9">
                  <c:v>3.5014087480216976E-4</c:v>
                </c:pt>
                <c:pt idx="10">
                  <c:v>3.4198582813134534E-4</c:v>
                </c:pt>
                <c:pt idx="11">
                  <c:v>4.4209706414415371E-4</c:v>
                </c:pt>
                <c:pt idx="12">
                  <c:v>5.0854242171374841E-4</c:v>
                </c:pt>
                <c:pt idx="13">
                  <c:v>4.8720900946498576E-4</c:v>
                </c:pt>
                <c:pt idx="14">
                  <c:v>4.9514871184145215E-4</c:v>
                </c:pt>
                <c:pt idx="15">
                  <c:v>4.8492521723311857E-4</c:v>
                </c:pt>
                <c:pt idx="16">
                  <c:v>4.736098652561592E-4</c:v>
                </c:pt>
                <c:pt idx="17">
                  <c:v>4.8139458095696743E-4</c:v>
                </c:pt>
                <c:pt idx="18">
                  <c:v>4.7614221202007471E-4</c:v>
                </c:pt>
                <c:pt idx="19">
                  <c:v>4.8542257643028079E-4</c:v>
                </c:pt>
                <c:pt idx="20">
                  <c:v>4.9081796509065231E-4</c:v>
                </c:pt>
                <c:pt idx="21">
                  <c:v>4.9982544111504322E-4</c:v>
                </c:pt>
                <c:pt idx="22">
                  <c:v>5.0544480981925177E-4</c:v>
                </c:pt>
                <c:pt idx="23">
                  <c:v>4.8078055725676719E-4</c:v>
                </c:pt>
                <c:pt idx="24">
                  <c:v>4.7873806882042119E-4</c:v>
                </c:pt>
                <c:pt idx="25">
                  <c:v>4.6145516044395689E-4</c:v>
                </c:pt>
                <c:pt idx="26">
                  <c:v>4.5410463872584678E-4</c:v>
                </c:pt>
                <c:pt idx="27">
                  <c:v>4.3036795836073742E-4</c:v>
                </c:pt>
                <c:pt idx="28">
                  <c:v>4.1633873341518404E-4</c:v>
                </c:pt>
                <c:pt idx="29">
                  <c:v>4.067292990126214E-4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'250um cubic zirconia'!$N$2</c:f>
              <c:strCache>
                <c:ptCount val="1"/>
                <c:pt idx="0">
                  <c:v>n_rays/area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zirconia'!$I$3:$I$32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zirconia'!$N$3:$N$32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2.1220659078919381E-3</c:v>
                </c:pt>
                <c:pt idx="3">
                  <c:v>3.382042540702776E-3</c:v>
                </c:pt>
                <c:pt idx="4">
                  <c:v>3.0557749073643905E-3</c:v>
                </c:pt>
                <c:pt idx="5">
                  <c:v>3.3599376874955682E-3</c:v>
                </c:pt>
                <c:pt idx="6">
                  <c:v>6.1063529186278212E-3</c:v>
                </c:pt>
                <c:pt idx="7">
                  <c:v>5.918574446229858E-3</c:v>
                </c:pt>
                <c:pt idx="8">
                  <c:v>4.6764045007248265E-3</c:v>
                </c:pt>
                <c:pt idx="9">
                  <c:v>3.7878876455871091E-3</c:v>
                </c:pt>
                <c:pt idx="10">
                  <c:v>3.1304856575100071E-3</c:v>
                </c:pt>
                <c:pt idx="11">
                  <c:v>2.6304775316577148E-3</c:v>
                </c:pt>
                <c:pt idx="12">
                  <c:v>2.2413536364420763E-3</c:v>
                </c:pt>
                <c:pt idx="13">
                  <c:v>1.9650763381754426E-3</c:v>
                </c:pt>
                <c:pt idx="14">
                  <c:v>1.725946938418776E-3</c:v>
                </c:pt>
                <c:pt idx="15">
                  <c:v>1.5418135112027361E-3</c:v>
                </c:pt>
                <c:pt idx="16">
                  <c:v>1.3767728641167418E-3</c:v>
                </c:pt>
                <c:pt idx="17">
                  <c:v>1.2280474004004271E-3</c:v>
                </c:pt>
                <c:pt idx="18">
                  <c:v>1.1021810463427656E-3</c:v>
                </c:pt>
                <c:pt idx="19">
                  <c:v>1.0026761414789406E-3</c:v>
                </c:pt>
                <c:pt idx="20">
                  <c:v>9.0945681766797337E-4</c:v>
                </c:pt>
                <c:pt idx="21">
                  <c:v>8.2865796816441366E-4</c:v>
                </c:pt>
                <c:pt idx="22">
                  <c:v>7.6418441484577351E-4</c:v>
                </c:pt>
                <c:pt idx="23">
                  <c:v>7.0182908932884408E-4</c:v>
                </c:pt>
                <c:pt idx="24">
                  <c:v>6.468056887254627E-4</c:v>
                </c:pt>
                <c:pt idx="25">
                  <c:v>6.0271694425333144E-4</c:v>
                </c:pt>
                <c:pt idx="26">
                  <c:v>5.5889801689334995E-4</c:v>
                </c:pt>
                <c:pt idx="27">
                  <c:v>5.2374968517485967E-4</c:v>
                </c:pt>
                <c:pt idx="28">
                  <c:v>5.033913776747225E-4</c:v>
                </c:pt>
                <c:pt idx="29">
                  <c:v>4.8453838230199243E-4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12480"/>
        <c:axId val="241913040"/>
      </c:scatterChart>
      <c:valAx>
        <c:axId val="2419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13040"/>
        <c:crosses val="autoZero"/>
        <c:crossBetween val="midCat"/>
      </c:valAx>
      <c:valAx>
        <c:axId val="2419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1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RAYS/AREA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'150um sapphire'!$L$2</c:f>
              <c:strCache>
                <c:ptCount val="1"/>
                <c:pt idx="0">
                  <c:v>base,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sapphire'!$L$3:$L$43</c:f>
              <c:numCache>
                <c:formatCode>General</c:formatCode>
                <c:ptCount val="41"/>
                <c:pt idx="0">
                  <c:v>1.2732395447351627E-2</c:v>
                </c:pt>
                <c:pt idx="1">
                  <c:v>9.7925810202351884E-3</c:v>
                </c:pt>
                <c:pt idx="2">
                  <c:v>1.1704586449734331E-2</c:v>
                </c:pt>
                <c:pt idx="3">
                  <c:v>8.4713897252045381E-3</c:v>
                </c:pt>
                <c:pt idx="4">
                  <c:v>8.6173022082242368E-3</c:v>
                </c:pt>
                <c:pt idx="5">
                  <c:v>8.023311209920083E-3</c:v>
                </c:pt>
                <c:pt idx="6">
                  <c:v>8.3439961640164647E-3</c:v>
                </c:pt>
                <c:pt idx="7">
                  <c:v>7.7978108058783671E-3</c:v>
                </c:pt>
                <c:pt idx="8">
                  <c:v>7.4809399903731791E-3</c:v>
                </c:pt>
                <c:pt idx="9">
                  <c:v>7.2289684449350885E-3</c:v>
                </c:pt>
                <c:pt idx="10">
                  <c:v>7.4094415907789901E-3</c:v>
                </c:pt>
                <c:pt idx="11">
                  <c:v>7.5018682856359585E-3</c:v>
                </c:pt>
                <c:pt idx="12">
                  <c:v>7.3415138979707447E-3</c:v>
                </c:pt>
                <c:pt idx="13">
                  <c:v>7.3872906552284274E-3</c:v>
                </c:pt>
                <c:pt idx="14">
                  <c:v>7.252433195208967E-3</c:v>
                </c:pt>
                <c:pt idx="15">
                  <c:v>6.897087684248588E-3</c:v>
                </c:pt>
                <c:pt idx="16">
                  <c:v>6.6998016398097902E-3</c:v>
                </c:pt>
                <c:pt idx="17">
                  <c:v>6.6365951798485643E-3</c:v>
                </c:pt>
                <c:pt idx="18">
                  <c:v>6.512308392801233E-3</c:v>
                </c:pt>
                <c:pt idx="19">
                  <c:v>6.3290313637052427E-3</c:v>
                </c:pt>
                <c:pt idx="20">
                  <c:v>6.1503302220401665E-3</c:v>
                </c:pt>
                <c:pt idx="21">
                  <c:v>6.0600791741620818E-3</c:v>
                </c:pt>
                <c:pt idx="22">
                  <c:v>5.8735461461188257E-3</c:v>
                </c:pt>
                <c:pt idx="23">
                  <c:v>5.7776371901797083E-3</c:v>
                </c:pt>
                <c:pt idx="24">
                  <c:v>5.6138366785303045E-3</c:v>
                </c:pt>
                <c:pt idx="25">
                  <c:v>5.5466515341516765E-3</c:v>
                </c:pt>
                <c:pt idx="26">
                  <c:v>5.4005025895676063E-3</c:v>
                </c:pt>
                <c:pt idx="27">
                  <c:v>5.2223487980170725E-3</c:v>
                </c:pt>
                <c:pt idx="28">
                  <c:v>5.0594773952973016E-3</c:v>
                </c:pt>
                <c:pt idx="29">
                  <c:v>4.9212134023824865E-3</c:v>
                </c:pt>
                <c:pt idx="30">
                  <c:v>4.7760614573359155E-3</c:v>
                </c:pt>
                <c:pt idx="31">
                  <c:v>4.632630143132462E-3</c:v>
                </c:pt>
                <c:pt idx="32">
                  <c:v>4.4975500873736867E-3</c:v>
                </c:pt>
                <c:pt idx="33">
                  <c:v>4.2717788339537493E-3</c:v>
                </c:pt>
                <c:pt idx="34">
                  <c:v>4.0613614523942092E-3</c:v>
                </c:pt>
                <c:pt idx="35">
                  <c:v>3.8467601194516338E-3</c:v>
                </c:pt>
                <c:pt idx="36">
                  <c:v>3.6466621655174489E-3</c:v>
                </c:pt>
                <c:pt idx="37">
                  <c:v>3.4620154411340543E-3</c:v>
                </c:pt>
                <c:pt idx="38">
                  <c:v>3.2912631358015657E-3</c:v>
                </c:pt>
                <c:pt idx="39">
                  <c:v>3.1309498921103791E-3</c:v>
                </c:pt>
                <c:pt idx="40">
                  <c:v>2.9801763093957401E-3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sapphire'!$M$2</c:f>
              <c:strCache>
                <c:ptCount val="1"/>
                <c:pt idx="0">
                  <c:v>lens,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sapphire'!$M$3:$M$43</c:f>
              <c:numCache>
                <c:formatCode>General</c:formatCode>
                <c:ptCount val="41"/>
                <c:pt idx="0">
                  <c:v>4.7746482927568598E-2</c:v>
                </c:pt>
                <c:pt idx="1">
                  <c:v>3.4274033570823155E-2</c:v>
                </c:pt>
                <c:pt idx="2">
                  <c:v>3.9868747594407561E-2</c:v>
                </c:pt>
                <c:pt idx="3">
                  <c:v>5.4340865798263263E-2</c:v>
                </c:pt>
                <c:pt idx="4">
                  <c:v>4.7594022965423095E-2</c:v>
                </c:pt>
                <c:pt idx="5">
                  <c:v>3.3107686486911612E-2</c:v>
                </c:pt>
                <c:pt idx="6">
                  <c:v>2.4353614820178136E-2</c:v>
                </c:pt>
                <c:pt idx="7">
                  <c:v>1.8662760528735559E-2</c:v>
                </c:pt>
                <c:pt idx="8">
                  <c:v>1.4797463717221673E-2</c:v>
                </c:pt>
                <c:pt idx="9">
                  <c:v>1.215932480369266E-2</c:v>
                </c:pt>
                <c:pt idx="10">
                  <c:v>1.0081247666264351E-2</c:v>
                </c:pt>
                <c:pt idx="11">
                  <c:v>8.6364100942660886E-3</c:v>
                </c:pt>
                <c:pt idx="12">
                  <c:v>7.6572779365931421E-3</c:v>
                </c:pt>
                <c:pt idx="13">
                  <c:v>7.5404833185856992E-3</c:v>
                </c:pt>
                <c:pt idx="14">
                  <c:v>7.3710824090365166E-3</c:v>
                </c:pt>
                <c:pt idx="15">
                  <c:v>7.2882268723912296E-3</c:v>
                </c:pt>
                <c:pt idx="16">
                  <c:v>7.2889221288275482E-3</c:v>
                </c:pt>
                <c:pt idx="17">
                  <c:v>7.1518587807684842E-3</c:v>
                </c:pt>
                <c:pt idx="18">
                  <c:v>7.0118320479308728E-3</c:v>
                </c:pt>
                <c:pt idx="19">
                  <c:v>6.8216604540200301E-3</c:v>
                </c:pt>
                <c:pt idx="20">
                  <c:v>6.6123624185234799E-3</c:v>
                </c:pt>
                <c:pt idx="21">
                  <c:v>6.4396968900833967E-3</c:v>
                </c:pt>
                <c:pt idx="22">
                  <c:v>6.271431530210746E-3</c:v>
                </c:pt>
                <c:pt idx="23">
                  <c:v>6.0618783772467821E-3</c:v>
                </c:pt>
                <c:pt idx="24">
                  <c:v>5.9132413013852541E-3</c:v>
                </c:pt>
                <c:pt idx="25">
                  <c:v>5.7394495821302101E-3</c:v>
                </c:pt>
                <c:pt idx="26">
                  <c:v>5.5792968179149208E-3</c:v>
                </c:pt>
                <c:pt idx="27">
                  <c:v>5.4099270405580943E-3</c:v>
                </c:pt>
                <c:pt idx="28">
                  <c:v>5.254225543270253E-3</c:v>
                </c:pt>
                <c:pt idx="29">
                  <c:v>5.1069195685101276E-3</c:v>
                </c:pt>
                <c:pt idx="30">
                  <c:v>4.9256394927805211E-3</c:v>
                </c:pt>
                <c:pt idx="31">
                  <c:v>4.7305715837906541E-3</c:v>
                </c:pt>
                <c:pt idx="32">
                  <c:v>4.5466700883279388E-3</c:v>
                </c:pt>
                <c:pt idx="33">
                  <c:v>4.3527604232230146E-3</c:v>
                </c:pt>
                <c:pt idx="34">
                  <c:v>4.156890787631976E-3</c:v>
                </c:pt>
                <c:pt idx="35">
                  <c:v>3.9447996127709908E-3</c:v>
                </c:pt>
                <c:pt idx="36">
                  <c:v>3.7443624244730407E-3</c:v>
                </c:pt>
                <c:pt idx="37">
                  <c:v>3.5569603462086339E-3</c:v>
                </c:pt>
                <c:pt idx="38">
                  <c:v>3.3814046111308002E-3</c:v>
                </c:pt>
                <c:pt idx="39">
                  <c:v>3.2145533605245414E-3</c:v>
                </c:pt>
                <c:pt idx="40">
                  <c:v>3.0637326545189855E-3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sapphire'!$L$45</c:f>
              <c:strCache>
                <c:ptCount val="1"/>
                <c:pt idx="0">
                  <c:v>base,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sapphire'!$L$46:$L$86</c:f>
              <c:numCache>
                <c:formatCode>General</c:formatCode>
                <c:ptCount val="41"/>
                <c:pt idx="0">
                  <c:v>1.2732395447351627E-2</c:v>
                </c:pt>
                <c:pt idx="1">
                  <c:v>1.1424677856941052E-2</c:v>
                </c:pt>
                <c:pt idx="2">
                  <c:v>1.2436123102842726E-2</c:v>
                </c:pt>
                <c:pt idx="3">
                  <c:v>1.033096307951773E-2</c:v>
                </c:pt>
                <c:pt idx="4">
                  <c:v>9.9430410094895044E-3</c:v>
                </c:pt>
                <c:pt idx="5">
                  <c:v>9.6833066326621701E-3</c:v>
                </c:pt>
                <c:pt idx="6">
                  <c:v>9.4972314061976017E-3</c:v>
                </c:pt>
                <c:pt idx="7">
                  <c:v>8.8375189133288162E-3</c:v>
                </c:pt>
                <c:pt idx="8">
                  <c:v>8.5496457032836343E-3</c:v>
                </c:pt>
                <c:pt idx="9">
                  <c:v>8.6614368464660047E-3</c:v>
                </c:pt>
                <c:pt idx="10">
                  <c:v>8.593850469602397E-3</c:v>
                </c:pt>
                <c:pt idx="11">
                  <c:v>8.5901022653424083E-3</c:v>
                </c:pt>
                <c:pt idx="12">
                  <c:v>8.5848348000464349E-3</c:v>
                </c:pt>
                <c:pt idx="13">
                  <c:v>8.4426178916896313E-3</c:v>
                </c:pt>
                <c:pt idx="14">
                  <c:v>8.1126399954587012E-3</c:v>
                </c:pt>
                <c:pt idx="15">
                  <c:v>7.8618976816671043E-3</c:v>
                </c:pt>
                <c:pt idx="16">
                  <c:v>7.7740801786068776E-3</c:v>
                </c:pt>
                <c:pt idx="17">
                  <c:v>7.5331538454492244E-3</c:v>
                </c:pt>
                <c:pt idx="18">
                  <c:v>7.2985956277275181E-3</c:v>
                </c:pt>
                <c:pt idx="19">
                  <c:v>7.147296632363704E-3</c:v>
                </c:pt>
                <c:pt idx="20">
                  <c:v>7.0062259302797469E-3</c:v>
                </c:pt>
                <c:pt idx="21">
                  <c:v>6.8952381491889751E-3</c:v>
                </c:pt>
                <c:pt idx="22">
                  <c:v>6.6756325553199982E-3</c:v>
                </c:pt>
                <c:pt idx="23">
                  <c:v>6.5607506647522591E-3</c:v>
                </c:pt>
                <c:pt idx="24">
                  <c:v>6.3730412579124981E-3</c:v>
                </c:pt>
                <c:pt idx="25">
                  <c:v>6.1448198368543082E-3</c:v>
                </c:pt>
                <c:pt idx="26">
                  <c:v>5.9368852746095506E-3</c:v>
                </c:pt>
                <c:pt idx="27">
                  <c:v>5.7637678162604754E-3</c:v>
                </c:pt>
                <c:pt idx="28">
                  <c:v>5.6079517712211251E-3</c:v>
                </c:pt>
                <c:pt idx="29">
                  <c:v>5.3817646943790359E-3</c:v>
                </c:pt>
                <c:pt idx="30">
                  <c:v>5.1656600612846569E-3</c:v>
                </c:pt>
                <c:pt idx="31">
                  <c:v>4.8872778888437605E-3</c:v>
                </c:pt>
                <c:pt idx="32">
                  <c:v>4.6295600899382387E-3</c:v>
                </c:pt>
                <c:pt idx="33">
                  <c:v>4.3730058205403311E-3</c:v>
                </c:pt>
                <c:pt idx="34">
                  <c:v>4.1268672822715345E-3</c:v>
                </c:pt>
                <c:pt idx="35">
                  <c:v>3.9060998127765077E-3</c:v>
                </c:pt>
                <c:pt idx="36">
                  <c:v>3.7052823208908038E-3</c:v>
                </c:pt>
                <c:pt idx="37">
                  <c:v>3.5152772171515015E-3</c:v>
                </c:pt>
                <c:pt idx="38">
                  <c:v>3.3374331597506861E-3</c:v>
                </c:pt>
                <c:pt idx="39">
                  <c:v>3.1769317997381685E-3</c:v>
                </c:pt>
                <c:pt idx="40">
                  <c:v>3.0239439187460114E-3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'150um sapphire'!$M$45</c:f>
              <c:strCache>
                <c:ptCount val="1"/>
                <c:pt idx="0">
                  <c:v>lens,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sapphire'!$M$46:$M$86</c:f>
              <c:numCache>
                <c:formatCode>General</c:formatCode>
                <c:ptCount val="41"/>
                <c:pt idx="0">
                  <c:v>3.1830988618379068E-2</c:v>
                </c:pt>
                <c:pt idx="1">
                  <c:v>3.1009839897411427E-2</c:v>
                </c:pt>
                <c:pt idx="2">
                  <c:v>3.3284917716432001E-2</c:v>
                </c:pt>
                <c:pt idx="3">
                  <c:v>4.5456237549878015E-2</c:v>
                </c:pt>
                <c:pt idx="4">
                  <c:v>4.8919761766688365E-2</c:v>
                </c:pt>
                <c:pt idx="5">
                  <c:v>3.4122128134142886E-2</c:v>
                </c:pt>
                <c:pt idx="6">
                  <c:v>2.5099825859236521E-2</c:v>
                </c:pt>
                <c:pt idx="7">
                  <c:v>1.9286585393205827E-2</c:v>
                </c:pt>
                <c:pt idx="8">
                  <c:v>1.5290712507795729E-2</c:v>
                </c:pt>
                <c:pt idx="9">
                  <c:v>1.2392517334174437E-2</c:v>
                </c:pt>
                <c:pt idx="10">
                  <c:v>1.0301602806510565E-2</c:v>
                </c:pt>
                <c:pt idx="11">
                  <c:v>8.7521796665752851E-3</c:v>
                </c:pt>
                <c:pt idx="12">
                  <c:v>8.4861585379769362E-3</c:v>
                </c:pt>
                <c:pt idx="13">
                  <c:v>8.1021897508956955E-3</c:v>
                </c:pt>
                <c:pt idx="14">
                  <c:v>8.0088219333595955E-3</c:v>
                </c:pt>
                <c:pt idx="15">
                  <c:v>7.7315179522862241E-3</c:v>
                </c:pt>
                <c:pt idx="16">
                  <c:v>7.5661553001300222E-3</c:v>
                </c:pt>
                <c:pt idx="17">
                  <c:v>7.3064378610444604E-3</c:v>
                </c:pt>
                <c:pt idx="18">
                  <c:v>7.0488338001626983E-3</c:v>
                </c:pt>
                <c:pt idx="19">
                  <c:v>6.9135065556041432E-3</c:v>
                </c:pt>
                <c:pt idx="20">
                  <c:v>6.718402594765552E-3</c:v>
                </c:pt>
                <c:pt idx="21">
                  <c:v>6.5984461167414013E-3</c:v>
                </c:pt>
                <c:pt idx="22">
                  <c:v>6.4293225556440476E-3</c:v>
                </c:pt>
                <c:pt idx="23">
                  <c:v>6.2533061154756283E-3</c:v>
                </c:pt>
                <c:pt idx="24">
                  <c:v>5.9773994348541722E-3</c:v>
                </c:pt>
                <c:pt idx="25">
                  <c:v>5.8037155981230546E-3</c:v>
                </c:pt>
                <c:pt idx="26">
                  <c:v>5.6526482962112549E-3</c:v>
                </c:pt>
                <c:pt idx="27">
                  <c:v>5.486663594324875E-3</c:v>
                </c:pt>
                <c:pt idx="28">
                  <c:v>5.2581999952697016E-3</c:v>
                </c:pt>
                <c:pt idx="29">
                  <c:v>5.0994913218650219E-3</c:v>
                </c:pt>
                <c:pt idx="30">
                  <c:v>4.8804182262507569E-3</c:v>
                </c:pt>
                <c:pt idx="31">
                  <c:v>4.6554831459527067E-3</c:v>
                </c:pt>
                <c:pt idx="32">
                  <c:v>4.4146600857633868E-3</c:v>
                </c:pt>
                <c:pt idx="33">
                  <c:v>4.1792284462174459E-3</c:v>
                </c:pt>
                <c:pt idx="34">
                  <c:v>3.9494556596871106E-3</c:v>
                </c:pt>
                <c:pt idx="35">
                  <c:v>3.7384006794670805E-3</c:v>
                </c:pt>
                <c:pt idx="36">
                  <c:v>3.5391918806662987E-3</c:v>
                </c:pt>
                <c:pt idx="37">
                  <c:v>3.3647548066674123E-3</c:v>
                </c:pt>
                <c:pt idx="38">
                  <c:v>3.1967245153343197E-3</c:v>
                </c:pt>
                <c:pt idx="39">
                  <c:v>3.0431662502755086E-3</c:v>
                </c:pt>
                <c:pt idx="40">
                  <c:v>2.8986094010611438E-3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'150um sapphire'!$L$89</c:f>
              <c:strCache>
                <c:ptCount val="1"/>
                <c:pt idx="0">
                  <c:v>base,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sapphire'!$L$90:$L$110</c:f>
              <c:numCache>
                <c:formatCode>General</c:formatCode>
                <c:ptCount val="21"/>
                <c:pt idx="0">
                  <c:v>1.9098593171027439E-2</c:v>
                </c:pt>
                <c:pt idx="1">
                  <c:v>1.0607281470071738E-2</c:v>
                </c:pt>
                <c:pt idx="2">
                  <c:v>7.1589895268324433E-3</c:v>
                </c:pt>
                <c:pt idx="3">
                  <c:v>6.3767125155898188E-3</c:v>
                </c:pt>
                <c:pt idx="4">
                  <c:v>6.0834017504133552E-3</c:v>
                </c:pt>
                <c:pt idx="5">
                  <c:v>5.6190560762784903E-3</c:v>
                </c:pt>
                <c:pt idx="6">
                  <c:v>5.664017442789257E-3</c:v>
                </c:pt>
                <c:pt idx="7">
                  <c:v>5.5320195947094978E-3</c:v>
                </c:pt>
                <c:pt idx="8">
                  <c:v>5.6024203367374976E-3</c:v>
                </c:pt>
                <c:pt idx="9">
                  <c:v>5.1987461885714386E-3</c:v>
                </c:pt>
                <c:pt idx="10">
                  <c:v>5.0141854765893973E-3</c:v>
                </c:pt>
                <c:pt idx="11">
                  <c:v>4.7935715321550413E-3</c:v>
                </c:pt>
                <c:pt idx="12">
                  <c:v>4.5926530541500303E-3</c:v>
                </c:pt>
                <c:pt idx="13">
                  <c:v>4.428595502141178E-3</c:v>
                </c:pt>
                <c:pt idx="14">
                  <c:v>4.2407402834110141E-3</c:v>
                </c:pt>
                <c:pt idx="15">
                  <c:v>4.1081781362809289E-3</c:v>
                </c:pt>
                <c:pt idx="16">
                  <c:v>3.8896900755648199E-3</c:v>
                </c:pt>
                <c:pt idx="17">
                  <c:v>3.7174558455382476E-3</c:v>
                </c:pt>
                <c:pt idx="18">
                  <c:v>3.5025542835579516E-3</c:v>
                </c:pt>
                <c:pt idx="19">
                  <c:v>3.2648802649734971E-3</c:v>
                </c:pt>
                <c:pt idx="20">
                  <c:v>2.994102366916281E-3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'150um sapphire'!$M$89</c:f>
              <c:strCache>
                <c:ptCount val="1"/>
                <c:pt idx="0">
                  <c:v>lens,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sapphire'!$M$90:$M$110</c:f>
              <c:numCache>
                <c:formatCode>General</c:formatCode>
                <c:ptCount val="21"/>
                <c:pt idx="0">
                  <c:v>5.7295779513082318E-2</c:v>
                </c:pt>
                <c:pt idx="1">
                  <c:v>6.0717542207996841E-2</c:v>
                </c:pt>
                <c:pt idx="2">
                  <c:v>4.8389466246182254E-2</c:v>
                </c:pt>
                <c:pt idx="3">
                  <c:v>2.5031988492049392E-2</c:v>
                </c:pt>
                <c:pt idx="4">
                  <c:v>1.5249608441914558E-2</c:v>
                </c:pt>
                <c:pt idx="5">
                  <c:v>1.0218969628918235E-2</c:v>
                </c:pt>
                <c:pt idx="6">
                  <c:v>7.4401901600402442E-3</c:v>
                </c:pt>
                <c:pt idx="7">
                  <c:v>5.7989803258214848E-3</c:v>
                </c:pt>
                <c:pt idx="8">
                  <c:v>5.6717286295631161E-3</c:v>
                </c:pt>
                <c:pt idx="9">
                  <c:v>5.7075202817590352E-3</c:v>
                </c:pt>
                <c:pt idx="10">
                  <c:v>5.4762176730727098E-3</c:v>
                </c:pt>
                <c:pt idx="11">
                  <c:v>5.3051384545589391E-3</c:v>
                </c:pt>
                <c:pt idx="12">
                  <c:v>5.0150274328204054E-3</c:v>
                </c:pt>
                <c:pt idx="13">
                  <c:v>4.7403392849005984E-3</c:v>
                </c:pt>
                <c:pt idx="14">
                  <c:v>4.5149774713729258E-3</c:v>
                </c:pt>
                <c:pt idx="15">
                  <c:v>4.2890632023999883E-3</c:v>
                </c:pt>
                <c:pt idx="16">
                  <c:v>4.0585400788450609E-3</c:v>
                </c:pt>
                <c:pt idx="17">
                  <c:v>3.8484675052928995E-3</c:v>
                </c:pt>
                <c:pt idx="18">
                  <c:v>3.5758294777746454E-3</c:v>
                </c:pt>
                <c:pt idx="19">
                  <c:v>3.3154474340606286E-3</c:v>
                </c:pt>
                <c:pt idx="20">
                  <c:v>3.0299122291119573E-3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75632"/>
        <c:axId val="236976192"/>
      </c:scatterChart>
      <c:valAx>
        <c:axId val="23697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76192"/>
        <c:crosses val="autoZero"/>
        <c:crossBetween val="midCat"/>
      </c:valAx>
      <c:valAx>
        <c:axId val="2369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7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</a:t>
            </a:r>
            <a:r>
              <a:rPr lang="en-US" baseline="0"/>
              <a:t> RAYS/ADDITIONAL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'150um sapphire'!$P$2</c:f>
              <c:strCache>
                <c:ptCount val="1"/>
                <c:pt idx="0">
                  <c:v>base,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sapphire'!$P$3:$P$43</c:f>
              <c:numCache>
                <c:formatCode>General</c:formatCode>
                <c:ptCount val="41"/>
                <c:pt idx="0">
                  <c:v>1.2732395447351627E-2</c:v>
                </c:pt>
                <c:pt idx="1">
                  <c:v>8.7790703364630917E-3</c:v>
                </c:pt>
                <c:pt idx="2">
                  <c:v>1.3257733122323704E-2</c:v>
                </c:pt>
                <c:pt idx="3">
                  <c:v>4.2738110592508956E-3</c:v>
                </c:pt>
                <c:pt idx="4">
                  <c:v>8.8785498870179135E-3</c:v>
                </c:pt>
                <c:pt idx="5">
                  <c:v>6.6657790431729627E-3</c:v>
                </c:pt>
                <c:pt idx="6">
                  <c:v>9.2361339197956499E-3</c:v>
                </c:pt>
                <c:pt idx="7">
                  <c:v>6.0066339418773243E-3</c:v>
                </c:pt>
                <c:pt idx="8">
                  <c:v>6.2839661355735812E-3</c:v>
                </c:pt>
                <c:pt idx="9">
                  <c:v>6.1515524817242224E-3</c:v>
                </c:pt>
                <c:pt idx="10">
                  <c:v>8.2711460478126688E-3</c:v>
                </c:pt>
                <c:pt idx="11">
                  <c:v>7.9892957942367809E-3</c:v>
                </c:pt>
                <c:pt idx="12">
                  <c:v>6.4158200821234877E-3</c:v>
                </c:pt>
                <c:pt idx="13">
                  <c:v>7.6744053249318354E-3</c:v>
                </c:pt>
                <c:pt idx="14">
                  <c:v>6.3392558861596355E-3</c:v>
                </c:pt>
                <c:pt idx="15">
                  <c:v>4.3134160612679929E-3</c:v>
                </c:pt>
                <c:pt idx="16">
                  <c:v>5.166813214894735E-3</c:v>
                </c:pt>
                <c:pt idx="17">
                  <c:v>6.1138807317577641E-3</c:v>
                </c:pt>
                <c:pt idx="18">
                  <c:v>5.4223669725213209E-3</c:v>
                </c:pt>
                <c:pt idx="19">
                  <c:v>4.6301958291293356E-3</c:v>
                </c:pt>
                <c:pt idx="20">
                  <c:v>4.4046147706208487E-3</c:v>
                </c:pt>
                <c:pt idx="21">
                  <c:v>5.1333247783339137E-3</c:v>
                </c:pt>
                <c:pt idx="22">
                  <c:v>3.8648895305943092E-3</c:v>
                </c:pt>
                <c:pt idx="23">
                  <c:v>4.6969222358706486E-3</c:v>
                </c:pt>
                <c:pt idx="24">
                  <c:v>3.6862458169179186E-3</c:v>
                </c:pt>
                <c:pt idx="25">
                  <c:v>4.7224431593932553E-3</c:v>
                </c:pt>
                <c:pt idx="26">
                  <c:v>3.5345411262802102E-3</c:v>
                </c:pt>
                <c:pt idx="27">
                  <c:v>2.8587180013878708E-3</c:v>
                </c:pt>
                <c:pt idx="28">
                  <c:v>2.8171938068470323E-3</c:v>
                </c:pt>
                <c:pt idx="29">
                  <c:v>2.9485935324594877E-3</c:v>
                </c:pt>
                <c:pt idx="30">
                  <c:v>2.6326149601993481E-3</c:v>
                </c:pt>
                <c:pt idx="31">
                  <c:v>2.4428950295749779E-3</c:v>
                </c:pt>
                <c:pt idx="32">
                  <c:v>2.3677882844796495E-3</c:v>
                </c:pt>
                <c:pt idx="33">
                  <c:v>5.9925967688667756E-4</c:v>
                </c:pt>
                <c:pt idx="34">
                  <c:v>5.3341083691190989E-4</c:v>
                </c:pt>
                <c:pt idx="35">
                  <c:v>1.4138073394610808E-4</c:v>
                </c:pt>
                <c:pt idx="36">
                  <c:v>9.1673338894270612E-5</c:v>
                </c:pt>
                <c:pt idx="37">
                  <c:v>8.9230386918270235E-5</c:v>
                </c:pt>
                <c:pt idx="38">
                  <c:v>8.6914257074800983E-5</c:v>
                </c:pt>
                <c:pt idx="39">
                  <c:v>4.2357661775831489E-5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sapphire'!$Q$2</c:f>
              <c:strCache>
                <c:ptCount val="1"/>
                <c:pt idx="0">
                  <c:v>lens,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sapphire'!$Q$3:$Q$43</c:f>
              <c:numCache>
                <c:formatCode>General</c:formatCode>
                <c:ptCount val="41"/>
                <c:pt idx="0">
                  <c:v>4.7746482927568598E-2</c:v>
                </c:pt>
                <c:pt idx="1">
                  <c:v>2.9629362385562935E-2</c:v>
                </c:pt>
                <c:pt idx="2">
                  <c:v>4.4413405959784408E-2</c:v>
                </c:pt>
                <c:pt idx="3">
                  <c:v>7.3129655902737553E-2</c:v>
                </c:pt>
                <c:pt idx="4">
                  <c:v>3.5514199548071654E-2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1.9637394173667441E-4</c:v>
                </c:pt>
                <c:pt idx="9">
                  <c:v>8.7879321167488888E-4</c:v>
                </c:pt>
                <c:pt idx="10">
                  <c:v>1.590605009194744E-4</c:v>
                </c:pt>
                <c:pt idx="11">
                  <c:v>1.0168194647210448E-3</c:v>
                </c:pt>
                <c:pt idx="12">
                  <c:v>2.0049437756635901E-3</c:v>
                </c:pt>
                <c:pt idx="13">
                  <c:v>6.8079402076008213E-3</c:v>
                </c:pt>
                <c:pt idx="14">
                  <c:v>6.2239966882294603E-3</c:v>
                </c:pt>
                <c:pt idx="15">
                  <c:v>6.6857948949653892E-3</c:v>
                </c:pt>
                <c:pt idx="16">
                  <c:v>7.2943245386749194E-3</c:v>
                </c:pt>
                <c:pt idx="17">
                  <c:v>6.0183513453240488E-3</c:v>
                </c:pt>
                <c:pt idx="18">
                  <c:v>5.783858104022742E-3</c:v>
                </c:pt>
                <c:pt idx="19">
                  <c:v>5.0589176651598296E-3</c:v>
                </c:pt>
                <c:pt idx="20">
                  <c:v>4.5677486510142138E-3</c:v>
                </c:pt>
                <c:pt idx="21">
                  <c:v>4.6666588893944667E-3</c:v>
                </c:pt>
                <c:pt idx="22">
                  <c:v>4.4594879199165108E-3</c:v>
                </c:pt>
                <c:pt idx="23">
                  <c:v>3.7006053979586929E-3</c:v>
                </c:pt>
                <c:pt idx="24">
                  <c:v>4.1640924968887596E-3</c:v>
                </c:pt>
                <c:pt idx="25">
                  <c:v>3.6074218578698476E-3</c:v>
                </c:pt>
                <c:pt idx="26">
                  <c:v>3.5345411262802102E-3</c:v>
                </c:pt>
                <c:pt idx="27">
                  <c:v>3.1628369377057291E-3</c:v>
                </c:pt>
                <c:pt idx="28">
                  <c:v>3.1106514950602648E-3</c:v>
                </c:pt>
                <c:pt idx="29">
                  <c:v>3.0052972542375551E-3</c:v>
                </c:pt>
                <c:pt idx="30">
                  <c:v>2.2486919451702764E-3</c:v>
                </c:pt>
                <c:pt idx="31">
                  <c:v>1.7525116516516146E-3</c:v>
                </c:pt>
                <c:pt idx="32">
                  <c:v>1.647157067464104E-3</c:v>
                </c:pt>
                <c:pt idx="33">
                  <c:v>1.1985193537733551E-3</c:v>
                </c:pt>
                <c:pt idx="34">
                  <c:v>8.7285409676494344E-4</c:v>
                </c:pt>
                <c:pt idx="35">
                  <c:v>2.8276146789221615E-4</c:v>
                </c:pt>
                <c:pt idx="36">
                  <c:v>1.8334667778854122E-4</c:v>
                </c:pt>
                <c:pt idx="37">
                  <c:v>1.3384558037740535E-4</c:v>
                </c:pt>
                <c:pt idx="38">
                  <c:v>8.6914257074800983E-5</c:v>
                </c:pt>
                <c:pt idx="39">
                  <c:v>0</c:v>
                </c:pt>
                <c:pt idx="40">
                  <c:v>8.262491063264061E-5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sapphire'!$P$45</c:f>
              <c:strCache>
                <c:ptCount val="1"/>
                <c:pt idx="0">
                  <c:v>base,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sapphire'!$P$46:$P$86</c:f>
              <c:numCache>
                <c:formatCode>General</c:formatCode>
                <c:ptCount val="41"/>
                <c:pt idx="0">
                  <c:v>1.2732395447351627E-2</c:v>
                </c:pt>
                <c:pt idx="1">
                  <c:v>1.0973837920578865E-2</c:v>
                </c:pt>
                <c:pt idx="2">
                  <c:v>1.3257733122323704E-2</c:v>
                </c:pt>
                <c:pt idx="3">
                  <c:v>7.5978863275571479E-3</c:v>
                </c:pt>
                <c:pt idx="4">
                  <c:v>9.2484894656436611E-3</c:v>
                </c:pt>
                <c:pt idx="5">
                  <c:v>9.0896986952358587E-3</c:v>
                </c:pt>
                <c:pt idx="6">
                  <c:v>8.9795746442457702E-3</c:v>
                </c:pt>
                <c:pt idx="7">
                  <c:v>6.6740377131970265E-3</c:v>
                </c:pt>
                <c:pt idx="8">
                  <c:v>7.4622097859936279E-3</c:v>
                </c:pt>
                <c:pt idx="9">
                  <c:v>9.1394494014188452E-3</c:v>
                </c:pt>
                <c:pt idx="10">
                  <c:v>8.2711460478126688E-3</c:v>
                </c:pt>
                <c:pt idx="11">
                  <c:v>8.5703354883630931E-3</c:v>
                </c:pt>
                <c:pt idx="12">
                  <c:v>8.5544267761646503E-3</c:v>
                </c:pt>
                <c:pt idx="13">
                  <c:v>7.550624593884548E-3</c:v>
                </c:pt>
                <c:pt idx="14">
                  <c:v>5.8782190944389346E-3</c:v>
                </c:pt>
                <c:pt idx="15">
                  <c:v>6.0387824857751904E-3</c:v>
                </c:pt>
                <c:pt idx="16">
                  <c:v>7.0917044126006159E-3</c:v>
                </c:pt>
                <c:pt idx="17">
                  <c:v>5.540704413155473E-3</c:v>
                </c:pt>
                <c:pt idx="18">
                  <c:v>5.2416214067706104E-3</c:v>
                </c:pt>
                <c:pt idx="19">
                  <c:v>5.7448726028086197E-3</c:v>
                </c:pt>
                <c:pt idx="20">
                  <c:v>5.6281188735710841E-3</c:v>
                </c:pt>
                <c:pt idx="21">
                  <c:v>5.7555459635865091E-3</c:v>
                </c:pt>
                <c:pt idx="22">
                  <c:v>4.3108383225859605E-3</c:v>
                </c:pt>
                <c:pt idx="23">
                  <c:v>5.2662461432489089E-3</c:v>
                </c:pt>
                <c:pt idx="24">
                  <c:v>4.1640924968887596E-3</c:v>
                </c:pt>
                <c:pt idx="25">
                  <c:v>3.3450639045702222E-3</c:v>
                </c:pt>
                <c:pt idx="26">
                  <c:v>3.2820739029744807E-3</c:v>
                </c:pt>
                <c:pt idx="27">
                  <c:v>3.4669558740235877E-3</c:v>
                </c:pt>
                <c:pt idx="28">
                  <c:v>3.4628007209161439E-3</c:v>
                </c:pt>
                <c:pt idx="29">
                  <c:v>2.154741427566549E-3</c:v>
                </c:pt>
                <c:pt idx="30">
                  <c:v>1.9744612201495109E-3</c:v>
                </c:pt>
                <c:pt idx="31">
                  <c:v>6.372769642369508E-4</c:v>
                </c:pt>
                <c:pt idx="32">
                  <c:v>5.662102419407857E-4</c:v>
                </c:pt>
                <c:pt idx="33">
                  <c:v>1.9975322562889252E-4</c:v>
                </c:pt>
                <c:pt idx="34">
                  <c:v>0</c:v>
                </c:pt>
                <c:pt idx="35">
                  <c:v>9.4253822630738709E-5</c:v>
                </c:pt>
                <c:pt idx="36">
                  <c:v>1.3751000834140591E-4</c:v>
                </c:pt>
                <c:pt idx="37">
                  <c:v>4.4615193459135117E-5</c:v>
                </c:pt>
                <c:pt idx="38">
                  <c:v>0</c:v>
                </c:pt>
                <c:pt idx="39">
                  <c:v>8.4715323551662978E-5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'150um sapphire'!$Q$45</c:f>
              <c:strCache>
                <c:ptCount val="1"/>
                <c:pt idx="0">
                  <c:v>lens,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sapphire'!$Q$46:$Q$86</c:f>
              <c:numCache>
                <c:formatCode>General</c:formatCode>
                <c:ptCount val="41"/>
                <c:pt idx="0">
                  <c:v>3.1830988618379067E-40</c:v>
                </c:pt>
                <c:pt idx="1">
                  <c:v>3.072674617762082E-2</c:v>
                </c:pt>
                <c:pt idx="2">
                  <c:v>3.5132992774157816E-2</c:v>
                </c:pt>
                <c:pt idx="3">
                  <c:v>6.1257958515929502E-2</c:v>
                </c:pt>
                <c:pt idx="4">
                  <c:v>5.5120997215236216E-2</c:v>
                </c:pt>
                <c:pt idx="5">
                  <c:v>3.0298995650786194E-4</c:v>
                </c:pt>
                <c:pt idx="6">
                  <c:v>0</c:v>
                </c:pt>
                <c:pt idx="7">
                  <c:v>2.2246792377323421E-4</c:v>
                </c:pt>
                <c:pt idx="8">
                  <c:v>1.9637394173667441E-4</c:v>
                </c:pt>
                <c:pt idx="9">
                  <c:v>0</c:v>
                </c:pt>
                <c:pt idx="10">
                  <c:v>3.1812100183894879E-4</c:v>
                </c:pt>
                <c:pt idx="11">
                  <c:v>5.8103969412631143E-4</c:v>
                </c:pt>
                <c:pt idx="12">
                  <c:v>6.9504717556337784E-3</c:v>
                </c:pt>
                <c:pt idx="13">
                  <c:v>5.6939136281752324E-3</c:v>
                </c:pt>
                <c:pt idx="14">
                  <c:v>7.3765886675312125E-3</c:v>
                </c:pt>
                <c:pt idx="15">
                  <c:v>5.7152762811800905E-3</c:v>
                </c:pt>
                <c:pt idx="16">
                  <c:v>6.2812239083034028E-3</c:v>
                </c:pt>
                <c:pt idx="17">
                  <c:v>5.1585868674206134E-3</c:v>
                </c:pt>
                <c:pt idx="18">
                  <c:v>4.7897574923938336E-3</c:v>
                </c:pt>
                <c:pt idx="19">
                  <c:v>5.6591282356025212E-3</c:v>
                </c:pt>
                <c:pt idx="20">
                  <c:v>4.8124494716042607E-3</c:v>
                </c:pt>
                <c:pt idx="21">
                  <c:v>5.3666577228036368E-3</c:v>
                </c:pt>
                <c:pt idx="22">
                  <c:v>4.6081375172470612E-3</c:v>
                </c:pt>
                <c:pt idx="23">
                  <c:v>4.2699293053369532E-3</c:v>
                </c:pt>
                <c:pt idx="24">
                  <c:v>2.7305524569762357E-3</c:v>
                </c:pt>
                <c:pt idx="25">
                  <c:v>3.6730113461947538E-3</c:v>
                </c:pt>
                <c:pt idx="26">
                  <c:v>3.723891543759507E-3</c:v>
                </c:pt>
                <c:pt idx="27">
                  <c:v>3.2844845122328727E-3</c:v>
                </c:pt>
                <c:pt idx="28">
                  <c:v>2.1128953551352741E-3</c:v>
                </c:pt>
                <c:pt idx="29">
                  <c:v>2.8351860889033538E-3</c:v>
                </c:pt>
                <c:pt idx="30">
                  <c:v>1.6453843501245925E-3</c:v>
                </c:pt>
                <c:pt idx="31">
                  <c:v>1.221447514787489E-3</c:v>
                </c:pt>
                <c:pt idx="32">
                  <c:v>6.1768390029903893E-4</c:v>
                </c:pt>
                <c:pt idx="33">
                  <c:v>3.4956814485056191E-4</c:v>
                </c:pt>
                <c:pt idx="34">
                  <c:v>9.6983788529438159E-5</c:v>
                </c:pt>
                <c:pt idx="35">
                  <c:v>9.4253822630738709E-5</c:v>
                </c:pt>
                <c:pt idx="36">
                  <c:v>0</c:v>
                </c:pt>
                <c:pt idx="37">
                  <c:v>1.7846077383654047E-4</c:v>
                </c:pt>
                <c:pt idx="38">
                  <c:v>4.3457128537400491E-5</c:v>
                </c:pt>
                <c:pt idx="39">
                  <c:v>8.4715323551662978E-5</c:v>
                </c:pt>
                <c:pt idx="40">
                  <c:v>4.1312455316320305E-5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'150um sapphire'!$P$89</c:f>
              <c:strCache>
                <c:ptCount val="1"/>
                <c:pt idx="0">
                  <c:v>base,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sapphire'!$P$90:$P$110</c:f>
              <c:numCache>
                <c:formatCode>General</c:formatCode>
                <c:ptCount val="21"/>
                <c:pt idx="0">
                  <c:v>1.9098593171027439E-2</c:v>
                </c:pt>
                <c:pt idx="1">
                  <c:v>9.5048716419697324E-3</c:v>
                </c:pt>
                <c:pt idx="2">
                  <c:v>5.1985936009111659E-3</c:v>
                </c:pt>
                <c:pt idx="3">
                  <c:v>5.5569647342505737E-3</c:v>
                </c:pt>
                <c:pt idx="4">
                  <c:v>5.6324187282459888E-3</c:v>
                </c:pt>
                <c:pt idx="5">
                  <c:v>4.6758092009422988E-3</c:v>
                </c:pt>
                <c:pt idx="6">
                  <c:v>5.7776437708719321E-3</c:v>
                </c:pt>
                <c:pt idx="7">
                  <c:v>5.1328271151372985E-3</c:v>
                </c:pt>
                <c:pt idx="8">
                  <c:v>5.8503724722190047E-3</c:v>
                </c:pt>
                <c:pt idx="9">
                  <c:v>3.5758633309482266E-3</c:v>
                </c:pt>
                <c:pt idx="10">
                  <c:v>4.1801751362000152E-3</c:v>
                </c:pt>
                <c:pt idx="11">
                  <c:v>3.6865835598731615E-3</c:v>
                </c:pt>
                <c:pt idx="12">
                  <c:v>3.4842228189671419E-3</c:v>
                </c:pt>
                <c:pt idx="13">
                  <c:v>3.4416226168160263E-3</c:v>
                </c:pt>
                <c:pt idx="14">
                  <c:v>3.0168014173704793E-3</c:v>
                </c:pt>
                <c:pt idx="15">
                  <c:v>3.178289607826065E-3</c:v>
                </c:pt>
                <c:pt idx="16">
                  <c:v>2.2479234843715795E-3</c:v>
                </c:pt>
                <c:pt idx="17">
                  <c:v>2.3372124659409208E-3</c:v>
                </c:pt>
                <c:pt idx="18">
                  <c:v>1.673022122838429E-3</c:v>
                </c:pt>
                <c:pt idx="19">
                  <c:v>1.1227279558326554E-3</c:v>
                </c:pt>
                <c:pt idx="20">
                  <c:v>4.1828530190547237E-4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'150um sapphire'!$Q$89</c:f>
              <c:strCache>
                <c:ptCount val="1"/>
                <c:pt idx="0">
                  <c:v>lens,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sapphire'!$Q$90:$Q$110</c:f>
              <c:numCache>
                <c:formatCode>General</c:formatCode>
                <c:ptCount val="21"/>
                <c:pt idx="0">
                  <c:v>5.7295779513082318E-2</c:v>
                </c:pt>
                <c:pt idx="1">
                  <c:v>6.1161782739631319E-2</c:v>
                </c:pt>
                <c:pt idx="2">
                  <c:v>4.1380805063252882E-2</c:v>
                </c:pt>
                <c:pt idx="3">
                  <c:v>5.5569647342505735E-4</c:v>
                </c:pt>
                <c:pt idx="4">
                  <c:v>2.0860810104614773E-4</c:v>
                </c:pt>
                <c:pt idx="5">
                  <c:v>0</c:v>
                </c:pt>
                <c:pt idx="6">
                  <c:v>4.1766099548471797E-4</c:v>
                </c:pt>
                <c:pt idx="7">
                  <c:v>8.3557650711537409E-4</c:v>
                </c:pt>
                <c:pt idx="8">
                  <c:v>5.2235468501955398E-3</c:v>
                </c:pt>
                <c:pt idx="9">
                  <c:v>5.8514127233698253E-3</c:v>
                </c:pt>
                <c:pt idx="10">
                  <c:v>4.4309856443720159E-3</c:v>
                </c:pt>
                <c:pt idx="11">
                  <c:v>4.4467038814964936E-3</c:v>
                </c:pt>
                <c:pt idx="12">
                  <c:v>3.4145383625877991E-3</c:v>
                </c:pt>
                <c:pt idx="13">
                  <c:v>3.0878109459283975E-3</c:v>
                </c:pt>
                <c:pt idx="14">
                  <c:v>3.0466707383345437E-3</c:v>
                </c:pt>
                <c:pt idx="15">
                  <c:v>2.7043341399923537E-3</c:v>
                </c:pt>
                <c:pt idx="16">
                  <c:v>2.3263394198729135E-3</c:v>
                </c:pt>
                <c:pt idx="17">
                  <c:v>2.1649968105558002E-3</c:v>
                </c:pt>
                <c:pt idx="18">
                  <c:v>1.2547665921288217E-3</c:v>
                </c:pt>
                <c:pt idx="19">
                  <c:v>9.6862804032621266E-4</c:v>
                </c:pt>
                <c:pt idx="20">
                  <c:v>3.1371397642910432E-4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93808"/>
        <c:axId val="237094368"/>
      </c:scatterChart>
      <c:valAx>
        <c:axId val="2370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94368"/>
        <c:crosses val="autoZero"/>
        <c:crossBetween val="midCat"/>
      </c:valAx>
      <c:valAx>
        <c:axId val="2370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9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5.0925925925925923E-2"/>
          <c:w val="0.8713311461067369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'150um sapphire'!$N$2</c:f>
              <c:strCache>
                <c:ptCount val="1"/>
                <c:pt idx="0">
                  <c:v>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sapphire'!$N$3:$N$43</c:f>
              <c:numCache>
                <c:formatCode>General</c:formatCode>
                <c:ptCount val="41"/>
                <c:pt idx="0">
                  <c:v>11</c:v>
                </c:pt>
                <c:pt idx="1">
                  <c:v>30</c:v>
                </c:pt>
                <c:pt idx="2">
                  <c:v>77</c:v>
                </c:pt>
                <c:pt idx="3">
                  <c:v>222</c:v>
                </c:pt>
                <c:pt idx="4">
                  <c:v>294</c:v>
                </c:pt>
                <c:pt idx="5">
                  <c:v>272</c:v>
                </c:pt>
                <c:pt idx="6">
                  <c:v>236</c:v>
                </c:pt>
                <c:pt idx="7">
                  <c:v>209</c:v>
                </c:pt>
                <c:pt idx="8">
                  <c:v>178</c:v>
                </c:pt>
                <c:pt idx="9">
                  <c:v>148</c:v>
                </c:pt>
                <c:pt idx="10">
                  <c:v>97</c:v>
                </c:pt>
                <c:pt idx="11">
                  <c:v>49</c:v>
                </c:pt>
                <c:pt idx="12">
                  <c:v>16</c:v>
                </c:pt>
                <c:pt idx="13">
                  <c:v>9</c:v>
                </c:pt>
                <c:pt idx="14">
                  <c:v>8</c:v>
                </c:pt>
                <c:pt idx="15">
                  <c:v>30</c:v>
                </c:pt>
                <c:pt idx="16">
                  <c:v>51</c:v>
                </c:pt>
                <c:pt idx="17">
                  <c:v>50</c:v>
                </c:pt>
                <c:pt idx="18">
                  <c:v>54</c:v>
                </c:pt>
                <c:pt idx="19">
                  <c:v>59</c:v>
                </c:pt>
                <c:pt idx="20">
                  <c:v>61</c:v>
                </c:pt>
                <c:pt idx="21">
                  <c:v>55</c:v>
                </c:pt>
                <c:pt idx="22">
                  <c:v>63</c:v>
                </c:pt>
                <c:pt idx="23">
                  <c:v>49</c:v>
                </c:pt>
                <c:pt idx="24">
                  <c:v>56</c:v>
                </c:pt>
                <c:pt idx="25">
                  <c:v>39</c:v>
                </c:pt>
                <c:pt idx="26">
                  <c:v>39</c:v>
                </c:pt>
                <c:pt idx="27">
                  <c:v>44</c:v>
                </c:pt>
                <c:pt idx="28">
                  <c:v>49</c:v>
                </c:pt>
                <c:pt idx="29">
                  <c:v>50</c:v>
                </c:pt>
                <c:pt idx="30">
                  <c:v>43</c:v>
                </c:pt>
                <c:pt idx="31">
                  <c:v>30</c:v>
                </c:pt>
                <c:pt idx="32">
                  <c:v>16</c:v>
                </c:pt>
                <c:pt idx="33">
                  <c:v>28</c:v>
                </c:pt>
                <c:pt idx="34">
                  <c:v>35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41</c:v>
                </c:pt>
                <c:pt idx="39">
                  <c:v>40</c:v>
                </c:pt>
                <c:pt idx="40">
                  <c:v>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sapphire'!$N$45</c:f>
              <c:strCache>
                <c:ptCount val="1"/>
                <c:pt idx="0">
                  <c:v>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sapphire'!$N$46:$N$86</c:f>
              <c:numCache>
                <c:formatCode>General</c:formatCode>
                <c:ptCount val="41"/>
                <c:pt idx="0">
                  <c:v>6</c:v>
                </c:pt>
                <c:pt idx="1">
                  <c:v>24</c:v>
                </c:pt>
                <c:pt idx="2">
                  <c:v>57</c:v>
                </c:pt>
                <c:pt idx="3">
                  <c:v>170</c:v>
                </c:pt>
                <c:pt idx="4">
                  <c:v>294</c:v>
                </c:pt>
                <c:pt idx="5">
                  <c:v>265</c:v>
                </c:pt>
                <c:pt idx="6">
                  <c:v>230</c:v>
                </c:pt>
                <c:pt idx="7">
                  <c:v>201</c:v>
                </c:pt>
                <c:pt idx="8">
                  <c:v>164</c:v>
                </c:pt>
                <c:pt idx="9">
                  <c:v>112</c:v>
                </c:pt>
                <c:pt idx="10">
                  <c:v>62</c:v>
                </c:pt>
                <c:pt idx="11">
                  <c:v>7</c:v>
                </c:pt>
                <c:pt idx="12">
                  <c:v>-5</c:v>
                </c:pt>
                <c:pt idx="13">
                  <c:v>-20</c:v>
                </c:pt>
                <c:pt idx="14">
                  <c:v>-7</c:v>
                </c:pt>
                <c:pt idx="15">
                  <c:v>-10</c:v>
                </c:pt>
                <c:pt idx="16">
                  <c:v>-18</c:v>
                </c:pt>
                <c:pt idx="17">
                  <c:v>-22</c:v>
                </c:pt>
                <c:pt idx="18">
                  <c:v>-27</c:v>
                </c:pt>
                <c:pt idx="19">
                  <c:v>-28</c:v>
                </c:pt>
                <c:pt idx="20">
                  <c:v>-38</c:v>
                </c:pt>
                <c:pt idx="21">
                  <c:v>-43</c:v>
                </c:pt>
                <c:pt idx="22">
                  <c:v>-39</c:v>
                </c:pt>
                <c:pt idx="23">
                  <c:v>-53</c:v>
                </c:pt>
                <c:pt idx="24">
                  <c:v>-74</c:v>
                </c:pt>
                <c:pt idx="25">
                  <c:v>-69</c:v>
                </c:pt>
                <c:pt idx="26">
                  <c:v>-62</c:v>
                </c:pt>
                <c:pt idx="27">
                  <c:v>-65</c:v>
                </c:pt>
                <c:pt idx="28">
                  <c:v>-88</c:v>
                </c:pt>
                <c:pt idx="29">
                  <c:v>-76</c:v>
                </c:pt>
                <c:pt idx="30">
                  <c:v>-82</c:v>
                </c:pt>
                <c:pt idx="31">
                  <c:v>-71</c:v>
                </c:pt>
                <c:pt idx="32">
                  <c:v>-70</c:v>
                </c:pt>
                <c:pt idx="33">
                  <c:v>-67</c:v>
                </c:pt>
                <c:pt idx="34">
                  <c:v>-65</c:v>
                </c:pt>
                <c:pt idx="35">
                  <c:v>-65</c:v>
                </c:pt>
                <c:pt idx="36">
                  <c:v>-68</c:v>
                </c:pt>
                <c:pt idx="37">
                  <c:v>-65</c:v>
                </c:pt>
                <c:pt idx="38">
                  <c:v>-64</c:v>
                </c:pt>
                <c:pt idx="39">
                  <c:v>-64</c:v>
                </c:pt>
                <c:pt idx="40">
                  <c:v>-63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sapphire'!$N$89</c:f>
              <c:strCache>
                <c:ptCount val="1"/>
                <c:pt idx="0">
                  <c:v>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sapphire'!$N$90:$N$110</c:f>
              <c:numCache>
                <c:formatCode>General</c:formatCode>
                <c:ptCount val="21"/>
                <c:pt idx="0">
                  <c:v>12</c:v>
                </c:pt>
                <c:pt idx="1">
                  <c:v>137</c:v>
                </c:pt>
                <c:pt idx="2">
                  <c:v>311</c:v>
                </c:pt>
                <c:pt idx="3">
                  <c:v>275</c:v>
                </c:pt>
                <c:pt idx="4">
                  <c:v>223</c:v>
                </c:pt>
                <c:pt idx="5">
                  <c:v>167</c:v>
                </c:pt>
                <c:pt idx="6">
                  <c:v>90</c:v>
                </c:pt>
                <c:pt idx="7">
                  <c:v>18</c:v>
                </c:pt>
                <c:pt idx="8">
                  <c:v>6</c:v>
                </c:pt>
                <c:pt idx="9">
                  <c:v>55</c:v>
                </c:pt>
                <c:pt idx="10">
                  <c:v>61</c:v>
                </c:pt>
                <c:pt idx="11">
                  <c:v>81</c:v>
                </c:pt>
                <c:pt idx="12">
                  <c:v>79</c:v>
                </c:pt>
                <c:pt idx="13">
                  <c:v>68</c:v>
                </c:pt>
                <c:pt idx="14">
                  <c:v>69</c:v>
                </c:pt>
                <c:pt idx="15">
                  <c:v>52</c:v>
                </c:pt>
                <c:pt idx="16">
                  <c:v>55</c:v>
                </c:pt>
                <c:pt idx="17">
                  <c:v>48</c:v>
                </c:pt>
                <c:pt idx="18">
                  <c:v>30</c:v>
                </c:pt>
                <c:pt idx="19">
                  <c:v>23</c:v>
                </c:pt>
                <c:pt idx="2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98288"/>
        <c:axId val="237098848"/>
      </c:scatterChart>
      <c:valAx>
        <c:axId val="2370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98848"/>
        <c:crosses val="autoZero"/>
        <c:crossBetween val="midCat"/>
      </c:valAx>
      <c:valAx>
        <c:axId val="2370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9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78718285214347"/>
          <c:y val="0.15595982793817439"/>
          <c:w val="0.2505461504811898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IMPROVEMENT/AREA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6"/>
          <c:w val="0.8400255905511810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'150um sapphire'!$O$2</c:f>
              <c:strCache>
                <c:ptCount val="1"/>
                <c:pt idx="0">
                  <c:v>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sapphire'!$O$3:$O$43</c:f>
              <c:numCache>
                <c:formatCode>General</c:formatCode>
                <c:ptCount val="41"/>
                <c:pt idx="0">
                  <c:v>3.5014087480216977E-2</c:v>
                </c:pt>
                <c:pt idx="1">
                  <c:v>2.4481452550587968E-2</c:v>
                </c:pt>
                <c:pt idx="2">
                  <c:v>2.8164161144673235E-2</c:v>
                </c:pt>
                <c:pt idx="3">
                  <c:v>4.5869476073058725E-2</c:v>
                </c:pt>
                <c:pt idx="4">
                  <c:v>3.8976720757198859E-2</c:v>
                </c:pt>
                <c:pt idx="5">
                  <c:v>2.5084375276991526E-2</c:v>
                </c:pt>
                <c:pt idx="6">
                  <c:v>1.6009618656161673E-2</c:v>
                </c:pt>
                <c:pt idx="7">
                  <c:v>1.0864949722857191E-2</c:v>
                </c:pt>
                <c:pt idx="8">
                  <c:v>7.3165237268484938E-3</c:v>
                </c:pt>
                <c:pt idx="9">
                  <c:v>4.9303563587575717E-3</c:v>
                </c:pt>
                <c:pt idx="10">
                  <c:v>2.6718060754853607E-3</c:v>
                </c:pt>
                <c:pt idx="11">
                  <c:v>1.1345418086301294E-3</c:v>
                </c:pt>
                <c:pt idx="12">
                  <c:v>3.1576403862239761E-4</c:v>
                </c:pt>
                <c:pt idx="13">
                  <c:v>1.5319266335727153E-4</c:v>
                </c:pt>
                <c:pt idx="14">
                  <c:v>1.1864921382754956E-4</c:v>
                </c:pt>
                <c:pt idx="15">
                  <c:v>3.9113918814264202E-4</c:v>
                </c:pt>
                <c:pt idx="16">
                  <c:v>5.8912048901775744E-4</c:v>
                </c:pt>
                <c:pt idx="17">
                  <c:v>5.1526360091991958E-4</c:v>
                </c:pt>
                <c:pt idx="18">
                  <c:v>4.9952365512964008E-4</c:v>
                </c:pt>
                <c:pt idx="19">
                  <c:v>4.9262909031478795E-4</c:v>
                </c:pt>
                <c:pt idx="20">
                  <c:v>4.6203219648331304E-4</c:v>
                </c:pt>
                <c:pt idx="21">
                  <c:v>3.7961771592131491E-4</c:v>
                </c:pt>
                <c:pt idx="22">
                  <c:v>3.9788538409192044E-4</c:v>
                </c:pt>
                <c:pt idx="23">
                  <c:v>2.8424118706707398E-4</c:v>
                </c:pt>
                <c:pt idx="24">
                  <c:v>2.9940462285494961E-4</c:v>
                </c:pt>
                <c:pt idx="25">
                  <c:v>1.927980479785342E-4</c:v>
                </c:pt>
                <c:pt idx="26">
                  <c:v>1.7879422834731463E-4</c:v>
                </c:pt>
                <c:pt idx="27">
                  <c:v>1.8757824254102138E-4</c:v>
                </c:pt>
                <c:pt idx="28">
                  <c:v>1.9474814797295188E-4</c:v>
                </c:pt>
                <c:pt idx="29">
                  <c:v>1.85706166127641E-4</c:v>
                </c:pt>
                <c:pt idx="30">
                  <c:v>1.4957803544460622E-4</c:v>
                </c:pt>
                <c:pt idx="31">
                  <c:v>9.7941440658191593E-5</c:v>
                </c:pt>
                <c:pt idx="32">
                  <c:v>4.9120000954251866E-5</c:v>
                </c:pt>
                <c:pt idx="33">
                  <c:v>8.0981589269265384E-5</c:v>
                </c:pt>
                <c:pt idx="34">
                  <c:v>9.5529335237767016E-5</c:v>
                </c:pt>
                <c:pt idx="35">
                  <c:v>9.8039493319357533E-5</c:v>
                </c:pt>
                <c:pt idx="36">
                  <c:v>9.7700258955591402E-5</c:v>
                </c:pt>
                <c:pt idx="37">
                  <c:v>9.4944905074579415E-5</c:v>
                </c:pt>
                <c:pt idx="38">
                  <c:v>9.0141475329234594E-5</c:v>
                </c:pt>
                <c:pt idx="39">
                  <c:v>8.3603468414162336E-5</c:v>
                </c:pt>
                <c:pt idx="40">
                  <c:v>8.3556345123245057E-5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sapphire'!$O$45</c:f>
              <c:strCache>
                <c:ptCount val="1"/>
                <c:pt idx="0">
                  <c:v>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sapphire'!$O$46:$O$86</c:f>
              <c:numCache>
                <c:formatCode>General</c:formatCode>
                <c:ptCount val="41"/>
                <c:pt idx="0">
                  <c:v>1.9098593171027439E-2</c:v>
                </c:pt>
                <c:pt idx="1">
                  <c:v>1.9585162040470377E-2</c:v>
                </c:pt>
                <c:pt idx="2">
                  <c:v>2.0848794613589277E-2</c:v>
                </c:pt>
                <c:pt idx="3">
                  <c:v>3.5125274470360283E-2</c:v>
                </c:pt>
                <c:pt idx="4">
                  <c:v>3.8976720757198859E-2</c:v>
                </c:pt>
                <c:pt idx="5">
                  <c:v>2.4438821501480714E-2</c:v>
                </c:pt>
                <c:pt idx="6">
                  <c:v>1.5602594453038918E-2</c:v>
                </c:pt>
                <c:pt idx="7">
                  <c:v>1.0449066479877011E-2</c:v>
                </c:pt>
                <c:pt idx="8">
                  <c:v>6.7410668045120954E-3</c:v>
                </c:pt>
                <c:pt idx="9">
                  <c:v>3.7310804877084326E-3</c:v>
                </c:pt>
                <c:pt idx="10">
                  <c:v>1.7077523369081686E-3</c:v>
                </c:pt>
                <c:pt idx="11">
                  <c:v>1.6207740123287565E-4</c:v>
                </c:pt>
                <c:pt idx="12">
                  <c:v>-9.8676262069499255E-5</c:v>
                </c:pt>
                <c:pt idx="13">
                  <c:v>-3.4042814079393677E-4</c:v>
                </c:pt>
                <c:pt idx="14">
                  <c:v>-1.0381806209910586E-4</c:v>
                </c:pt>
                <c:pt idx="15">
                  <c:v>-1.3037972938088066E-4</c:v>
                </c:pt>
                <c:pt idx="16">
                  <c:v>-2.0792487847685556E-4</c:v>
                </c:pt>
                <c:pt idx="17">
                  <c:v>-2.2671598440476463E-4</c:v>
                </c:pt>
                <c:pt idx="18">
                  <c:v>-2.4976182756482004E-4</c:v>
                </c:pt>
                <c:pt idx="19">
                  <c:v>-2.337900767595604E-4</c:v>
                </c:pt>
                <c:pt idx="20">
                  <c:v>-2.8782333551419503E-4</c:v>
                </c:pt>
                <c:pt idx="21">
                  <c:v>-2.9679203244757348E-4</c:v>
                </c:pt>
                <c:pt idx="22">
                  <c:v>-2.4630999967595075E-4</c:v>
                </c:pt>
                <c:pt idx="23">
                  <c:v>-3.0744454927663105E-4</c:v>
                </c:pt>
                <c:pt idx="24">
                  <c:v>-3.9564182305832626E-4</c:v>
                </c:pt>
                <c:pt idx="25">
                  <c:v>-3.4110423873125282E-4</c:v>
                </c:pt>
                <c:pt idx="26">
                  <c:v>-2.842369783982951E-4</c:v>
                </c:pt>
                <c:pt idx="27">
                  <c:v>-2.7710422193559975E-4</c:v>
                </c:pt>
                <c:pt idx="28">
                  <c:v>-3.4975177595142381E-4</c:v>
                </c:pt>
                <c:pt idx="29">
                  <c:v>-2.822733725140143E-4</c:v>
                </c:pt>
                <c:pt idx="30">
                  <c:v>-2.8524183503390025E-4</c:v>
                </c:pt>
                <c:pt idx="31">
                  <c:v>-2.3179474289105343E-4</c:v>
                </c:pt>
                <c:pt idx="32">
                  <c:v>-2.1490000417485192E-4</c:v>
                </c:pt>
                <c:pt idx="33">
                  <c:v>-1.9377737432288504E-4</c:v>
                </c:pt>
                <c:pt idx="34">
                  <c:v>-1.7741162258442446E-4</c:v>
                </c:pt>
                <c:pt idx="35">
                  <c:v>-1.6769913330942735E-4</c:v>
                </c:pt>
                <c:pt idx="36">
                  <c:v>-1.6609044022450537E-4</c:v>
                </c:pt>
                <c:pt idx="37">
                  <c:v>-1.5052241048408931E-4</c:v>
                </c:pt>
                <c:pt idx="38">
                  <c:v>-1.4070864441636621E-4</c:v>
                </c:pt>
                <c:pt idx="39">
                  <c:v>-1.3376554946265972E-4</c:v>
                </c:pt>
                <c:pt idx="40">
                  <c:v>-1.2533451768486758E-4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sapphire'!$O$89</c:f>
              <c:strCache>
                <c:ptCount val="1"/>
                <c:pt idx="0">
                  <c:v>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sapphire'!$O$90:$O$110</c:f>
              <c:numCache>
                <c:formatCode>General</c:formatCode>
                <c:ptCount val="21"/>
                <c:pt idx="0">
                  <c:v>3.8197186342054879E-2</c:v>
                </c:pt>
                <c:pt idx="1">
                  <c:v>5.0110260737925107E-2</c:v>
                </c:pt>
                <c:pt idx="2">
                  <c:v>4.1230476719349811E-2</c:v>
                </c:pt>
                <c:pt idx="3">
                  <c:v>1.8655275976459575E-2</c:v>
                </c:pt>
                <c:pt idx="4">
                  <c:v>9.1662066915012032E-3</c:v>
                </c:pt>
                <c:pt idx="5">
                  <c:v>4.5999135526397445E-3</c:v>
                </c:pt>
                <c:pt idx="6">
                  <c:v>1.7761727172509866E-3</c:v>
                </c:pt>
                <c:pt idx="7">
                  <c:v>2.669607311119865E-4</c:v>
                </c:pt>
                <c:pt idx="8">
                  <c:v>6.9308292825618524E-5</c:v>
                </c:pt>
                <c:pt idx="9">
                  <c:v>5.0877409318759634E-4</c:v>
                </c:pt>
                <c:pt idx="10">
                  <c:v>4.6203219648331304E-4</c:v>
                </c:pt>
                <c:pt idx="11">
                  <c:v>5.115669224038977E-4</c:v>
                </c:pt>
                <c:pt idx="12">
                  <c:v>4.2237437867037532E-4</c:v>
                </c:pt>
                <c:pt idx="13">
                  <c:v>3.1174378275942039E-4</c:v>
                </c:pt>
                <c:pt idx="14">
                  <c:v>2.7423718796191186E-4</c:v>
                </c:pt>
                <c:pt idx="15">
                  <c:v>1.808850661190587E-4</c:v>
                </c:pt>
                <c:pt idx="16">
                  <c:v>1.6885000328024081E-4</c:v>
                </c:pt>
                <c:pt idx="17">
                  <c:v>1.3101165975465189E-4</c:v>
                </c:pt>
                <c:pt idx="18">
                  <c:v>7.3275194216693555E-5</c:v>
                </c:pt>
                <c:pt idx="19">
                  <c:v>5.0567169087131604E-5</c:v>
                </c:pt>
                <c:pt idx="20">
                  <c:v>3.5809862195676449E-5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73392"/>
        <c:axId val="237073952"/>
      </c:scatterChart>
      <c:valAx>
        <c:axId val="2370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73952"/>
        <c:crosses val="autoZero"/>
        <c:crossBetween val="midCat"/>
      </c:valAx>
      <c:valAx>
        <c:axId val="2370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7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278718285214346"/>
          <c:y val="0.41079760863225429"/>
          <c:w val="0.2505461504811898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</a:t>
            </a:r>
            <a:r>
              <a:rPr lang="en-US" baseline="0"/>
              <a:t> Adding Mirrors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'150um sapphire'!$B$402</c:f>
              <c:strCache>
                <c:ptCount val="1"/>
                <c:pt idx="0">
                  <c:v> REFLECTIVE COATING on CHANNEL BOTTOM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sapphire'!$H$404:$H$424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2.2499999999999999E-2</c:v>
                </c:pt>
                <c:pt idx="4">
                  <c:v>4.0000000000000008E-2</c:v>
                </c:pt>
                <c:pt idx="5">
                  <c:v>6.25E-2</c:v>
                </c:pt>
                <c:pt idx="6">
                  <c:v>0.09</c:v>
                </c:pt>
                <c:pt idx="7">
                  <c:v>0.12249999999999998</c:v>
                </c:pt>
                <c:pt idx="8">
                  <c:v>0.16000000000000003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0.30250000000000005</c:v>
                </c:pt>
                <c:pt idx="12">
                  <c:v>0.36</c:v>
                </c:pt>
                <c:pt idx="13">
                  <c:v>0.42250000000000004</c:v>
                </c:pt>
                <c:pt idx="14">
                  <c:v>0.48999999999999994</c:v>
                </c:pt>
                <c:pt idx="15">
                  <c:v>0.5625</c:v>
                </c:pt>
                <c:pt idx="16">
                  <c:v>0.64000000000000012</c:v>
                </c:pt>
                <c:pt idx="17">
                  <c:v>0.72249999999999992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</c:numCache>
            </c:numRef>
          </c:xVal>
          <c:yVal>
            <c:numRef>
              <c:f>'150um sapphire'!$M$404:$M$424</c:f>
              <c:numCache>
                <c:formatCode>General</c:formatCode>
                <c:ptCount val="21"/>
                <c:pt idx="0">
                  <c:v>309</c:v>
                </c:pt>
                <c:pt idx="1">
                  <c:v>312</c:v>
                </c:pt>
                <c:pt idx="2">
                  <c:v>304</c:v>
                </c:pt>
                <c:pt idx="3">
                  <c:v>310</c:v>
                </c:pt>
                <c:pt idx="4">
                  <c:v>325</c:v>
                </c:pt>
                <c:pt idx="5">
                  <c:v>319</c:v>
                </c:pt>
                <c:pt idx="6">
                  <c:v>317</c:v>
                </c:pt>
                <c:pt idx="7">
                  <c:v>336</c:v>
                </c:pt>
                <c:pt idx="8">
                  <c:v>341</c:v>
                </c:pt>
                <c:pt idx="9">
                  <c:v>346</c:v>
                </c:pt>
                <c:pt idx="10">
                  <c:v>381</c:v>
                </c:pt>
                <c:pt idx="11">
                  <c:v>363</c:v>
                </c:pt>
                <c:pt idx="12">
                  <c:v>383</c:v>
                </c:pt>
                <c:pt idx="13">
                  <c:v>406</c:v>
                </c:pt>
                <c:pt idx="14">
                  <c:v>423</c:v>
                </c:pt>
                <c:pt idx="15">
                  <c:v>427</c:v>
                </c:pt>
                <c:pt idx="16">
                  <c:v>411</c:v>
                </c:pt>
                <c:pt idx="17">
                  <c:v>419</c:v>
                </c:pt>
                <c:pt idx="18">
                  <c:v>453</c:v>
                </c:pt>
                <c:pt idx="19">
                  <c:v>488</c:v>
                </c:pt>
                <c:pt idx="20">
                  <c:v>518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sapphire'!$B$425</c:f>
              <c:strCache>
                <c:ptCount val="1"/>
                <c:pt idx="0">
                  <c:v> REFLECTIVE COATING on PDMS BOTTOM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sapphire'!$H$427:$H$447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2.5000000000000001E-3</c:v>
                </c:pt>
                <c:pt idx="2">
                  <c:v>0.01</c:v>
                </c:pt>
                <c:pt idx="3">
                  <c:v>2.2499999999999999E-2</c:v>
                </c:pt>
                <c:pt idx="4">
                  <c:v>0.04</c:v>
                </c:pt>
                <c:pt idx="5">
                  <c:v>6.25E-2</c:v>
                </c:pt>
                <c:pt idx="6">
                  <c:v>0.09</c:v>
                </c:pt>
                <c:pt idx="7">
                  <c:v>0.1225</c:v>
                </c:pt>
                <c:pt idx="8">
                  <c:v>0.16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0.30249999999999999</c:v>
                </c:pt>
                <c:pt idx="12">
                  <c:v>0.36</c:v>
                </c:pt>
                <c:pt idx="13">
                  <c:v>0.42249999999999999</c:v>
                </c:pt>
                <c:pt idx="14">
                  <c:v>0.49</c:v>
                </c:pt>
                <c:pt idx="15">
                  <c:v>0.5625</c:v>
                </c:pt>
                <c:pt idx="16">
                  <c:v>0.64</c:v>
                </c:pt>
                <c:pt idx="17">
                  <c:v>0.72250000000000003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</c:numCache>
            </c:numRef>
          </c:xVal>
          <c:yVal>
            <c:numRef>
              <c:f>'150um sapphire'!$M$427:$M$447</c:f>
              <c:numCache>
                <c:formatCode>General</c:formatCode>
                <c:ptCount val="21"/>
                <c:pt idx="0">
                  <c:v>319</c:v>
                </c:pt>
                <c:pt idx="1">
                  <c:v>311</c:v>
                </c:pt>
                <c:pt idx="2">
                  <c:v>305</c:v>
                </c:pt>
                <c:pt idx="3">
                  <c:v>309</c:v>
                </c:pt>
                <c:pt idx="4">
                  <c:v>294</c:v>
                </c:pt>
                <c:pt idx="5">
                  <c:v>318</c:v>
                </c:pt>
                <c:pt idx="6">
                  <c:v>325</c:v>
                </c:pt>
                <c:pt idx="7">
                  <c:v>313</c:v>
                </c:pt>
                <c:pt idx="8">
                  <c:v>310</c:v>
                </c:pt>
                <c:pt idx="9">
                  <c:v>324</c:v>
                </c:pt>
                <c:pt idx="10">
                  <c:v>319</c:v>
                </c:pt>
                <c:pt idx="11">
                  <c:v>327</c:v>
                </c:pt>
                <c:pt idx="12">
                  <c:v>315</c:v>
                </c:pt>
                <c:pt idx="13">
                  <c:v>323</c:v>
                </c:pt>
                <c:pt idx="14">
                  <c:v>328</c:v>
                </c:pt>
                <c:pt idx="15">
                  <c:v>320</c:v>
                </c:pt>
                <c:pt idx="16">
                  <c:v>318</c:v>
                </c:pt>
                <c:pt idx="17">
                  <c:v>330</c:v>
                </c:pt>
                <c:pt idx="18">
                  <c:v>314</c:v>
                </c:pt>
                <c:pt idx="19">
                  <c:v>328</c:v>
                </c:pt>
                <c:pt idx="20">
                  <c:v>346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sapphire'!$B$448</c:f>
              <c:strCache>
                <c:ptCount val="1"/>
                <c:pt idx="0">
                  <c:v> REFLECTIVE COATING on CHANNEL SIDES and BOTTOM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sapphire'!$H$450:$H$470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2.5000000000000001E-3</c:v>
                </c:pt>
                <c:pt idx="2">
                  <c:v>0.01</c:v>
                </c:pt>
                <c:pt idx="3">
                  <c:v>2.2499999999999999E-2</c:v>
                </c:pt>
                <c:pt idx="4">
                  <c:v>0.04</c:v>
                </c:pt>
                <c:pt idx="5">
                  <c:v>6.25E-2</c:v>
                </c:pt>
                <c:pt idx="6">
                  <c:v>0.09</c:v>
                </c:pt>
                <c:pt idx="7">
                  <c:v>0.1225</c:v>
                </c:pt>
                <c:pt idx="8">
                  <c:v>0.16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0.30249999999999999</c:v>
                </c:pt>
                <c:pt idx="12">
                  <c:v>0.36</c:v>
                </c:pt>
                <c:pt idx="13">
                  <c:v>0.42249999999999999</c:v>
                </c:pt>
                <c:pt idx="14">
                  <c:v>0.49</c:v>
                </c:pt>
                <c:pt idx="15">
                  <c:v>0.5625</c:v>
                </c:pt>
                <c:pt idx="16">
                  <c:v>0.64</c:v>
                </c:pt>
                <c:pt idx="17">
                  <c:v>0.72250000000000003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</c:numCache>
            </c:numRef>
          </c:xVal>
          <c:yVal>
            <c:numRef>
              <c:f>'150um sapphire'!$M$450:$M$470</c:f>
              <c:numCache>
                <c:formatCode>General</c:formatCode>
                <c:ptCount val="21"/>
                <c:pt idx="0">
                  <c:v>309</c:v>
                </c:pt>
                <c:pt idx="1">
                  <c:v>312</c:v>
                </c:pt>
                <c:pt idx="2">
                  <c:v>304</c:v>
                </c:pt>
                <c:pt idx="3">
                  <c:v>310</c:v>
                </c:pt>
                <c:pt idx="4">
                  <c:v>331</c:v>
                </c:pt>
                <c:pt idx="5">
                  <c:v>323</c:v>
                </c:pt>
                <c:pt idx="6">
                  <c:v>317</c:v>
                </c:pt>
                <c:pt idx="7">
                  <c:v>337</c:v>
                </c:pt>
                <c:pt idx="8">
                  <c:v>342</c:v>
                </c:pt>
                <c:pt idx="9">
                  <c:v>355</c:v>
                </c:pt>
                <c:pt idx="10">
                  <c:v>382</c:v>
                </c:pt>
                <c:pt idx="11">
                  <c:v>370</c:v>
                </c:pt>
                <c:pt idx="12">
                  <c:v>385</c:v>
                </c:pt>
                <c:pt idx="13">
                  <c:v>404</c:v>
                </c:pt>
                <c:pt idx="14">
                  <c:v>418</c:v>
                </c:pt>
                <c:pt idx="15">
                  <c:v>439</c:v>
                </c:pt>
                <c:pt idx="16">
                  <c:v>386</c:v>
                </c:pt>
                <c:pt idx="17">
                  <c:v>447</c:v>
                </c:pt>
                <c:pt idx="18">
                  <c:v>501</c:v>
                </c:pt>
                <c:pt idx="19">
                  <c:v>481</c:v>
                </c:pt>
                <c:pt idx="20">
                  <c:v>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75760"/>
        <c:axId val="251376320"/>
      </c:scatterChart>
      <c:valAx>
        <c:axId val="2513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76320"/>
        <c:crosses val="autoZero"/>
        <c:crossBetween val="midCat"/>
      </c:valAx>
      <c:valAx>
        <c:axId val="2513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Differntial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7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 vs</a:t>
            </a:r>
            <a:r>
              <a:rPr lang="en-US" baseline="0"/>
              <a:t> DET_RAD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'250um cubic zirconia'!$J$2</c:f>
              <c:strCache>
                <c:ptCount val="1"/>
                <c:pt idx="0">
                  <c:v> BASE_RAYS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zirconia'!$I$3:$I$32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zirconia'!$J$3:$J$32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20</c:v>
                </c:pt>
                <c:pt idx="12">
                  <c:v>27</c:v>
                </c:pt>
                <c:pt idx="13">
                  <c:v>30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49</c:v>
                </c:pt>
                <c:pt idx="18">
                  <c:v>54</c:v>
                </c:pt>
                <c:pt idx="19">
                  <c:v>61</c:v>
                </c:pt>
                <c:pt idx="20">
                  <c:v>68</c:v>
                </c:pt>
                <c:pt idx="21">
                  <c:v>76</c:v>
                </c:pt>
                <c:pt idx="22">
                  <c:v>84</c:v>
                </c:pt>
                <c:pt idx="23">
                  <c:v>87</c:v>
                </c:pt>
                <c:pt idx="24">
                  <c:v>94</c:v>
                </c:pt>
                <c:pt idx="25">
                  <c:v>98</c:v>
                </c:pt>
                <c:pt idx="26">
                  <c:v>104</c:v>
                </c:pt>
                <c:pt idx="27">
                  <c:v>106</c:v>
                </c:pt>
                <c:pt idx="28">
                  <c:v>110</c:v>
                </c:pt>
                <c:pt idx="29">
                  <c:v>115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'250um cubic zirconia'!$K$2</c:f>
              <c:strCache>
                <c:ptCount val="1"/>
                <c:pt idx="0">
                  <c:v> N_RAYS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zirconia'!$I$3:$I$32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zirconia'!$K$3:$K$32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17</c:v>
                </c:pt>
                <c:pt idx="4">
                  <c:v>24</c:v>
                </c:pt>
                <c:pt idx="5">
                  <c:v>38</c:v>
                </c:pt>
                <c:pt idx="6">
                  <c:v>94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121</c:v>
                </c:pt>
                <c:pt idx="14">
                  <c:v>122</c:v>
                </c:pt>
                <c:pt idx="15">
                  <c:v>124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128</c:v>
                </c:pt>
                <c:pt idx="26">
                  <c:v>128</c:v>
                </c:pt>
                <c:pt idx="27">
                  <c:v>129</c:v>
                </c:pt>
                <c:pt idx="28">
                  <c:v>133</c:v>
                </c:pt>
                <c:pt idx="29">
                  <c:v>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74624"/>
        <c:axId val="237775184"/>
      </c:scatterChart>
      <c:valAx>
        <c:axId val="2377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75184"/>
        <c:crosses val="autoZero"/>
        <c:crossBetween val="midCat"/>
      </c:valAx>
      <c:valAx>
        <c:axId val="2377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7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23933171455173E-2"/>
          <c:y val="9.3349295025272686E-2"/>
          <c:w val="0.90816174716128395"/>
          <c:h val="0.83196632543837046"/>
        </c:manualLayout>
      </c:layout>
      <c:scatterChart>
        <c:scatterStyle val="lineMarker"/>
        <c:varyColors val="0"/>
        <c:ser>
          <c:idx val="0"/>
          <c:order val="0"/>
          <c:tx>
            <c:v>BASE, DET=40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zirconia'!$J$36:$J$65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BALL, DET=40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zirconia'!$K$36:$K$65</c:f>
              <c:numCache>
                <c:formatCode>General</c:formatCode>
                <c:ptCount val="30"/>
                <c:pt idx="0">
                  <c:v>11</c:v>
                </c:pt>
                <c:pt idx="1">
                  <c:v>17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25</c:v>
                </c:pt>
                <c:pt idx="7">
                  <c:v>30</c:v>
                </c:pt>
                <c:pt idx="8">
                  <c:v>29</c:v>
                </c:pt>
                <c:pt idx="9">
                  <c:v>39</c:v>
                </c:pt>
                <c:pt idx="10">
                  <c:v>37</c:v>
                </c:pt>
                <c:pt idx="11">
                  <c:v>34</c:v>
                </c:pt>
                <c:pt idx="12">
                  <c:v>41</c:v>
                </c:pt>
                <c:pt idx="13">
                  <c:v>41</c:v>
                </c:pt>
                <c:pt idx="14">
                  <c:v>45</c:v>
                </c:pt>
                <c:pt idx="15">
                  <c:v>63</c:v>
                </c:pt>
                <c:pt idx="16">
                  <c:v>69</c:v>
                </c:pt>
                <c:pt idx="17">
                  <c:v>74</c:v>
                </c:pt>
                <c:pt idx="18">
                  <c:v>60</c:v>
                </c:pt>
                <c:pt idx="19">
                  <c:v>76</c:v>
                </c:pt>
                <c:pt idx="20">
                  <c:v>60</c:v>
                </c:pt>
                <c:pt idx="21">
                  <c:v>85</c:v>
                </c:pt>
                <c:pt idx="22">
                  <c:v>65</c:v>
                </c:pt>
                <c:pt idx="23">
                  <c:v>91</c:v>
                </c:pt>
                <c:pt idx="24">
                  <c:v>90</c:v>
                </c:pt>
                <c:pt idx="25">
                  <c:v>91</c:v>
                </c:pt>
                <c:pt idx="26">
                  <c:v>61</c:v>
                </c:pt>
                <c:pt idx="27">
                  <c:v>69</c:v>
                </c:pt>
                <c:pt idx="28">
                  <c:v>85</c:v>
                </c:pt>
                <c:pt idx="29">
                  <c:v>67</c:v>
                </c:pt>
              </c:numCache>
            </c:numRef>
          </c:yVal>
          <c:smooth val="0"/>
        </c:ser>
        <c:ser>
          <c:idx val="2"/>
          <c:order val="2"/>
          <c:tx>
            <c:v>BASE, DET=60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zirconia'!$P$36:$P$65</c:f>
              <c:numCache>
                <c:formatCode>General</c:formatCode>
                <c:ptCount val="3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v>BALL, DET=60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zirconia'!$Q$36:$Q$65</c:f>
              <c:numCache>
                <c:formatCode>General</c:formatCode>
                <c:ptCount val="30"/>
                <c:pt idx="0">
                  <c:v>41</c:v>
                </c:pt>
                <c:pt idx="1">
                  <c:v>38</c:v>
                </c:pt>
                <c:pt idx="2">
                  <c:v>57</c:v>
                </c:pt>
                <c:pt idx="3">
                  <c:v>63</c:v>
                </c:pt>
                <c:pt idx="4">
                  <c:v>69</c:v>
                </c:pt>
                <c:pt idx="5">
                  <c:v>70</c:v>
                </c:pt>
                <c:pt idx="6">
                  <c:v>86</c:v>
                </c:pt>
                <c:pt idx="7">
                  <c:v>94</c:v>
                </c:pt>
                <c:pt idx="8">
                  <c:v>88</c:v>
                </c:pt>
                <c:pt idx="9">
                  <c:v>108</c:v>
                </c:pt>
                <c:pt idx="10">
                  <c:v>93</c:v>
                </c:pt>
                <c:pt idx="11">
                  <c:v>91</c:v>
                </c:pt>
                <c:pt idx="12">
                  <c:v>105</c:v>
                </c:pt>
                <c:pt idx="13">
                  <c:v>97</c:v>
                </c:pt>
                <c:pt idx="14">
                  <c:v>101</c:v>
                </c:pt>
                <c:pt idx="15">
                  <c:v>119</c:v>
                </c:pt>
                <c:pt idx="16">
                  <c:v>121</c:v>
                </c:pt>
                <c:pt idx="17">
                  <c:v>118</c:v>
                </c:pt>
                <c:pt idx="18">
                  <c:v>105</c:v>
                </c:pt>
                <c:pt idx="19">
                  <c:v>119</c:v>
                </c:pt>
                <c:pt idx="20">
                  <c:v>104</c:v>
                </c:pt>
                <c:pt idx="21">
                  <c:v>114</c:v>
                </c:pt>
                <c:pt idx="22">
                  <c:v>96</c:v>
                </c:pt>
                <c:pt idx="23">
                  <c:v>119</c:v>
                </c:pt>
                <c:pt idx="24">
                  <c:v>119</c:v>
                </c:pt>
                <c:pt idx="25">
                  <c:v>118</c:v>
                </c:pt>
                <c:pt idx="26">
                  <c:v>97</c:v>
                </c:pt>
                <c:pt idx="27">
                  <c:v>97</c:v>
                </c:pt>
                <c:pt idx="28">
                  <c:v>108</c:v>
                </c:pt>
                <c:pt idx="29">
                  <c:v>95</c:v>
                </c:pt>
              </c:numCache>
            </c:numRef>
          </c:yVal>
          <c:smooth val="0"/>
        </c:ser>
        <c:ser>
          <c:idx val="4"/>
          <c:order val="4"/>
          <c:tx>
            <c:v>BASE, DET=70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zirconia'!$V$36:$V$65</c:f>
              <c:numCache>
                <c:formatCode>General</c:formatCode>
                <c:ptCount val="3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</c:numCache>
            </c:numRef>
          </c:yVal>
          <c:smooth val="0"/>
        </c:ser>
        <c:ser>
          <c:idx val="5"/>
          <c:order val="5"/>
          <c:tx>
            <c:v>BALL, DET=70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zirconia'!$W$36:$W$65</c:f>
              <c:numCache>
                <c:formatCode>General</c:formatCode>
                <c:ptCount val="30"/>
                <c:pt idx="0">
                  <c:v>79</c:v>
                </c:pt>
                <c:pt idx="1">
                  <c:v>94</c:v>
                </c:pt>
                <c:pt idx="2">
                  <c:v>101</c:v>
                </c:pt>
                <c:pt idx="3">
                  <c:v>102</c:v>
                </c:pt>
                <c:pt idx="4">
                  <c:v>113</c:v>
                </c:pt>
                <c:pt idx="5">
                  <c:v>102</c:v>
                </c:pt>
                <c:pt idx="6">
                  <c:v>120</c:v>
                </c:pt>
                <c:pt idx="7">
                  <c:v>119</c:v>
                </c:pt>
                <c:pt idx="8">
                  <c:v>108</c:v>
                </c:pt>
                <c:pt idx="9">
                  <c:v>122</c:v>
                </c:pt>
                <c:pt idx="10">
                  <c:v>107</c:v>
                </c:pt>
                <c:pt idx="11">
                  <c:v>102</c:v>
                </c:pt>
                <c:pt idx="12">
                  <c:v>113</c:v>
                </c:pt>
                <c:pt idx="13">
                  <c:v>110</c:v>
                </c:pt>
                <c:pt idx="14">
                  <c:v>110</c:v>
                </c:pt>
                <c:pt idx="15">
                  <c:v>123</c:v>
                </c:pt>
                <c:pt idx="16">
                  <c:v>123</c:v>
                </c:pt>
                <c:pt idx="17">
                  <c:v>119</c:v>
                </c:pt>
                <c:pt idx="18">
                  <c:v>112</c:v>
                </c:pt>
                <c:pt idx="19">
                  <c:v>119</c:v>
                </c:pt>
                <c:pt idx="20">
                  <c:v>108</c:v>
                </c:pt>
                <c:pt idx="21">
                  <c:v>114</c:v>
                </c:pt>
                <c:pt idx="22">
                  <c:v>101</c:v>
                </c:pt>
                <c:pt idx="23">
                  <c:v>120</c:v>
                </c:pt>
                <c:pt idx="24">
                  <c:v>119</c:v>
                </c:pt>
                <c:pt idx="25">
                  <c:v>119</c:v>
                </c:pt>
                <c:pt idx="26">
                  <c:v>99</c:v>
                </c:pt>
                <c:pt idx="27">
                  <c:v>100</c:v>
                </c:pt>
                <c:pt idx="28">
                  <c:v>108</c:v>
                </c:pt>
                <c:pt idx="29">
                  <c:v>98</c:v>
                </c:pt>
              </c:numCache>
            </c:numRef>
          </c:yVal>
          <c:smooth val="0"/>
        </c:ser>
        <c:ser>
          <c:idx val="6"/>
          <c:order val="6"/>
          <c:tx>
            <c:v>BASE, DET=80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zirconia'!$AB$36:$AB$65</c:f>
              <c:numCache>
                <c:formatCode>General</c:formatCode>
                <c:ptCount val="3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</c:numCache>
            </c:numRef>
          </c:yVal>
          <c:smooth val="0"/>
        </c:ser>
        <c:ser>
          <c:idx val="7"/>
          <c:order val="7"/>
          <c:tx>
            <c:v>BALL, DET=80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zirconia'!$AC$36:$AC$65</c:f>
              <c:numCache>
                <c:formatCode>General</c:formatCode>
                <c:ptCount val="30"/>
                <c:pt idx="0">
                  <c:v>109</c:v>
                </c:pt>
                <c:pt idx="1">
                  <c:v>119</c:v>
                </c:pt>
                <c:pt idx="2">
                  <c:v>118</c:v>
                </c:pt>
                <c:pt idx="3">
                  <c:v>113</c:v>
                </c:pt>
                <c:pt idx="4">
                  <c:v>117</c:v>
                </c:pt>
                <c:pt idx="5">
                  <c:v>105</c:v>
                </c:pt>
                <c:pt idx="6">
                  <c:v>120</c:v>
                </c:pt>
                <c:pt idx="7">
                  <c:v>119</c:v>
                </c:pt>
                <c:pt idx="8">
                  <c:v>108</c:v>
                </c:pt>
                <c:pt idx="9">
                  <c:v>123</c:v>
                </c:pt>
                <c:pt idx="10">
                  <c:v>107</c:v>
                </c:pt>
                <c:pt idx="11">
                  <c:v>103</c:v>
                </c:pt>
                <c:pt idx="12">
                  <c:v>113</c:v>
                </c:pt>
                <c:pt idx="13">
                  <c:v>112</c:v>
                </c:pt>
                <c:pt idx="14">
                  <c:v>110</c:v>
                </c:pt>
                <c:pt idx="15">
                  <c:v>123</c:v>
                </c:pt>
                <c:pt idx="16">
                  <c:v>124</c:v>
                </c:pt>
                <c:pt idx="17">
                  <c:v>120</c:v>
                </c:pt>
                <c:pt idx="18">
                  <c:v>115</c:v>
                </c:pt>
                <c:pt idx="19">
                  <c:v>120</c:v>
                </c:pt>
                <c:pt idx="20">
                  <c:v>111</c:v>
                </c:pt>
                <c:pt idx="21">
                  <c:v>114</c:v>
                </c:pt>
                <c:pt idx="22">
                  <c:v>101</c:v>
                </c:pt>
                <c:pt idx="23">
                  <c:v>120</c:v>
                </c:pt>
                <c:pt idx="24">
                  <c:v>119</c:v>
                </c:pt>
                <c:pt idx="25">
                  <c:v>120</c:v>
                </c:pt>
                <c:pt idx="26">
                  <c:v>100</c:v>
                </c:pt>
                <c:pt idx="27">
                  <c:v>102</c:v>
                </c:pt>
                <c:pt idx="28">
                  <c:v>109</c:v>
                </c:pt>
                <c:pt idx="29">
                  <c:v>98</c:v>
                </c:pt>
              </c:numCache>
            </c:numRef>
          </c:yVal>
          <c:smooth val="0"/>
        </c:ser>
        <c:ser>
          <c:idx val="9"/>
          <c:order val="8"/>
          <c:tx>
            <c:v>BASE, DET=90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zirconia'!$AH$36:$AH$65</c:f>
              <c:numCache>
                <c:formatCode>General</c:formatCode>
                <c:ptCount val="3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</c:numCache>
            </c:numRef>
          </c:yVal>
          <c:smooth val="0"/>
        </c:ser>
        <c:ser>
          <c:idx val="8"/>
          <c:order val="9"/>
          <c:tx>
            <c:v>BALL, DET=90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zirconia'!$AI$36:$AI$65</c:f>
              <c:numCache>
                <c:formatCode>General</c:formatCode>
                <c:ptCount val="30"/>
                <c:pt idx="0">
                  <c:v>109</c:v>
                </c:pt>
                <c:pt idx="1">
                  <c:v>119</c:v>
                </c:pt>
                <c:pt idx="2">
                  <c:v>118</c:v>
                </c:pt>
                <c:pt idx="3">
                  <c:v>113</c:v>
                </c:pt>
                <c:pt idx="4">
                  <c:v>117</c:v>
                </c:pt>
                <c:pt idx="5">
                  <c:v>106</c:v>
                </c:pt>
                <c:pt idx="6">
                  <c:v>121</c:v>
                </c:pt>
                <c:pt idx="7">
                  <c:v>120</c:v>
                </c:pt>
                <c:pt idx="8">
                  <c:v>108</c:v>
                </c:pt>
                <c:pt idx="9">
                  <c:v>124</c:v>
                </c:pt>
                <c:pt idx="10">
                  <c:v>108</c:v>
                </c:pt>
                <c:pt idx="11">
                  <c:v>103</c:v>
                </c:pt>
                <c:pt idx="12">
                  <c:v>113</c:v>
                </c:pt>
                <c:pt idx="13">
                  <c:v>112</c:v>
                </c:pt>
                <c:pt idx="14">
                  <c:v>111</c:v>
                </c:pt>
                <c:pt idx="15">
                  <c:v>124</c:v>
                </c:pt>
                <c:pt idx="16">
                  <c:v>125</c:v>
                </c:pt>
                <c:pt idx="17">
                  <c:v>122</c:v>
                </c:pt>
                <c:pt idx="18">
                  <c:v>115</c:v>
                </c:pt>
                <c:pt idx="19">
                  <c:v>121</c:v>
                </c:pt>
                <c:pt idx="20">
                  <c:v>111</c:v>
                </c:pt>
                <c:pt idx="21">
                  <c:v>114</c:v>
                </c:pt>
                <c:pt idx="22">
                  <c:v>101</c:v>
                </c:pt>
                <c:pt idx="23">
                  <c:v>120</c:v>
                </c:pt>
                <c:pt idx="24">
                  <c:v>119</c:v>
                </c:pt>
                <c:pt idx="25">
                  <c:v>120</c:v>
                </c:pt>
                <c:pt idx="26">
                  <c:v>103</c:v>
                </c:pt>
                <c:pt idx="27">
                  <c:v>103</c:v>
                </c:pt>
                <c:pt idx="28">
                  <c:v>110</c:v>
                </c:pt>
                <c:pt idx="29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7184"/>
        <c:axId val="212207744"/>
      </c:scatterChart>
      <c:valAx>
        <c:axId val="2122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7744"/>
        <c:crosses val="autoZero"/>
        <c:crossBetween val="midCat"/>
      </c:valAx>
      <c:valAx>
        <c:axId val="2122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502475737772"/>
          <c:y val="0.73330610210036606"/>
          <c:w val="0.6791443850267378"/>
          <c:h val="0.12569895243541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IMPROVEMENT/AREA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031954561829507E-2"/>
          <c:y val="9.8669859005054539E-2"/>
          <c:w val="0.89463431598679399"/>
          <c:h val="0.82099297643660452"/>
        </c:manualLayout>
      </c:layout>
      <c:scatterChart>
        <c:scatterStyle val="lineMarker"/>
        <c:varyColors val="0"/>
        <c:ser>
          <c:idx val="0"/>
          <c:order val="0"/>
          <c:tx>
            <c:v>DET=40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zirconia'!$L$36:$L$65</c:f>
              <c:numCache>
                <c:formatCode>General</c:formatCode>
                <c:ptCount val="30"/>
                <c:pt idx="0">
                  <c:v>5.4709511687839026E-4</c:v>
                </c:pt>
                <c:pt idx="1">
                  <c:v>8.45510635175694E-4</c:v>
                </c:pt>
                <c:pt idx="2">
                  <c:v>5.1725356504865984E-4</c:v>
                </c:pt>
                <c:pt idx="3">
                  <c:v>7.4603879574325935E-4</c:v>
                </c:pt>
                <c:pt idx="4">
                  <c:v>6.6314559621623054E-4</c:v>
                </c:pt>
                <c:pt idx="5">
                  <c:v>1.0444543140405631E-3</c:v>
                </c:pt>
                <c:pt idx="6">
                  <c:v>1.2433979929054324E-3</c:v>
                </c:pt>
                <c:pt idx="7">
                  <c:v>1.193662073189215E-3</c:v>
                </c:pt>
                <c:pt idx="8">
                  <c:v>1.4423416717703015E-3</c:v>
                </c:pt>
                <c:pt idx="9">
                  <c:v>1.9397008689324743E-3</c:v>
                </c:pt>
                <c:pt idx="10">
                  <c:v>1.8402290295000399E-3</c:v>
                </c:pt>
                <c:pt idx="11">
                  <c:v>1.3528170162811102E-3</c:v>
                </c:pt>
                <c:pt idx="12">
                  <c:v>2.7188969444865451E-3</c:v>
                </c:pt>
                <c:pt idx="13">
                  <c:v>2.039172708364909E-3</c:v>
                </c:pt>
                <c:pt idx="14">
                  <c:v>2.9841551829730374E-3</c:v>
                </c:pt>
                <c:pt idx="15">
                  <c:v>4.1778172561622523E-3</c:v>
                </c:pt>
                <c:pt idx="16">
                  <c:v>4.5757046138919909E-3</c:v>
                </c:pt>
                <c:pt idx="17">
                  <c:v>3.6804580590000797E-3</c:v>
                </c:pt>
                <c:pt idx="18">
                  <c:v>5.9683103659460748E-3</c:v>
                </c:pt>
                <c:pt idx="19">
                  <c:v>7.5598597968650283E-3</c:v>
                </c:pt>
                <c:pt idx="20">
                  <c:v>5.9683103659460748E-3</c:v>
                </c:pt>
                <c:pt idx="21">
                  <c:v>8.45510635175694E-3</c:v>
                </c:pt>
                <c:pt idx="22">
                  <c:v>1.2931339126216496E-2</c:v>
                </c:pt>
                <c:pt idx="23">
                  <c:v>6.0346249255676977E-3</c:v>
                </c:pt>
                <c:pt idx="24">
                  <c:v>8.952465548919113E-3</c:v>
                </c:pt>
                <c:pt idx="25">
                  <c:v>9.0519373883515466E-3</c:v>
                </c:pt>
                <c:pt idx="26">
                  <c:v>6.0677822053785101E-3</c:v>
                </c:pt>
                <c:pt idx="27">
                  <c:v>6.8635569208379864E-3</c:v>
                </c:pt>
                <c:pt idx="28">
                  <c:v>8.45510635175694E-3</c:v>
                </c:pt>
                <c:pt idx="29">
                  <c:v>6.6646132419731175E-3</c:v>
                </c:pt>
              </c:numCache>
            </c:numRef>
          </c:yVal>
          <c:smooth val="0"/>
        </c:ser>
        <c:ser>
          <c:idx val="2"/>
          <c:order val="1"/>
          <c:tx>
            <c:v>DET=60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zirconia'!$R$36:$R$65</c:f>
              <c:numCache>
                <c:formatCode>General</c:formatCode>
                <c:ptCount val="30"/>
                <c:pt idx="0">
                  <c:v>5.1788513228315149E-4</c:v>
                </c:pt>
                <c:pt idx="1">
                  <c:v>6.7198753749911366E-4</c:v>
                </c:pt>
                <c:pt idx="2">
                  <c:v>8.3998442187389205E-4</c:v>
                </c:pt>
                <c:pt idx="3">
                  <c:v>1.1140846016432673E-3</c:v>
                </c:pt>
                <c:pt idx="4">
                  <c:v>8.7156278359847451E-4</c:v>
                </c:pt>
                <c:pt idx="5">
                  <c:v>1.2378717796036305E-3</c:v>
                </c:pt>
                <c:pt idx="6">
                  <c:v>1.5208139006558888E-3</c:v>
                </c:pt>
                <c:pt idx="7">
                  <c:v>1.6622849611820181E-3</c:v>
                </c:pt>
                <c:pt idx="8">
                  <c:v>1.9452270822342764E-3</c:v>
                </c:pt>
                <c:pt idx="9">
                  <c:v>2.3873241463784303E-3</c:v>
                </c:pt>
                <c:pt idx="10">
                  <c:v>2.0557513482703147E-3</c:v>
                </c:pt>
                <c:pt idx="11">
                  <c:v>1.6092333134847196E-3</c:v>
                </c:pt>
                <c:pt idx="12">
                  <c:v>3.0946794490090759E-3</c:v>
                </c:pt>
                <c:pt idx="13">
                  <c:v>2.1441707610991454E-3</c:v>
                </c:pt>
                <c:pt idx="14">
                  <c:v>2.2325901739279762E-3</c:v>
                </c:pt>
                <c:pt idx="15">
                  <c:v>2.6304775316577148E-3</c:v>
                </c:pt>
                <c:pt idx="16">
                  <c:v>2.67468723807213E-3</c:v>
                </c:pt>
                <c:pt idx="17">
                  <c:v>2.0866981427604056E-3</c:v>
                </c:pt>
                <c:pt idx="18">
                  <c:v>1.8568076694054456E-3</c:v>
                </c:pt>
                <c:pt idx="19">
                  <c:v>2.6304775316577148E-3</c:v>
                </c:pt>
                <c:pt idx="20">
                  <c:v>2.2989047335495996E-3</c:v>
                </c:pt>
                <c:pt idx="21">
                  <c:v>2.5199532656216763E-3</c:v>
                </c:pt>
                <c:pt idx="22">
                  <c:v>2.8294212105225841E-3</c:v>
                </c:pt>
                <c:pt idx="23">
                  <c:v>2.1043820253261718E-3</c:v>
                </c:pt>
                <c:pt idx="24">
                  <c:v>2.6304775316577148E-3</c:v>
                </c:pt>
                <c:pt idx="25">
                  <c:v>2.608372678450507E-3</c:v>
                </c:pt>
                <c:pt idx="26">
                  <c:v>2.1441707610991454E-3</c:v>
                </c:pt>
                <c:pt idx="27">
                  <c:v>2.1441707610991454E-3</c:v>
                </c:pt>
                <c:pt idx="28">
                  <c:v>2.3873241463784303E-3</c:v>
                </c:pt>
                <c:pt idx="29">
                  <c:v>2.0999610546847303E-3</c:v>
                </c:pt>
              </c:numCache>
            </c:numRef>
          </c:yVal>
          <c:smooth val="0"/>
        </c:ser>
        <c:ser>
          <c:idx val="4"/>
          <c:order val="2"/>
          <c:tx>
            <c:v>DET=70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zirconia'!$X$36:$X$65</c:f>
              <c:numCache>
                <c:formatCode>General</c:formatCode>
                <c:ptCount val="30"/>
                <c:pt idx="0">
                  <c:v>5.1319348996978502E-4</c:v>
                </c:pt>
                <c:pt idx="1">
                  <c:v>6.7848365762531349E-4</c:v>
                </c:pt>
                <c:pt idx="2">
                  <c:v>6.5610813274618077E-4</c:v>
                </c:pt>
                <c:pt idx="3">
                  <c:v>6.626042528723806E-4</c:v>
                </c:pt>
                <c:pt idx="4">
                  <c:v>7.3406157426057859E-4</c:v>
                </c:pt>
                <c:pt idx="5">
                  <c:v>9.4657750410340083E-4</c:v>
                </c:pt>
                <c:pt idx="6">
                  <c:v>1.2992240252399619E-3</c:v>
                </c:pt>
                <c:pt idx="7">
                  <c:v>1.2883971583629622E-3</c:v>
                </c:pt>
                <c:pt idx="8">
                  <c:v>1.1693016227159658E-3</c:v>
                </c:pt>
                <c:pt idx="9">
                  <c:v>1.5850533107927534E-3</c:v>
                </c:pt>
                <c:pt idx="10">
                  <c:v>1.3901697070067593E-3</c:v>
                </c:pt>
                <c:pt idx="11">
                  <c:v>1.1043404214539677E-3</c:v>
                </c:pt>
                <c:pt idx="12">
                  <c:v>2.4468719142019283E-3</c:v>
                </c:pt>
                <c:pt idx="13">
                  <c:v>1.7864330347049477E-3</c:v>
                </c:pt>
                <c:pt idx="14">
                  <c:v>1.7864330347049477E-3</c:v>
                </c:pt>
                <c:pt idx="15">
                  <c:v>1.5980455510451533E-3</c:v>
                </c:pt>
                <c:pt idx="16">
                  <c:v>1.9975569388064416E-3</c:v>
                </c:pt>
                <c:pt idx="17">
                  <c:v>1.5460765900355549E-3</c:v>
                </c:pt>
                <c:pt idx="18">
                  <c:v>1.4551309082687573E-3</c:v>
                </c:pt>
                <c:pt idx="19">
                  <c:v>1.9325957375444433E-3</c:v>
                </c:pt>
                <c:pt idx="20">
                  <c:v>1.7539524340739487E-3</c:v>
                </c:pt>
                <c:pt idx="21">
                  <c:v>1.8513942359669458E-3</c:v>
                </c:pt>
                <c:pt idx="22">
                  <c:v>2.1870271091539357E-3</c:v>
                </c:pt>
                <c:pt idx="23">
                  <c:v>1.5590688302879543E-3</c:v>
                </c:pt>
                <c:pt idx="24">
                  <c:v>1.9325957375444433E-3</c:v>
                </c:pt>
                <c:pt idx="25">
                  <c:v>1.9325957375444433E-3</c:v>
                </c:pt>
                <c:pt idx="26">
                  <c:v>1.6077897312344529E-3</c:v>
                </c:pt>
                <c:pt idx="27">
                  <c:v>1.2992240252399619E-3</c:v>
                </c:pt>
                <c:pt idx="28">
                  <c:v>1.7539524340739487E-3</c:v>
                </c:pt>
                <c:pt idx="29">
                  <c:v>1.5915494309189533E-3</c:v>
                </c:pt>
              </c:numCache>
            </c:numRef>
          </c:yVal>
          <c:smooth val="0"/>
        </c:ser>
        <c:ser>
          <c:idx val="6"/>
          <c:order val="3"/>
          <c:tx>
            <c:v>DET=80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zirconia'!$AD$36:$AD$65</c:f>
              <c:numCache>
                <c:formatCode>General</c:formatCode>
                <c:ptCount val="30"/>
                <c:pt idx="0">
                  <c:v>4.9283774991524404E-4</c:v>
                </c:pt>
                <c:pt idx="1">
                  <c:v>5.9185744462298578E-4</c:v>
                </c:pt>
                <c:pt idx="2">
                  <c:v>4.8906987720947006E-4</c:v>
                </c:pt>
                <c:pt idx="3">
                  <c:v>5.1092353890295952E-4</c:v>
                </c:pt>
                <c:pt idx="4">
                  <c:v>4.8492521723311857E-4</c:v>
                </c:pt>
                <c:pt idx="5">
                  <c:v>5.2222715702028154E-4</c:v>
                </c:pt>
                <c:pt idx="6">
                  <c:v>5.4257366963146136E-4</c:v>
                </c:pt>
                <c:pt idx="7">
                  <c:v>5.3805222238453257E-4</c:v>
                </c:pt>
                <c:pt idx="8">
                  <c:v>5.9683103659460748E-4</c:v>
                </c:pt>
                <c:pt idx="9">
                  <c:v>7.6468976563684086E-4</c:v>
                </c:pt>
                <c:pt idx="10">
                  <c:v>6.6521792620440631E-4</c:v>
                </c:pt>
                <c:pt idx="11">
                  <c:v>6.403499663462976E-4</c:v>
                </c:pt>
                <c:pt idx="12">
                  <c:v>1.1240317855865109E-3</c:v>
                </c:pt>
                <c:pt idx="13">
                  <c:v>1.1140846016432673E-3</c:v>
                </c:pt>
                <c:pt idx="14">
                  <c:v>1.0941902337567805E-3</c:v>
                </c:pt>
                <c:pt idx="15">
                  <c:v>7.6468976563684086E-4</c:v>
                </c:pt>
                <c:pt idx="16">
                  <c:v>1.233450808962189E-3</c:v>
                </c:pt>
                <c:pt idx="17">
                  <c:v>9.9471839432434587E-4</c:v>
                </c:pt>
                <c:pt idx="18">
                  <c:v>1.1439261534729977E-3</c:v>
                </c:pt>
                <c:pt idx="19">
                  <c:v>1.4920775914865187E-3</c:v>
                </c:pt>
                <c:pt idx="20">
                  <c:v>1.3801717721250298E-3</c:v>
                </c:pt>
                <c:pt idx="21">
                  <c:v>1.4174737119121929E-3</c:v>
                </c:pt>
                <c:pt idx="22">
                  <c:v>1.674442630445982E-3</c:v>
                </c:pt>
                <c:pt idx="23">
                  <c:v>1.193662073189215E-3</c:v>
                </c:pt>
                <c:pt idx="24">
                  <c:v>1.4796436115574645E-3</c:v>
                </c:pt>
                <c:pt idx="25">
                  <c:v>1.4920775914865187E-3</c:v>
                </c:pt>
                <c:pt idx="26">
                  <c:v>1.2433979929054324E-3</c:v>
                </c:pt>
                <c:pt idx="27">
                  <c:v>1.0146127622108327E-3</c:v>
                </c:pt>
                <c:pt idx="28">
                  <c:v>1.3553038122669212E-3</c:v>
                </c:pt>
                <c:pt idx="29">
                  <c:v>1.2185300330473236E-3</c:v>
                </c:pt>
              </c:numCache>
            </c:numRef>
          </c:yVal>
          <c:smooth val="0"/>
        </c:ser>
        <c:ser>
          <c:idx val="8"/>
          <c:order val="4"/>
          <c:tx>
            <c:v>DET=90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zirconia'!$AJ$36:$AJ$65</c:f>
              <c:numCache>
                <c:formatCode>General</c:formatCode>
                <c:ptCount val="30"/>
                <c:pt idx="0">
                  <c:v>3.5695244438305749E-4</c:v>
                </c:pt>
                <c:pt idx="1">
                  <c:v>4.2512768188407511E-4</c:v>
                </c:pt>
                <c:pt idx="2">
                  <c:v>3.5670053722400096E-4</c:v>
                </c:pt>
                <c:pt idx="3">
                  <c:v>3.7005161665399532E-4</c:v>
                </c:pt>
                <c:pt idx="4">
                  <c:v>3.5367765131532301E-4</c:v>
                </c:pt>
                <c:pt idx="5">
                  <c:v>3.7868516201438625E-4</c:v>
                </c:pt>
                <c:pt idx="6">
                  <c:v>3.9624996119587115E-4</c:v>
                </c:pt>
                <c:pt idx="7">
                  <c:v>3.9297516812813668E-4</c:v>
                </c:pt>
                <c:pt idx="8">
                  <c:v>3.8583016507126144E-4</c:v>
                </c:pt>
                <c:pt idx="9">
                  <c:v>5.4143245386543276E-4</c:v>
                </c:pt>
                <c:pt idx="10">
                  <c:v>4.2441318157838764E-4</c:v>
                </c:pt>
                <c:pt idx="11">
                  <c:v>3.6796765742907339E-4</c:v>
                </c:pt>
                <c:pt idx="12">
                  <c:v>4.934021555386605E-4</c:v>
                </c:pt>
                <c:pt idx="13">
                  <c:v>5.5016523537939135E-4</c:v>
                </c:pt>
                <c:pt idx="14">
                  <c:v>5.4525304577778965E-4</c:v>
                </c:pt>
                <c:pt idx="15">
                  <c:v>4.4299018952626316E-4</c:v>
                </c:pt>
                <c:pt idx="16">
                  <c:v>7.0174137165738692E-4</c:v>
                </c:pt>
                <c:pt idx="17">
                  <c:v>7.9904950852721114E-4</c:v>
                </c:pt>
                <c:pt idx="18">
                  <c:v>7.5320240557892864E-4</c:v>
                </c:pt>
                <c:pt idx="19">
                  <c:v>9.5099990687009075E-4</c:v>
                </c:pt>
                <c:pt idx="20">
                  <c:v>8.7240487324446341E-4</c:v>
                </c:pt>
                <c:pt idx="21">
                  <c:v>8.9598338333215166E-4</c:v>
                </c:pt>
                <c:pt idx="22">
                  <c:v>9.9226229952354512E-4</c:v>
                </c:pt>
                <c:pt idx="23">
                  <c:v>7.8595033625627336E-4</c:v>
                </c:pt>
                <c:pt idx="24">
                  <c:v>1.1691011251812066E-3</c:v>
                </c:pt>
                <c:pt idx="25">
                  <c:v>1.17892550438441E-3</c:v>
                </c:pt>
                <c:pt idx="26">
                  <c:v>1.011911057929952E-3</c:v>
                </c:pt>
                <c:pt idx="27">
                  <c:v>8.0952884634396161E-4</c:v>
                </c:pt>
                <c:pt idx="28">
                  <c:v>1.0806817123523759E-3</c:v>
                </c:pt>
                <c:pt idx="29">
                  <c:v>9.7261354111713829E-4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0176"/>
        <c:axId val="207350736"/>
      </c:scatterChart>
      <c:valAx>
        <c:axId val="2073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0736"/>
        <c:crosses val="autoZero"/>
        <c:crossBetween val="midCat"/>
      </c:valAx>
      <c:valAx>
        <c:axId val="2073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53668848434937"/>
          <c:y val="0.26243618988967155"/>
          <c:w val="0.28636215481977406"/>
          <c:h val="0.14698120835454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N_RAYS/AREA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031954561829507E-2"/>
          <c:y val="9.8669859005054539E-2"/>
          <c:w val="0.89463431598679399"/>
          <c:h val="0.82132519747880695"/>
        </c:manualLayout>
      </c:layout>
      <c:scatterChart>
        <c:scatterStyle val="lineMarker"/>
        <c:varyColors val="0"/>
        <c:ser>
          <c:idx val="0"/>
          <c:order val="0"/>
          <c:tx>
            <c:v>BASE, DET=40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zirconia'!$M$36:$M$65</c:f>
              <c:numCache>
                <c:formatCode>General</c:formatCode>
                <c:ptCount val="30"/>
                <c:pt idx="0">
                  <c:v>7.9577471545947667E-4</c:v>
                </c:pt>
                <c:pt idx="1">
                  <c:v>7.9577471545947667E-4</c:v>
                </c:pt>
                <c:pt idx="2">
                  <c:v>9.9471839432434587E-4</c:v>
                </c:pt>
                <c:pt idx="3">
                  <c:v>7.9577471545947667E-4</c:v>
                </c:pt>
                <c:pt idx="4">
                  <c:v>1.193662073189215E-3</c:v>
                </c:pt>
                <c:pt idx="5">
                  <c:v>7.9577471545947667E-4</c:v>
                </c:pt>
                <c:pt idx="6">
                  <c:v>7.9577471545947667E-4</c:v>
                </c:pt>
                <c:pt idx="7">
                  <c:v>9.9471839432434587E-4</c:v>
                </c:pt>
                <c:pt idx="8">
                  <c:v>7.9577471545947667E-4</c:v>
                </c:pt>
                <c:pt idx="9">
                  <c:v>7.9577471545947667E-4</c:v>
                </c:pt>
                <c:pt idx="10">
                  <c:v>7.9577471545947667E-4</c:v>
                </c:pt>
                <c:pt idx="11">
                  <c:v>9.9471839432434587E-4</c:v>
                </c:pt>
                <c:pt idx="12">
                  <c:v>5.9683103659460748E-4</c:v>
                </c:pt>
                <c:pt idx="13">
                  <c:v>7.9577471545947667E-4</c:v>
                </c:pt>
                <c:pt idx="14">
                  <c:v>5.9683103659460748E-4</c:v>
                </c:pt>
                <c:pt idx="15">
                  <c:v>5.9683103659460748E-4</c:v>
                </c:pt>
                <c:pt idx="16">
                  <c:v>5.9683103659460748E-4</c:v>
                </c:pt>
                <c:pt idx="17">
                  <c:v>7.9577471545947667E-4</c:v>
                </c:pt>
                <c:pt idx="18">
                  <c:v>3.9788735772973834E-4</c:v>
                </c:pt>
                <c:pt idx="19">
                  <c:v>3.9788735772973834E-4</c:v>
                </c:pt>
                <c:pt idx="20">
                  <c:v>3.9788735772973834E-4</c:v>
                </c:pt>
                <c:pt idx="21">
                  <c:v>3.9788735772973834E-4</c:v>
                </c:pt>
                <c:pt idx="22">
                  <c:v>1.9894367886486917E-4</c:v>
                </c:pt>
                <c:pt idx="23">
                  <c:v>5.9683103659460748E-4</c:v>
                </c:pt>
                <c:pt idx="24">
                  <c:v>3.9788735772973834E-4</c:v>
                </c:pt>
                <c:pt idx="25">
                  <c:v>3.9788735772973834E-4</c:v>
                </c:pt>
                <c:pt idx="26">
                  <c:v>3.9788735772973834E-4</c:v>
                </c:pt>
                <c:pt idx="27">
                  <c:v>3.9788735772973834E-4</c:v>
                </c:pt>
                <c:pt idx="28">
                  <c:v>3.9788735772973834E-4</c:v>
                </c:pt>
                <c:pt idx="29">
                  <c:v>3.9788735772973834E-4</c:v>
                </c:pt>
              </c:numCache>
            </c:numRef>
          </c:yVal>
          <c:smooth val="0"/>
        </c:ser>
        <c:ser>
          <c:idx val="1"/>
          <c:order val="1"/>
          <c:tx>
            <c:v>BALL, DET=40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zirconia'!$N$36:$N$65</c:f>
              <c:numCache>
                <c:formatCode>General</c:formatCode>
                <c:ptCount val="30"/>
                <c:pt idx="0">
                  <c:v>2.188380467513561E-3</c:v>
                </c:pt>
                <c:pt idx="1">
                  <c:v>3.382042540702776E-3</c:v>
                </c:pt>
                <c:pt idx="2">
                  <c:v>2.5862678252432992E-3</c:v>
                </c:pt>
                <c:pt idx="3">
                  <c:v>2.9841551829730374E-3</c:v>
                </c:pt>
                <c:pt idx="4">
                  <c:v>3.9788735772973835E-3</c:v>
                </c:pt>
                <c:pt idx="5">
                  <c:v>4.1778172561622523E-3</c:v>
                </c:pt>
                <c:pt idx="6">
                  <c:v>4.9735919716217296E-3</c:v>
                </c:pt>
                <c:pt idx="7">
                  <c:v>5.9683103659460748E-3</c:v>
                </c:pt>
                <c:pt idx="8">
                  <c:v>5.7693666870812059E-3</c:v>
                </c:pt>
                <c:pt idx="9">
                  <c:v>7.7588034757298972E-3</c:v>
                </c:pt>
                <c:pt idx="10">
                  <c:v>7.3609161180001595E-3</c:v>
                </c:pt>
                <c:pt idx="11">
                  <c:v>6.764085081405552E-3</c:v>
                </c:pt>
                <c:pt idx="12">
                  <c:v>8.1566908334596358E-3</c:v>
                </c:pt>
                <c:pt idx="13">
                  <c:v>8.1566908334596358E-3</c:v>
                </c:pt>
                <c:pt idx="14">
                  <c:v>8.952465548919113E-3</c:v>
                </c:pt>
                <c:pt idx="15">
                  <c:v>1.2533451768486758E-2</c:v>
                </c:pt>
                <c:pt idx="16">
                  <c:v>1.3727113841675973E-2</c:v>
                </c:pt>
                <c:pt idx="17">
                  <c:v>1.4721832236000319E-2</c:v>
                </c:pt>
                <c:pt idx="18">
                  <c:v>1.193662073189215E-2</c:v>
                </c:pt>
                <c:pt idx="19">
                  <c:v>1.5119719593730057E-2</c:v>
                </c:pt>
                <c:pt idx="20">
                  <c:v>1.193662073189215E-2</c:v>
                </c:pt>
                <c:pt idx="21">
                  <c:v>1.691021270351388E-2</c:v>
                </c:pt>
                <c:pt idx="22">
                  <c:v>1.2931339126216496E-2</c:v>
                </c:pt>
                <c:pt idx="23">
                  <c:v>1.8103874776703093E-2</c:v>
                </c:pt>
                <c:pt idx="24">
                  <c:v>1.7904931097838226E-2</c:v>
                </c:pt>
                <c:pt idx="25">
                  <c:v>1.8103874776703093E-2</c:v>
                </c:pt>
                <c:pt idx="26">
                  <c:v>1.213556441075702E-2</c:v>
                </c:pt>
                <c:pt idx="27">
                  <c:v>1.3727113841675973E-2</c:v>
                </c:pt>
                <c:pt idx="28">
                  <c:v>1.691021270351388E-2</c:v>
                </c:pt>
                <c:pt idx="29">
                  <c:v>1.3329226483946235E-2</c:v>
                </c:pt>
              </c:numCache>
            </c:numRef>
          </c:yVal>
          <c:smooth val="0"/>
        </c:ser>
        <c:ser>
          <c:idx val="2"/>
          <c:order val="2"/>
          <c:tx>
            <c:v>BASE, DET=60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zirconia'!$S$36:$S$65</c:f>
              <c:numCache>
                <c:formatCode>General</c:formatCode>
                <c:ptCount val="30"/>
                <c:pt idx="0">
                  <c:v>6.1893588980181527E-4</c:v>
                </c:pt>
                <c:pt idx="1">
                  <c:v>4.4209706414415371E-4</c:v>
                </c:pt>
                <c:pt idx="2">
                  <c:v>5.3051647697298452E-4</c:v>
                </c:pt>
                <c:pt idx="3">
                  <c:v>4.4209706414415371E-4</c:v>
                </c:pt>
                <c:pt idx="4">
                  <c:v>6.1893588980181527E-4</c:v>
                </c:pt>
                <c:pt idx="5">
                  <c:v>4.4209706414415371E-4</c:v>
                </c:pt>
                <c:pt idx="6">
                  <c:v>4.4209706414415371E-4</c:v>
                </c:pt>
                <c:pt idx="7">
                  <c:v>4.4209706414415371E-4</c:v>
                </c:pt>
                <c:pt idx="8">
                  <c:v>3.5367765131532301E-4</c:v>
                </c:pt>
                <c:pt idx="9">
                  <c:v>3.5367765131532301E-4</c:v>
                </c:pt>
                <c:pt idx="10">
                  <c:v>3.5367765131532301E-4</c:v>
                </c:pt>
                <c:pt idx="11">
                  <c:v>4.4209706414415371E-4</c:v>
                </c:pt>
                <c:pt idx="12">
                  <c:v>2.6525823848649226E-4</c:v>
                </c:pt>
                <c:pt idx="13">
                  <c:v>3.5367765131532301E-4</c:v>
                </c:pt>
                <c:pt idx="14">
                  <c:v>3.5367765131532301E-4</c:v>
                </c:pt>
                <c:pt idx="15">
                  <c:v>3.5367765131532301E-4</c:v>
                </c:pt>
                <c:pt idx="16">
                  <c:v>3.5367765131532301E-4</c:v>
                </c:pt>
                <c:pt idx="17">
                  <c:v>4.4209706414415371E-4</c:v>
                </c:pt>
                <c:pt idx="18">
                  <c:v>4.4209706414415371E-4</c:v>
                </c:pt>
                <c:pt idx="19">
                  <c:v>3.5367765131532301E-4</c:v>
                </c:pt>
                <c:pt idx="20">
                  <c:v>3.5367765131532301E-4</c:v>
                </c:pt>
                <c:pt idx="21">
                  <c:v>3.5367765131532301E-4</c:v>
                </c:pt>
                <c:pt idx="22">
                  <c:v>2.6525823848649226E-4</c:v>
                </c:pt>
                <c:pt idx="23">
                  <c:v>4.4209706414415371E-4</c:v>
                </c:pt>
                <c:pt idx="24">
                  <c:v>3.5367765131532301E-4</c:v>
                </c:pt>
                <c:pt idx="25">
                  <c:v>3.5367765131532301E-4</c:v>
                </c:pt>
                <c:pt idx="26">
                  <c:v>3.5367765131532301E-4</c:v>
                </c:pt>
                <c:pt idx="27">
                  <c:v>3.5367765131532301E-4</c:v>
                </c:pt>
                <c:pt idx="28">
                  <c:v>3.5367765131532301E-4</c:v>
                </c:pt>
                <c:pt idx="29">
                  <c:v>3.5367765131532301E-4</c:v>
                </c:pt>
              </c:numCache>
            </c:numRef>
          </c:yVal>
          <c:smooth val="0"/>
        </c:ser>
        <c:ser>
          <c:idx val="3"/>
          <c:order val="3"/>
          <c:tx>
            <c:v>BALL, DET=60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zirconia'!$T$36:$T$65</c:f>
              <c:numCache>
                <c:formatCode>General</c:formatCode>
                <c:ptCount val="30"/>
                <c:pt idx="0">
                  <c:v>3.6251959259820605E-3</c:v>
                </c:pt>
                <c:pt idx="1">
                  <c:v>3.3599376874955682E-3</c:v>
                </c:pt>
                <c:pt idx="2">
                  <c:v>5.0399065312433525E-3</c:v>
                </c:pt>
                <c:pt idx="3">
                  <c:v>5.570423008216337E-3</c:v>
                </c:pt>
                <c:pt idx="4">
                  <c:v>6.1009394851893215E-3</c:v>
                </c:pt>
                <c:pt idx="5">
                  <c:v>6.1893588980181519E-3</c:v>
                </c:pt>
                <c:pt idx="6">
                  <c:v>7.6040695032794439E-3</c:v>
                </c:pt>
                <c:pt idx="7">
                  <c:v>8.3114248059100899E-3</c:v>
                </c:pt>
                <c:pt idx="8">
                  <c:v>7.7809083289371054E-3</c:v>
                </c:pt>
                <c:pt idx="9">
                  <c:v>9.5492965855137214E-3</c:v>
                </c:pt>
                <c:pt idx="10">
                  <c:v>8.2230053930812588E-3</c:v>
                </c:pt>
                <c:pt idx="11">
                  <c:v>8.0461665674235981E-3</c:v>
                </c:pt>
                <c:pt idx="12">
                  <c:v>9.2840383470272278E-3</c:v>
                </c:pt>
                <c:pt idx="13">
                  <c:v>8.5766830443965818E-3</c:v>
                </c:pt>
                <c:pt idx="14">
                  <c:v>8.9303606957119048E-3</c:v>
                </c:pt>
                <c:pt idx="15">
                  <c:v>1.0521910126630859E-2</c:v>
                </c:pt>
                <c:pt idx="16">
                  <c:v>1.069874895228852E-2</c:v>
                </c:pt>
                <c:pt idx="17">
                  <c:v>1.0433490713802028E-2</c:v>
                </c:pt>
                <c:pt idx="18">
                  <c:v>9.2840383470272278E-3</c:v>
                </c:pt>
                <c:pt idx="19">
                  <c:v>1.0521910126630859E-2</c:v>
                </c:pt>
                <c:pt idx="20">
                  <c:v>9.1956189341983983E-3</c:v>
                </c:pt>
                <c:pt idx="21">
                  <c:v>1.0079813062486705E-2</c:v>
                </c:pt>
                <c:pt idx="22">
                  <c:v>8.4882636315677523E-3</c:v>
                </c:pt>
                <c:pt idx="23">
                  <c:v>1.0521910126630859E-2</c:v>
                </c:pt>
                <c:pt idx="24">
                  <c:v>1.0521910126630859E-2</c:v>
                </c:pt>
                <c:pt idx="25">
                  <c:v>1.0433490713802028E-2</c:v>
                </c:pt>
                <c:pt idx="26">
                  <c:v>8.5766830443965818E-3</c:v>
                </c:pt>
                <c:pt idx="27">
                  <c:v>8.5766830443965818E-3</c:v>
                </c:pt>
                <c:pt idx="28">
                  <c:v>9.5492965855137214E-3</c:v>
                </c:pt>
                <c:pt idx="29">
                  <c:v>8.3998442187389211E-3</c:v>
                </c:pt>
              </c:numCache>
            </c:numRef>
          </c:yVal>
          <c:smooth val="0"/>
        </c:ser>
        <c:ser>
          <c:idx val="4"/>
          <c:order val="4"/>
          <c:tx>
            <c:v>BASE, DET=70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zirconia'!$Y$36:$Y$65</c:f>
              <c:numCache>
                <c:formatCode>General</c:formatCode>
                <c:ptCount val="30"/>
                <c:pt idx="0">
                  <c:v>6.4961201261998095E-4</c:v>
                </c:pt>
                <c:pt idx="1">
                  <c:v>5.846508113579829E-4</c:v>
                </c:pt>
                <c:pt idx="2">
                  <c:v>6.4961201261998095E-4</c:v>
                </c:pt>
                <c:pt idx="3">
                  <c:v>6.4961201261998095E-4</c:v>
                </c:pt>
                <c:pt idx="4">
                  <c:v>6.4961201261998095E-4</c:v>
                </c:pt>
                <c:pt idx="5">
                  <c:v>4.5472840883398669E-4</c:v>
                </c:pt>
                <c:pt idx="6">
                  <c:v>3.8976720757198858E-4</c:v>
                </c:pt>
                <c:pt idx="7">
                  <c:v>3.8976720757198858E-4</c:v>
                </c:pt>
                <c:pt idx="8">
                  <c:v>3.8976720757198858E-4</c:v>
                </c:pt>
                <c:pt idx="9">
                  <c:v>3.2480600630999047E-4</c:v>
                </c:pt>
                <c:pt idx="10">
                  <c:v>3.2480600630999047E-4</c:v>
                </c:pt>
                <c:pt idx="11">
                  <c:v>3.8976720757198858E-4</c:v>
                </c:pt>
                <c:pt idx="12">
                  <c:v>1.9488360378599429E-4</c:v>
                </c:pt>
                <c:pt idx="13">
                  <c:v>2.5984480504799237E-4</c:v>
                </c:pt>
                <c:pt idx="14">
                  <c:v>2.5984480504799237E-4</c:v>
                </c:pt>
                <c:pt idx="15">
                  <c:v>3.2480600630999047E-4</c:v>
                </c:pt>
                <c:pt idx="16">
                  <c:v>2.5984480504799237E-4</c:v>
                </c:pt>
                <c:pt idx="17">
                  <c:v>3.2480600630999047E-4</c:v>
                </c:pt>
                <c:pt idx="18">
                  <c:v>3.2480600630999047E-4</c:v>
                </c:pt>
                <c:pt idx="19">
                  <c:v>2.5984480504799237E-4</c:v>
                </c:pt>
                <c:pt idx="20">
                  <c:v>2.5984480504799237E-4</c:v>
                </c:pt>
                <c:pt idx="21">
                  <c:v>2.5984480504799237E-4</c:v>
                </c:pt>
                <c:pt idx="22">
                  <c:v>1.9488360378599429E-4</c:v>
                </c:pt>
                <c:pt idx="23">
                  <c:v>3.2480600630999047E-4</c:v>
                </c:pt>
                <c:pt idx="24">
                  <c:v>2.5984480504799237E-4</c:v>
                </c:pt>
                <c:pt idx="25">
                  <c:v>2.5984480504799237E-4</c:v>
                </c:pt>
                <c:pt idx="26">
                  <c:v>2.5984480504799237E-4</c:v>
                </c:pt>
                <c:pt idx="27">
                  <c:v>3.2480600630999047E-4</c:v>
                </c:pt>
                <c:pt idx="28">
                  <c:v>2.5984480504799237E-4</c:v>
                </c:pt>
                <c:pt idx="29">
                  <c:v>2.5984480504799237E-4</c:v>
                </c:pt>
              </c:numCache>
            </c:numRef>
          </c:yVal>
          <c:smooth val="0"/>
        </c:ser>
        <c:ser>
          <c:idx val="5"/>
          <c:order val="5"/>
          <c:tx>
            <c:v>BALL, DET=70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zirconia'!$Z$36:$Z$65</c:f>
              <c:numCache>
                <c:formatCode>General</c:formatCode>
                <c:ptCount val="30"/>
                <c:pt idx="0">
                  <c:v>5.1319348996978495E-3</c:v>
                </c:pt>
                <c:pt idx="1">
                  <c:v>6.1063529186278212E-3</c:v>
                </c:pt>
                <c:pt idx="2">
                  <c:v>6.5610813274618075E-3</c:v>
                </c:pt>
                <c:pt idx="3">
                  <c:v>6.6260425287238064E-3</c:v>
                </c:pt>
                <c:pt idx="4">
                  <c:v>7.340615742605785E-3</c:v>
                </c:pt>
                <c:pt idx="5">
                  <c:v>6.6260425287238064E-3</c:v>
                </c:pt>
                <c:pt idx="6">
                  <c:v>7.7953441514397722E-3</c:v>
                </c:pt>
                <c:pt idx="7">
                  <c:v>7.7303829501777733E-3</c:v>
                </c:pt>
                <c:pt idx="8">
                  <c:v>7.0158097362957948E-3</c:v>
                </c:pt>
                <c:pt idx="9">
                  <c:v>7.9252665539637675E-3</c:v>
                </c:pt>
                <c:pt idx="10">
                  <c:v>6.9508485350337967E-3</c:v>
                </c:pt>
                <c:pt idx="11">
                  <c:v>6.6260425287238064E-3</c:v>
                </c:pt>
                <c:pt idx="12">
                  <c:v>7.340615742605785E-3</c:v>
                </c:pt>
                <c:pt idx="13">
                  <c:v>7.1457321388197909E-3</c:v>
                </c:pt>
                <c:pt idx="14">
                  <c:v>7.1457321388197909E-3</c:v>
                </c:pt>
                <c:pt idx="15">
                  <c:v>7.9902277552257664E-3</c:v>
                </c:pt>
                <c:pt idx="16">
                  <c:v>7.9902277552257664E-3</c:v>
                </c:pt>
                <c:pt idx="17">
                  <c:v>7.7303829501777733E-3</c:v>
                </c:pt>
                <c:pt idx="18">
                  <c:v>7.275654541343787E-3</c:v>
                </c:pt>
                <c:pt idx="19">
                  <c:v>7.7303829501777733E-3</c:v>
                </c:pt>
                <c:pt idx="20">
                  <c:v>7.0158097362957948E-3</c:v>
                </c:pt>
                <c:pt idx="21">
                  <c:v>7.4055769438677831E-3</c:v>
                </c:pt>
                <c:pt idx="22">
                  <c:v>6.5610813274618075E-3</c:v>
                </c:pt>
                <c:pt idx="23">
                  <c:v>7.7953441514397722E-3</c:v>
                </c:pt>
                <c:pt idx="24">
                  <c:v>7.7303829501777733E-3</c:v>
                </c:pt>
                <c:pt idx="25">
                  <c:v>7.7303829501777733E-3</c:v>
                </c:pt>
                <c:pt idx="26">
                  <c:v>6.4311589249378114E-3</c:v>
                </c:pt>
                <c:pt idx="27">
                  <c:v>6.4961201261998095E-3</c:v>
                </c:pt>
                <c:pt idx="28">
                  <c:v>7.0158097362957948E-3</c:v>
                </c:pt>
                <c:pt idx="29">
                  <c:v>6.3661977236758134E-3</c:v>
                </c:pt>
              </c:numCache>
            </c:numRef>
          </c:yVal>
          <c:smooth val="0"/>
        </c:ser>
        <c:ser>
          <c:idx val="6"/>
          <c:order val="6"/>
          <c:tx>
            <c:v>BASE, DET=80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zirconia'!$AE$36:$AE$65</c:f>
              <c:numCache>
                <c:formatCode>General</c:formatCode>
                <c:ptCount val="30"/>
                <c:pt idx="0">
                  <c:v>5.4709511687839026E-4</c:v>
                </c:pt>
                <c:pt idx="1">
                  <c:v>4.9735919716217293E-4</c:v>
                </c:pt>
                <c:pt idx="2">
                  <c:v>5.9683103659460748E-4</c:v>
                </c:pt>
                <c:pt idx="3">
                  <c:v>5.4709511687839026E-4</c:v>
                </c:pt>
                <c:pt idx="4">
                  <c:v>5.9683103659460748E-4</c:v>
                </c:pt>
                <c:pt idx="5">
                  <c:v>4.9735919716217293E-4</c:v>
                </c:pt>
                <c:pt idx="6">
                  <c:v>5.4709511687839026E-4</c:v>
                </c:pt>
                <c:pt idx="7">
                  <c:v>5.4709511687839026E-4</c:v>
                </c:pt>
                <c:pt idx="8">
                  <c:v>4.4762327744595561E-4</c:v>
                </c:pt>
                <c:pt idx="9">
                  <c:v>3.9788735772973834E-4</c:v>
                </c:pt>
                <c:pt idx="10">
                  <c:v>3.9788735772973834E-4</c:v>
                </c:pt>
                <c:pt idx="11">
                  <c:v>3.9788735772973834E-4</c:v>
                </c:pt>
                <c:pt idx="12">
                  <c:v>2.4867959858108647E-4</c:v>
                </c:pt>
                <c:pt idx="13">
                  <c:v>2.4867959858108647E-4</c:v>
                </c:pt>
                <c:pt idx="14">
                  <c:v>2.4867959858108647E-4</c:v>
                </c:pt>
                <c:pt idx="15">
                  <c:v>3.9788735772973834E-4</c:v>
                </c:pt>
                <c:pt idx="16">
                  <c:v>2.4867959858108647E-4</c:v>
                </c:pt>
                <c:pt idx="17">
                  <c:v>2.9841551829730374E-4</c:v>
                </c:pt>
                <c:pt idx="18">
                  <c:v>2.4867959858108647E-4</c:v>
                </c:pt>
                <c:pt idx="19">
                  <c:v>1.9894367886486917E-4</c:v>
                </c:pt>
                <c:pt idx="20">
                  <c:v>1.9894367886486917E-4</c:v>
                </c:pt>
                <c:pt idx="21">
                  <c:v>1.9894367886486917E-4</c:v>
                </c:pt>
                <c:pt idx="22">
                  <c:v>1.4920775914865187E-4</c:v>
                </c:pt>
                <c:pt idx="23">
                  <c:v>2.4867959858108647E-4</c:v>
                </c:pt>
                <c:pt idx="24">
                  <c:v>1.9894367886486917E-4</c:v>
                </c:pt>
                <c:pt idx="25">
                  <c:v>1.9894367886486917E-4</c:v>
                </c:pt>
                <c:pt idx="26">
                  <c:v>1.9894367886486917E-4</c:v>
                </c:pt>
                <c:pt idx="27">
                  <c:v>2.4867959858108647E-4</c:v>
                </c:pt>
                <c:pt idx="28">
                  <c:v>1.9894367886486917E-4</c:v>
                </c:pt>
                <c:pt idx="29">
                  <c:v>1.9894367886486917E-4</c:v>
                </c:pt>
              </c:numCache>
            </c:numRef>
          </c:yVal>
          <c:smooth val="0"/>
        </c:ser>
        <c:ser>
          <c:idx val="7"/>
          <c:order val="7"/>
          <c:tx>
            <c:v>BALL, DET=80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zirconia'!$AF$36:$AF$65</c:f>
              <c:numCache>
                <c:formatCode>General</c:formatCode>
                <c:ptCount val="30"/>
                <c:pt idx="0">
                  <c:v>5.4212152490676849E-3</c:v>
                </c:pt>
                <c:pt idx="1">
                  <c:v>5.918574446229858E-3</c:v>
                </c:pt>
                <c:pt idx="2">
                  <c:v>5.8688385265136403E-3</c:v>
                </c:pt>
                <c:pt idx="3">
                  <c:v>5.6201589279325538E-3</c:v>
                </c:pt>
                <c:pt idx="4">
                  <c:v>5.8191026067974235E-3</c:v>
                </c:pt>
                <c:pt idx="5">
                  <c:v>5.2222715702028161E-3</c:v>
                </c:pt>
                <c:pt idx="6">
                  <c:v>5.9683103659460748E-3</c:v>
                </c:pt>
                <c:pt idx="7">
                  <c:v>5.918574446229858E-3</c:v>
                </c:pt>
                <c:pt idx="8">
                  <c:v>5.3714793293514673E-3</c:v>
                </c:pt>
                <c:pt idx="9">
                  <c:v>6.1175181250947269E-3</c:v>
                </c:pt>
                <c:pt idx="10">
                  <c:v>5.3217434096352505E-3</c:v>
                </c:pt>
                <c:pt idx="11">
                  <c:v>5.1227997307703808E-3</c:v>
                </c:pt>
                <c:pt idx="12">
                  <c:v>5.6201589279325538E-3</c:v>
                </c:pt>
                <c:pt idx="13">
                  <c:v>5.570423008216337E-3</c:v>
                </c:pt>
                <c:pt idx="14">
                  <c:v>5.4709511687839017E-3</c:v>
                </c:pt>
                <c:pt idx="15">
                  <c:v>6.1175181250947269E-3</c:v>
                </c:pt>
                <c:pt idx="16">
                  <c:v>6.1672540448109445E-3</c:v>
                </c:pt>
                <c:pt idx="17">
                  <c:v>5.9683103659460748E-3</c:v>
                </c:pt>
                <c:pt idx="18">
                  <c:v>5.7196307673649882E-3</c:v>
                </c:pt>
                <c:pt idx="19">
                  <c:v>5.9683103659460748E-3</c:v>
                </c:pt>
                <c:pt idx="20">
                  <c:v>5.5206870885001194E-3</c:v>
                </c:pt>
                <c:pt idx="21">
                  <c:v>5.6698948476487715E-3</c:v>
                </c:pt>
                <c:pt idx="22">
                  <c:v>5.0233278913379463E-3</c:v>
                </c:pt>
                <c:pt idx="23">
                  <c:v>5.9683103659460748E-3</c:v>
                </c:pt>
                <c:pt idx="24">
                  <c:v>5.918574446229858E-3</c:v>
                </c:pt>
                <c:pt idx="25">
                  <c:v>5.9683103659460748E-3</c:v>
                </c:pt>
                <c:pt idx="26">
                  <c:v>4.9735919716217296E-3</c:v>
                </c:pt>
                <c:pt idx="27">
                  <c:v>5.073063811054164E-3</c:v>
                </c:pt>
                <c:pt idx="28">
                  <c:v>5.4212152490676849E-3</c:v>
                </c:pt>
                <c:pt idx="29">
                  <c:v>4.8741201321892942E-3</c:v>
                </c:pt>
              </c:numCache>
            </c:numRef>
          </c:yVal>
          <c:smooth val="0"/>
        </c:ser>
        <c:ser>
          <c:idx val="9"/>
          <c:order val="8"/>
          <c:tx>
            <c:v>BASE, DET=90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zirconia'!$AK$36:$AK$65</c:f>
              <c:numCache>
                <c:formatCode>General</c:formatCode>
                <c:ptCount val="30"/>
                <c:pt idx="0">
                  <c:v>4.7157020175376402E-4</c:v>
                </c:pt>
                <c:pt idx="1">
                  <c:v>4.3227268494095035E-4</c:v>
                </c:pt>
                <c:pt idx="2">
                  <c:v>5.1086771856657769E-4</c:v>
                </c:pt>
                <c:pt idx="3">
                  <c:v>4.7157020175376402E-4</c:v>
                </c:pt>
                <c:pt idx="4">
                  <c:v>5.1086771856657769E-4</c:v>
                </c:pt>
                <c:pt idx="5">
                  <c:v>4.3227268494095035E-4</c:v>
                </c:pt>
                <c:pt idx="6">
                  <c:v>4.7157020175376402E-4</c:v>
                </c:pt>
                <c:pt idx="7">
                  <c:v>4.7157020175376402E-4</c:v>
                </c:pt>
                <c:pt idx="8">
                  <c:v>4.3227268494095035E-4</c:v>
                </c:pt>
                <c:pt idx="9">
                  <c:v>3.5367765131532301E-4</c:v>
                </c:pt>
                <c:pt idx="10">
                  <c:v>3.9297516812813668E-4</c:v>
                </c:pt>
                <c:pt idx="11">
                  <c:v>4.3227268494095035E-4</c:v>
                </c:pt>
                <c:pt idx="12">
                  <c:v>3.5367765131532301E-4</c:v>
                </c:pt>
                <c:pt idx="13">
                  <c:v>3.1438013450250935E-4</c:v>
                </c:pt>
                <c:pt idx="14">
                  <c:v>3.1438013450250935E-4</c:v>
                </c:pt>
                <c:pt idx="15">
                  <c:v>4.3227268494095035E-4</c:v>
                </c:pt>
                <c:pt idx="16">
                  <c:v>2.7508261768969568E-4</c:v>
                </c:pt>
                <c:pt idx="17">
                  <c:v>2.3578510087688201E-4</c:v>
                </c:pt>
                <c:pt idx="18">
                  <c:v>2.3578510087688201E-4</c:v>
                </c:pt>
                <c:pt idx="19">
                  <c:v>1.9648758406406834E-4</c:v>
                </c:pt>
                <c:pt idx="20">
                  <c:v>1.9648758406406834E-4</c:v>
                </c:pt>
                <c:pt idx="21">
                  <c:v>1.9648758406406834E-4</c:v>
                </c:pt>
                <c:pt idx="22">
                  <c:v>1.5719006725125467E-4</c:v>
                </c:pt>
                <c:pt idx="23">
                  <c:v>2.3578510087688201E-4</c:v>
                </c:pt>
                <c:pt idx="24">
                  <c:v>1.5719006725125467E-4</c:v>
                </c:pt>
                <c:pt idx="25">
                  <c:v>1.5719006725125467E-4</c:v>
                </c:pt>
                <c:pt idx="26">
                  <c:v>1.5719006725125467E-4</c:v>
                </c:pt>
                <c:pt idx="27">
                  <c:v>1.9648758406406834E-4</c:v>
                </c:pt>
                <c:pt idx="28">
                  <c:v>1.5719006725125467E-4</c:v>
                </c:pt>
                <c:pt idx="29">
                  <c:v>1.5719006725125467E-4</c:v>
                </c:pt>
              </c:numCache>
            </c:numRef>
          </c:yVal>
          <c:smooth val="0"/>
        </c:ser>
        <c:ser>
          <c:idx val="8"/>
          <c:order val="9"/>
          <c:tx>
            <c:v>BALL, DET=90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zirconia'!$AL$36:$AL$65</c:f>
              <c:numCache>
                <c:formatCode>General</c:formatCode>
                <c:ptCount val="30"/>
                <c:pt idx="0">
                  <c:v>4.2834293325966898E-3</c:v>
                </c:pt>
                <c:pt idx="1">
                  <c:v>4.6764045007248265E-3</c:v>
                </c:pt>
                <c:pt idx="2">
                  <c:v>4.6371069839120128E-3</c:v>
                </c:pt>
                <c:pt idx="3">
                  <c:v>4.4406193998479445E-3</c:v>
                </c:pt>
                <c:pt idx="4">
                  <c:v>4.5978094670991992E-3</c:v>
                </c:pt>
                <c:pt idx="5">
                  <c:v>4.1655367821582488E-3</c:v>
                </c:pt>
                <c:pt idx="6">
                  <c:v>4.7549995343504538E-3</c:v>
                </c:pt>
                <c:pt idx="7">
                  <c:v>4.7157020175376402E-3</c:v>
                </c:pt>
                <c:pt idx="8">
                  <c:v>4.2441318157838762E-3</c:v>
                </c:pt>
                <c:pt idx="9">
                  <c:v>4.8728920847888949E-3</c:v>
                </c:pt>
                <c:pt idx="10">
                  <c:v>4.2441318157838762E-3</c:v>
                </c:pt>
                <c:pt idx="11">
                  <c:v>4.0476442317198078E-3</c:v>
                </c:pt>
                <c:pt idx="12">
                  <c:v>4.4406193998479445E-3</c:v>
                </c:pt>
                <c:pt idx="13">
                  <c:v>4.4013218830351308E-3</c:v>
                </c:pt>
                <c:pt idx="14">
                  <c:v>4.3620243662223172E-3</c:v>
                </c:pt>
                <c:pt idx="15">
                  <c:v>4.8728920847888949E-3</c:v>
                </c:pt>
                <c:pt idx="16">
                  <c:v>4.9121896016017085E-3</c:v>
                </c:pt>
                <c:pt idx="17">
                  <c:v>4.7942970511632675E-3</c:v>
                </c:pt>
                <c:pt idx="18">
                  <c:v>4.5192144334735718E-3</c:v>
                </c:pt>
                <c:pt idx="19">
                  <c:v>4.7549995343504538E-3</c:v>
                </c:pt>
                <c:pt idx="20">
                  <c:v>4.3620243662223172E-3</c:v>
                </c:pt>
                <c:pt idx="21">
                  <c:v>4.4799169166607582E-3</c:v>
                </c:pt>
                <c:pt idx="22">
                  <c:v>3.9690491980941805E-3</c:v>
                </c:pt>
                <c:pt idx="23">
                  <c:v>4.7157020175376402E-3</c:v>
                </c:pt>
                <c:pt idx="24">
                  <c:v>4.6764045007248265E-3</c:v>
                </c:pt>
                <c:pt idx="25">
                  <c:v>4.7157020175376402E-3</c:v>
                </c:pt>
                <c:pt idx="26">
                  <c:v>4.0476442317198078E-3</c:v>
                </c:pt>
                <c:pt idx="27">
                  <c:v>4.0476442317198078E-3</c:v>
                </c:pt>
                <c:pt idx="28">
                  <c:v>4.3227268494095035E-3</c:v>
                </c:pt>
                <c:pt idx="29">
                  <c:v>3.8904541644685531E-3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72464"/>
        <c:axId val="215473024"/>
      </c:scatterChart>
      <c:valAx>
        <c:axId val="2154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73024"/>
        <c:crosses val="autoZero"/>
        <c:crossBetween val="midCat"/>
      </c:valAx>
      <c:valAx>
        <c:axId val="2154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7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487767906017114E-2"/>
          <c:y val="0.14272350034457987"/>
          <c:w val="0.59731481871361447"/>
          <c:h val="0.15230177233432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 FROM BASELINE against DISTANCE</a:t>
            </a:r>
            <a:r>
              <a:rPr lang="en-US" baseline="0"/>
              <a:t> FROM BFL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'250um cubic zirconia'!$M$94</c:f>
              <c:strCache>
                <c:ptCount val="1"/>
                <c:pt idx="0">
                  <c:v>IMPROVEMENT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cubic zirconia'!$L$95:$L$116</c:f>
              <c:numCache>
                <c:formatCode>General</c:formatCode>
                <c:ptCount val="22"/>
                <c:pt idx="0">
                  <c:v>-39.999752342704198</c:v>
                </c:pt>
                <c:pt idx="1">
                  <c:v>-35.999752342704198</c:v>
                </c:pt>
                <c:pt idx="2">
                  <c:v>-31.999752342704202</c:v>
                </c:pt>
                <c:pt idx="3">
                  <c:v>-27.999752342704202</c:v>
                </c:pt>
                <c:pt idx="4">
                  <c:v>-23.999752342704205</c:v>
                </c:pt>
                <c:pt idx="5">
                  <c:v>-19.999752342704205</c:v>
                </c:pt>
                <c:pt idx="6">
                  <c:v>-15.999752342704205</c:v>
                </c:pt>
                <c:pt idx="7">
                  <c:v>-11.999752342704205</c:v>
                </c:pt>
                <c:pt idx="8">
                  <c:v>-7.9997523427042054</c:v>
                </c:pt>
                <c:pt idx="9">
                  <c:v>-3.9997523427042054</c:v>
                </c:pt>
                <c:pt idx="10">
                  <c:v>2.4765729579456774E-4</c:v>
                </c:pt>
                <c:pt idx="11">
                  <c:v>4.0002476572957946</c:v>
                </c:pt>
                <c:pt idx="12">
                  <c:v>8.0002476572957946</c:v>
                </c:pt>
                <c:pt idx="13">
                  <c:v>12.000247657295795</c:v>
                </c:pt>
                <c:pt idx="14">
                  <c:v>16.000247657295795</c:v>
                </c:pt>
                <c:pt idx="15">
                  <c:v>20.000247657295795</c:v>
                </c:pt>
                <c:pt idx="16">
                  <c:v>24.000247657295795</c:v>
                </c:pt>
                <c:pt idx="17">
                  <c:v>28.000247657295795</c:v>
                </c:pt>
                <c:pt idx="18">
                  <c:v>32.000247657295795</c:v>
                </c:pt>
                <c:pt idx="19">
                  <c:v>36.000247657295795</c:v>
                </c:pt>
                <c:pt idx="20">
                  <c:v>40.000247657295795</c:v>
                </c:pt>
                <c:pt idx="21">
                  <c:v>-35.999752342704198</c:v>
                </c:pt>
              </c:numCache>
            </c:numRef>
          </c:xVal>
          <c:yVal>
            <c:numRef>
              <c:f>'250um cubic zirconia'!$M$95:$M$116</c:f>
              <c:numCache>
                <c:formatCode>General</c:formatCode>
                <c:ptCount val="22"/>
                <c:pt idx="0">
                  <c:v>12.4</c:v>
                </c:pt>
                <c:pt idx="1">
                  <c:v>12.2</c:v>
                </c:pt>
                <c:pt idx="2">
                  <c:v>12.8</c:v>
                </c:pt>
                <c:pt idx="3">
                  <c:v>12.2</c:v>
                </c:pt>
                <c:pt idx="4">
                  <c:v>22.5</c:v>
                </c:pt>
                <c:pt idx="5">
                  <c:v>23.5</c:v>
                </c:pt>
                <c:pt idx="6">
                  <c:v>24.75</c:v>
                </c:pt>
                <c:pt idx="7">
                  <c:v>25</c:v>
                </c:pt>
                <c:pt idx="8">
                  <c:v>19.399999999999999</c:v>
                </c:pt>
                <c:pt idx="9">
                  <c:v>30</c:v>
                </c:pt>
                <c:pt idx="10">
                  <c:v>29.75</c:v>
                </c:pt>
                <c:pt idx="11">
                  <c:v>24.75</c:v>
                </c:pt>
                <c:pt idx="12">
                  <c:v>29</c:v>
                </c:pt>
                <c:pt idx="13">
                  <c:v>23.5</c:v>
                </c:pt>
                <c:pt idx="14">
                  <c:v>24.5</c:v>
                </c:pt>
                <c:pt idx="15">
                  <c:v>18.8</c:v>
                </c:pt>
                <c:pt idx="16">
                  <c:v>16.600000000000001</c:v>
                </c:pt>
                <c:pt idx="17">
                  <c:v>21.25</c:v>
                </c:pt>
                <c:pt idx="18">
                  <c:v>19.75</c:v>
                </c:pt>
                <c:pt idx="19">
                  <c:v>19</c:v>
                </c:pt>
                <c:pt idx="20">
                  <c:v>17.25</c:v>
                </c:pt>
                <c:pt idx="21">
                  <c:v>12.2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9648"/>
        <c:axId val="215570208"/>
      </c:scatterChart>
      <c:valAx>
        <c:axId val="2155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0208"/>
        <c:crosses val="autoZero"/>
        <c:crossBetween val="midCat"/>
      </c:valAx>
      <c:valAx>
        <c:axId val="2155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6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 vs DET_RAD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8397817460317462"/>
          <c:w val="0.79962729658792653"/>
          <c:h val="0.64102963692038495"/>
        </c:manualLayout>
      </c:layout>
      <c:scatterChart>
        <c:scatterStyle val="lineMarker"/>
        <c:varyColors val="0"/>
        <c:ser>
          <c:idx val="0"/>
          <c:order val="0"/>
          <c:tx>
            <c:v>base, pdms_lens_det=20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sapphire'!$J$3:$J$47</c:f>
              <c:numCache>
                <c:formatCode>General</c:formatCode>
                <c:ptCount val="45"/>
                <c:pt idx="0">
                  <c:v>3</c:v>
                </c:pt>
                <c:pt idx="1">
                  <c:v>5</c:v>
                </c:pt>
                <c:pt idx="2">
                  <c:v>15</c:v>
                </c:pt>
                <c:pt idx="3">
                  <c:v>29</c:v>
                </c:pt>
                <c:pt idx="4">
                  <c:v>38</c:v>
                </c:pt>
                <c:pt idx="5">
                  <c:v>50</c:v>
                </c:pt>
                <c:pt idx="6">
                  <c:v>64</c:v>
                </c:pt>
                <c:pt idx="7">
                  <c:v>80</c:v>
                </c:pt>
                <c:pt idx="8">
                  <c:v>102</c:v>
                </c:pt>
                <c:pt idx="9">
                  <c:v>129</c:v>
                </c:pt>
                <c:pt idx="10">
                  <c:v>143</c:v>
                </c:pt>
                <c:pt idx="11">
                  <c:v>146</c:v>
                </c:pt>
                <c:pt idx="12">
                  <c:v>155</c:v>
                </c:pt>
                <c:pt idx="13">
                  <c:v>167</c:v>
                </c:pt>
                <c:pt idx="14">
                  <c:v>172</c:v>
                </c:pt>
                <c:pt idx="15">
                  <c:v>189</c:v>
                </c:pt>
                <c:pt idx="16">
                  <c:v>210</c:v>
                </c:pt>
                <c:pt idx="17">
                  <c:v>219</c:v>
                </c:pt>
                <c:pt idx="18">
                  <c:v>234</c:v>
                </c:pt>
                <c:pt idx="19">
                  <c:v>251</c:v>
                </c:pt>
                <c:pt idx="20">
                  <c:v>261</c:v>
                </c:pt>
                <c:pt idx="21">
                  <c:v>287</c:v>
                </c:pt>
                <c:pt idx="22">
                  <c:v>317</c:v>
                </c:pt>
                <c:pt idx="23">
                  <c:v>325</c:v>
                </c:pt>
                <c:pt idx="24">
                  <c:v>346</c:v>
                </c:pt>
                <c:pt idx="25">
                  <c:v>368</c:v>
                </c:pt>
                <c:pt idx="26">
                  <c:v>374</c:v>
                </c:pt>
                <c:pt idx="27">
                  <c:v>401</c:v>
                </c:pt>
                <c:pt idx="28">
                  <c:v>434</c:v>
                </c:pt>
                <c:pt idx="29">
                  <c:v>446</c:v>
                </c:pt>
                <c:pt idx="30">
                  <c:v>467</c:v>
                </c:pt>
                <c:pt idx="31">
                  <c:v>492</c:v>
                </c:pt>
                <c:pt idx="32">
                  <c:v>500</c:v>
                </c:pt>
                <c:pt idx="33">
                  <c:v>525</c:v>
                </c:pt>
                <c:pt idx="34">
                  <c:v>545</c:v>
                </c:pt>
                <c:pt idx="35">
                  <c:v>572</c:v>
                </c:pt>
                <c:pt idx="36">
                  <c:v>595</c:v>
                </c:pt>
                <c:pt idx="37">
                  <c:v>636</c:v>
                </c:pt>
                <c:pt idx="38">
                  <c:v>667</c:v>
                </c:pt>
                <c:pt idx="39">
                  <c:v>701</c:v>
                </c:pt>
                <c:pt idx="40">
                  <c:v>732</c:v>
                </c:pt>
                <c:pt idx="41">
                  <c:v>754</c:v>
                </c:pt>
                <c:pt idx="42">
                  <c:v>786</c:v>
                </c:pt>
                <c:pt idx="43">
                  <c:v>815</c:v>
                </c:pt>
                <c:pt idx="44">
                  <c:v>850</c:v>
                </c:pt>
              </c:numCache>
            </c:numRef>
          </c:yVal>
          <c:smooth val="0"/>
        </c:ser>
        <c:ser>
          <c:idx val="1"/>
          <c:order val="1"/>
          <c:tx>
            <c:v>lens, pdms_lens_det=20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sapphire'!$K$3:$K$47</c:f>
              <c:numCache>
                <c:formatCode>General</c:formatCode>
                <c:ptCount val="45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37</c:v>
                </c:pt>
                <c:pt idx="4">
                  <c:v>70</c:v>
                </c:pt>
                <c:pt idx="5">
                  <c:v>121</c:v>
                </c:pt>
                <c:pt idx="6">
                  <c:v>203</c:v>
                </c:pt>
                <c:pt idx="7">
                  <c:v>370</c:v>
                </c:pt>
                <c:pt idx="8">
                  <c:v>386</c:v>
                </c:pt>
                <c:pt idx="9">
                  <c:v>388</c:v>
                </c:pt>
                <c:pt idx="10">
                  <c:v>388</c:v>
                </c:pt>
                <c:pt idx="11">
                  <c:v>388</c:v>
                </c:pt>
                <c:pt idx="12">
                  <c:v>390</c:v>
                </c:pt>
                <c:pt idx="13">
                  <c:v>392</c:v>
                </c:pt>
                <c:pt idx="14">
                  <c:v>393</c:v>
                </c:pt>
                <c:pt idx="15">
                  <c:v>394</c:v>
                </c:pt>
                <c:pt idx="16">
                  <c:v>396</c:v>
                </c:pt>
                <c:pt idx="17">
                  <c:v>400</c:v>
                </c:pt>
                <c:pt idx="18">
                  <c:v>407</c:v>
                </c:pt>
                <c:pt idx="19">
                  <c:v>412</c:v>
                </c:pt>
                <c:pt idx="20">
                  <c:v>416</c:v>
                </c:pt>
                <c:pt idx="21">
                  <c:v>434</c:v>
                </c:pt>
                <c:pt idx="22">
                  <c:v>484</c:v>
                </c:pt>
                <c:pt idx="23">
                  <c:v>506</c:v>
                </c:pt>
                <c:pt idx="24">
                  <c:v>510</c:v>
                </c:pt>
                <c:pt idx="25">
                  <c:v>510</c:v>
                </c:pt>
                <c:pt idx="26">
                  <c:v>510</c:v>
                </c:pt>
                <c:pt idx="27">
                  <c:v>511</c:v>
                </c:pt>
                <c:pt idx="28">
                  <c:v>534</c:v>
                </c:pt>
                <c:pt idx="29">
                  <c:v>543</c:v>
                </c:pt>
                <c:pt idx="30">
                  <c:v>562</c:v>
                </c:pt>
                <c:pt idx="31">
                  <c:v>579</c:v>
                </c:pt>
                <c:pt idx="32">
                  <c:v>587</c:v>
                </c:pt>
                <c:pt idx="33">
                  <c:v>622</c:v>
                </c:pt>
                <c:pt idx="34">
                  <c:v>655</c:v>
                </c:pt>
                <c:pt idx="35">
                  <c:v>689</c:v>
                </c:pt>
                <c:pt idx="36">
                  <c:v>726</c:v>
                </c:pt>
                <c:pt idx="37">
                  <c:v>758</c:v>
                </c:pt>
                <c:pt idx="38">
                  <c:v>786</c:v>
                </c:pt>
                <c:pt idx="39">
                  <c:v>828</c:v>
                </c:pt>
                <c:pt idx="40">
                  <c:v>857</c:v>
                </c:pt>
                <c:pt idx="41">
                  <c:v>894</c:v>
                </c:pt>
                <c:pt idx="42">
                  <c:v>925</c:v>
                </c:pt>
                <c:pt idx="43">
                  <c:v>949</c:v>
                </c:pt>
                <c:pt idx="44">
                  <c:v>971</c:v>
                </c:pt>
              </c:numCache>
            </c:numRef>
          </c:yVal>
          <c:smooth val="0"/>
        </c:ser>
        <c:ser>
          <c:idx val="2"/>
          <c:order val="2"/>
          <c:tx>
            <c:v>base, pdms_lens_det=100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sapphire'!$J$49:$J$80</c:f>
              <c:numCache>
                <c:formatCode>General</c:formatCode>
                <c:ptCount val="3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41</c:v>
                </c:pt>
                <c:pt idx="4">
                  <c:v>43</c:v>
                </c:pt>
                <c:pt idx="5">
                  <c:v>44</c:v>
                </c:pt>
                <c:pt idx="6">
                  <c:v>49</c:v>
                </c:pt>
                <c:pt idx="7">
                  <c:v>53</c:v>
                </c:pt>
                <c:pt idx="8">
                  <c:v>54</c:v>
                </c:pt>
                <c:pt idx="9">
                  <c:v>58</c:v>
                </c:pt>
                <c:pt idx="10">
                  <c:v>60</c:v>
                </c:pt>
                <c:pt idx="11">
                  <c:v>61</c:v>
                </c:pt>
                <c:pt idx="12">
                  <c:v>65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83</c:v>
                </c:pt>
                <c:pt idx="19">
                  <c:v>87</c:v>
                </c:pt>
                <c:pt idx="20">
                  <c:v>91</c:v>
                </c:pt>
                <c:pt idx="21">
                  <c:v>92</c:v>
                </c:pt>
                <c:pt idx="22">
                  <c:v>94</c:v>
                </c:pt>
                <c:pt idx="23">
                  <c:v>100</c:v>
                </c:pt>
                <c:pt idx="24">
                  <c:v>108</c:v>
                </c:pt>
                <c:pt idx="25">
                  <c:v>109</c:v>
                </c:pt>
                <c:pt idx="26">
                  <c:v>114</c:v>
                </c:pt>
                <c:pt idx="27">
                  <c:v>118</c:v>
                </c:pt>
                <c:pt idx="28">
                  <c:v>120</c:v>
                </c:pt>
                <c:pt idx="29">
                  <c:v>125</c:v>
                </c:pt>
                <c:pt idx="30">
                  <c:v>128</c:v>
                </c:pt>
                <c:pt idx="31">
                  <c:v>130</c:v>
                </c:pt>
              </c:numCache>
            </c:numRef>
          </c:yVal>
          <c:smooth val="0"/>
        </c:ser>
        <c:ser>
          <c:idx val="3"/>
          <c:order val="3"/>
          <c:tx>
            <c:v>lens, pdms_lens_det=100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sapphire'!$K$49:$K$80</c:f>
              <c:numCache>
                <c:formatCode>General</c:formatCode>
                <c:ptCount val="32"/>
                <c:pt idx="0">
                  <c:v>225</c:v>
                </c:pt>
                <c:pt idx="1">
                  <c:v>241</c:v>
                </c:pt>
                <c:pt idx="2">
                  <c:v>255</c:v>
                </c:pt>
                <c:pt idx="3">
                  <c:v>285</c:v>
                </c:pt>
                <c:pt idx="4">
                  <c:v>319</c:v>
                </c:pt>
                <c:pt idx="5">
                  <c:v>348</c:v>
                </c:pt>
                <c:pt idx="6">
                  <c:v>374</c:v>
                </c:pt>
                <c:pt idx="7">
                  <c:v>390</c:v>
                </c:pt>
                <c:pt idx="8">
                  <c:v>394</c:v>
                </c:pt>
                <c:pt idx="9">
                  <c:v>395</c:v>
                </c:pt>
                <c:pt idx="10">
                  <c:v>395</c:v>
                </c:pt>
                <c:pt idx="11">
                  <c:v>395</c:v>
                </c:pt>
                <c:pt idx="12">
                  <c:v>395</c:v>
                </c:pt>
                <c:pt idx="13">
                  <c:v>395</c:v>
                </c:pt>
                <c:pt idx="14">
                  <c:v>395</c:v>
                </c:pt>
                <c:pt idx="15">
                  <c:v>395</c:v>
                </c:pt>
                <c:pt idx="16">
                  <c:v>395</c:v>
                </c:pt>
                <c:pt idx="17">
                  <c:v>395</c:v>
                </c:pt>
                <c:pt idx="18">
                  <c:v>395</c:v>
                </c:pt>
                <c:pt idx="19">
                  <c:v>395</c:v>
                </c:pt>
                <c:pt idx="20">
                  <c:v>395</c:v>
                </c:pt>
                <c:pt idx="21">
                  <c:v>396</c:v>
                </c:pt>
                <c:pt idx="22">
                  <c:v>396</c:v>
                </c:pt>
                <c:pt idx="23">
                  <c:v>396</c:v>
                </c:pt>
                <c:pt idx="24">
                  <c:v>396</c:v>
                </c:pt>
                <c:pt idx="25">
                  <c:v>396</c:v>
                </c:pt>
                <c:pt idx="26">
                  <c:v>396</c:v>
                </c:pt>
                <c:pt idx="27">
                  <c:v>396</c:v>
                </c:pt>
                <c:pt idx="28">
                  <c:v>396</c:v>
                </c:pt>
                <c:pt idx="29">
                  <c:v>396</c:v>
                </c:pt>
                <c:pt idx="30">
                  <c:v>396</c:v>
                </c:pt>
                <c:pt idx="31">
                  <c:v>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50016"/>
        <c:axId val="215650576"/>
      </c:scatterChart>
      <c:valAx>
        <c:axId val="2156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DET_RAD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50576"/>
        <c:crosses val="autoZero"/>
        <c:crossBetween val="midCat"/>
      </c:valAx>
      <c:valAx>
        <c:axId val="2156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5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24682769916918"/>
          <c:y val="0.12760358080239967"/>
          <c:w val="0.77078128391845757"/>
          <c:h val="0.12028887014123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RAYS_AREA vs DET_RAD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9813034188034187"/>
          <c:w val="0.79332174103237096"/>
          <c:h val="0.66149345514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'250um sapphire'!$M$2</c:f>
              <c:strCache>
                <c:ptCount val="1"/>
                <c:pt idx="0">
                  <c:v>base 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sapphire'!$M$3:$M$47</c:f>
              <c:numCache>
                <c:formatCode>General</c:formatCode>
                <c:ptCount val="45"/>
                <c:pt idx="0">
                  <c:v>9.5492965855137196E-3</c:v>
                </c:pt>
                <c:pt idx="1">
                  <c:v>3.9788735772973835E-3</c:v>
                </c:pt>
                <c:pt idx="2">
                  <c:v>5.3051647697298452E-3</c:v>
                </c:pt>
                <c:pt idx="3">
                  <c:v>5.7693666870812059E-3</c:v>
                </c:pt>
                <c:pt idx="4">
                  <c:v>4.8383102699936179E-3</c:v>
                </c:pt>
                <c:pt idx="5">
                  <c:v>4.4209706414415377E-3</c:v>
                </c:pt>
                <c:pt idx="6">
                  <c:v>4.1575168807678779E-3</c:v>
                </c:pt>
                <c:pt idx="7">
                  <c:v>3.9788735772973835E-3</c:v>
                </c:pt>
                <c:pt idx="8">
                  <c:v>4.0083467149069942E-3</c:v>
                </c:pt>
                <c:pt idx="9">
                  <c:v>4.1061975317708997E-3</c:v>
                </c:pt>
                <c:pt idx="10">
                  <c:v>3.9388481319010986E-3</c:v>
                </c:pt>
                <c:pt idx="11">
                  <c:v>3.8407639159366478E-3</c:v>
                </c:pt>
                <c:pt idx="12">
                  <c:v>3.7306640724754296E-3</c:v>
                </c:pt>
                <c:pt idx="13">
                  <c:v>3.6915104856036838E-3</c:v>
                </c:pt>
                <c:pt idx="14">
                  <c:v>3.6484331810820157E-3</c:v>
                </c:pt>
                <c:pt idx="15">
                  <c:v>3.5597969519962388E-3</c:v>
                </c:pt>
                <c:pt idx="16">
                  <c:v>3.5356073308348323E-3</c:v>
                </c:pt>
                <c:pt idx="17">
                  <c:v>3.5566257690943957E-3</c:v>
                </c:pt>
                <c:pt idx="18">
                  <c:v>3.5426641316055659E-3</c:v>
                </c:pt>
                <c:pt idx="19">
                  <c:v>3.5509236192058425E-3</c:v>
                </c:pt>
                <c:pt idx="20">
                  <c:v>3.5723248715493414E-3</c:v>
                </c:pt>
                <c:pt idx="21">
                  <c:v>3.5685522396385907E-3</c:v>
                </c:pt>
                <c:pt idx="22">
                  <c:v>3.5964975333575102E-3</c:v>
                </c:pt>
                <c:pt idx="23">
                  <c:v>3.5796094467035284E-3</c:v>
                </c:pt>
                <c:pt idx="24">
                  <c:v>3.5962521018642148E-3</c:v>
                </c:pt>
                <c:pt idx="25">
                  <c:v>3.6153715467788575E-3</c:v>
                </c:pt>
                <c:pt idx="26">
                  <c:v>3.5743410751056547E-3</c:v>
                </c:pt>
                <c:pt idx="27">
                  <c:v>3.5357967966675916E-3</c:v>
                </c:pt>
                <c:pt idx="28">
                  <c:v>3.5416501356517263E-3</c:v>
                </c:pt>
                <c:pt idx="29">
                  <c:v>3.5491552309492662E-3</c:v>
                </c:pt>
                <c:pt idx="30">
                  <c:v>3.5371973075033966E-3</c:v>
                </c:pt>
                <c:pt idx="31">
                  <c:v>3.5512123356558961E-3</c:v>
                </c:pt>
                <c:pt idx="32">
                  <c:v>3.5245385321388588E-3</c:v>
                </c:pt>
                <c:pt idx="33">
                  <c:v>3.4527415340183903E-3</c:v>
                </c:pt>
                <c:pt idx="34">
                  <c:v>3.3518442307965881E-3</c:v>
                </c:pt>
                <c:pt idx="35">
                  <c:v>3.2969353535016437E-3</c:v>
                </c:pt>
                <c:pt idx="36">
                  <c:v>3.220650564852468E-3</c:v>
                </c:pt>
                <c:pt idx="37">
                  <c:v>3.2391214018062543E-3</c:v>
                </c:pt>
                <c:pt idx="38">
                  <c:v>3.2020012304207882E-3</c:v>
                </c:pt>
                <c:pt idx="39">
                  <c:v>3.1774329685274084E-3</c:v>
                </c:pt>
                <c:pt idx="40">
                  <c:v>3.1378212162145916E-3</c:v>
                </c:pt>
                <c:pt idx="41">
                  <c:v>3.0612966094716604E-3</c:v>
                </c:pt>
                <c:pt idx="42">
                  <c:v>3.0268923468032903E-3</c:v>
                </c:pt>
                <c:pt idx="43">
                  <c:v>2.9810118614167123E-3</c:v>
                </c:pt>
                <c:pt idx="44">
                  <c:v>2.9567751192538442E-3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'250um sapphire'!$N$2</c:f>
              <c:strCache>
                <c:ptCount val="1"/>
                <c:pt idx="0">
                  <c:v>n_rays/area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sapphire'!$N$3:$N$47</c:f>
              <c:numCache>
                <c:formatCode>General</c:formatCode>
                <c:ptCount val="45"/>
                <c:pt idx="0">
                  <c:v>6.3661977236758134E-3</c:v>
                </c:pt>
                <c:pt idx="1">
                  <c:v>5.570423008216337E-3</c:v>
                </c:pt>
                <c:pt idx="2">
                  <c:v>4.2441318157838762E-3</c:v>
                </c:pt>
                <c:pt idx="3">
                  <c:v>7.3609161180001595E-3</c:v>
                </c:pt>
                <c:pt idx="4">
                  <c:v>8.9126768131461385E-3</c:v>
                </c:pt>
                <c:pt idx="5">
                  <c:v>1.069874895228852E-2</c:v>
                </c:pt>
                <c:pt idx="6">
                  <c:v>1.3187123856185614E-2</c:v>
                </c:pt>
                <c:pt idx="7">
                  <c:v>1.8402290295000397E-2</c:v>
                </c:pt>
                <c:pt idx="8">
                  <c:v>1.5168841489746076E-2</c:v>
                </c:pt>
                <c:pt idx="9">
                  <c:v>1.2350423583931078E-2</c:v>
                </c:pt>
                <c:pt idx="10">
                  <c:v>1.0687224301941443E-2</c:v>
                </c:pt>
                <c:pt idx="11">
                  <c:v>1.0206961639612461E-2</c:v>
                </c:pt>
                <c:pt idx="12">
                  <c:v>9.3868321823575331E-3</c:v>
                </c:pt>
                <c:pt idx="13">
                  <c:v>8.665102457225413E-3</c:v>
                </c:pt>
                <c:pt idx="14">
                  <c:v>8.336245582356001E-3</c:v>
                </c:pt>
                <c:pt idx="15">
                  <c:v>7.4209523761191434E-3</c:v>
                </c:pt>
                <c:pt idx="16">
                  <c:v>6.667145252431398E-3</c:v>
                </c:pt>
                <c:pt idx="17">
                  <c:v>6.4961201261998095E-3</c:v>
                </c:pt>
                <c:pt idx="18">
                  <c:v>6.1618132545447233E-3</c:v>
                </c:pt>
                <c:pt idx="19">
                  <c:v>5.828607693676522E-3</c:v>
                </c:pt>
                <c:pt idx="20">
                  <c:v>5.6938204849215556E-3</c:v>
                </c:pt>
                <c:pt idx="21">
                  <c:v>5.3963472892095765E-3</c:v>
                </c:pt>
                <c:pt idx="22">
                  <c:v>5.4911823537698266E-3</c:v>
                </c:pt>
                <c:pt idx="23">
                  <c:v>5.5731765539445708E-3</c:v>
                </c:pt>
                <c:pt idx="24">
                  <c:v>5.3008340229790448E-3</c:v>
                </c:pt>
                <c:pt idx="25">
                  <c:v>5.0104333936337427E-3</c:v>
                </c:pt>
                <c:pt idx="26">
                  <c:v>4.8741014660531653E-3</c:v>
                </c:pt>
                <c:pt idx="27">
                  <c:v>4.5057161174492256E-3</c:v>
                </c:pt>
                <c:pt idx="28">
                  <c:v>4.3576985540046591E-3</c:v>
                </c:pt>
                <c:pt idx="29">
                  <c:v>4.3210567049449585E-3</c:v>
                </c:pt>
                <c:pt idx="30">
                  <c:v>4.2567556462888836E-3</c:v>
                </c:pt>
                <c:pt idx="31">
                  <c:v>4.1791706145218781E-3</c:v>
                </c:pt>
                <c:pt idx="32">
                  <c:v>4.13780823673102E-3</c:v>
                </c:pt>
                <c:pt idx="33">
                  <c:v>4.0906766364941696E-3</c:v>
                </c:pt>
                <c:pt idx="34">
                  <c:v>4.0283632498564498E-3</c:v>
                </c:pt>
                <c:pt idx="35">
                  <c:v>3.9713084939906164E-3</c:v>
                </c:pt>
                <c:pt idx="36">
                  <c:v>3.9297349749292301E-3</c:v>
                </c:pt>
                <c:pt idx="37">
                  <c:v>3.8604622996370134E-3</c:v>
                </c:pt>
                <c:pt idx="38">
                  <c:v>3.7732728142589795E-3</c:v>
                </c:pt>
                <c:pt idx="39">
                  <c:v>3.7530877288740288E-3</c:v>
                </c:pt>
                <c:pt idx="40">
                  <c:v>3.6736513419342968E-3</c:v>
                </c:pt>
                <c:pt idx="41">
                  <c:v>3.6297071205141436E-3</c:v>
                </c:pt>
                <c:pt idx="42">
                  <c:v>3.5621824692023455E-3</c:v>
                </c:pt>
                <c:pt idx="43">
                  <c:v>3.4711414189993375E-3</c:v>
                </c:pt>
                <c:pt idx="44">
                  <c:v>3.3776807538770381E-3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83728"/>
        <c:axId val="237984288"/>
      </c:scatterChart>
      <c:valAx>
        <c:axId val="2379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DET_RAD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84288"/>
        <c:crosses val="autoZero"/>
        <c:crossBetween val="midCat"/>
      </c:valAx>
      <c:valAx>
        <c:axId val="2379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RAYS/AREA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8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348075240594927"/>
          <c:y val="0.31156454000942196"/>
          <c:w val="0.3919273840769904"/>
          <c:h val="9.014486169997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556260</xdr:colOff>
      <xdr:row>0</xdr:row>
      <xdr:rowOff>49530</xdr:rowOff>
    </xdr:from>
    <xdr:to>
      <xdr:col>31</xdr:col>
      <xdr:colOff>251460</xdr:colOff>
      <xdr:row>15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194310</xdr:colOff>
      <xdr:row>16</xdr:row>
      <xdr:rowOff>80010</xdr:rowOff>
    </xdr:from>
    <xdr:to>
      <xdr:col>23</xdr:col>
      <xdr:colOff>499110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217170</xdr:colOff>
      <xdr:row>0</xdr:row>
      <xdr:rowOff>49530</xdr:rowOff>
    </xdr:from>
    <xdr:to>
      <xdr:col>23</xdr:col>
      <xdr:colOff>521970</xdr:colOff>
      <xdr:row>16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194310</xdr:colOff>
      <xdr:row>66</xdr:row>
      <xdr:rowOff>57150</xdr:rowOff>
    </xdr:from>
    <xdr:to>
      <xdr:col>10</xdr:col>
      <xdr:colOff>510540</xdr:colOff>
      <xdr:row>92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571500</xdr:colOff>
      <xdr:row>65</xdr:row>
      <xdr:rowOff>144780</xdr:rowOff>
    </xdr:from>
    <xdr:to>
      <xdr:col>32</xdr:col>
      <xdr:colOff>278130</xdr:colOff>
      <xdr:row>91</xdr:row>
      <xdr:rowOff>163830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91440</xdr:colOff>
      <xdr:row>66</xdr:row>
      <xdr:rowOff>99060</xdr:rowOff>
    </xdr:from>
    <xdr:to>
      <xdr:col>21</xdr:col>
      <xdr:colOff>407670</xdr:colOff>
      <xdr:row>92</xdr:row>
      <xdr:rowOff>118110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175260</xdr:colOff>
      <xdr:row>96</xdr:row>
      <xdr:rowOff>87630</xdr:rowOff>
    </xdr:from>
    <xdr:to>
      <xdr:col>22</xdr:col>
      <xdr:colOff>83820</xdr:colOff>
      <xdr:row>114</xdr:row>
      <xdr:rowOff>15240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541020</xdr:colOff>
      <xdr:row>1</xdr:row>
      <xdr:rowOff>72390</xdr:rowOff>
    </xdr:from>
    <xdr:to>
      <xdr:col>26</xdr:col>
      <xdr:colOff>327660</xdr:colOff>
      <xdr:row>15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426720</xdr:colOff>
      <xdr:row>15</xdr:row>
      <xdr:rowOff>148590</xdr:rowOff>
    </xdr:from>
    <xdr:to>
      <xdr:col>27</xdr:col>
      <xdr:colOff>121920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259080</xdr:colOff>
      <xdr:row>37</xdr:row>
      <xdr:rowOff>41910</xdr:rowOff>
    </xdr:from>
    <xdr:to>
      <xdr:col>26</xdr:col>
      <xdr:colOff>563880</xdr:colOff>
      <xdr:row>55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121920</xdr:colOff>
      <xdr:row>16</xdr:row>
      <xdr:rowOff>95250</xdr:rowOff>
    </xdr:from>
    <xdr:to>
      <xdr:col>35</xdr:col>
      <xdr:colOff>426720</xdr:colOff>
      <xdr:row>30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160020</xdr:colOff>
      <xdr:row>1</xdr:row>
      <xdr:rowOff>72390</xdr:rowOff>
    </xdr:from>
    <xdr:to>
      <xdr:col>35</xdr:col>
      <xdr:colOff>464820</xdr:colOff>
      <xdr:row>15</xdr:row>
      <xdr:rowOff>80010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115</xdr:row>
      <xdr:rowOff>41910</xdr:rowOff>
    </xdr:from>
    <xdr:to>
      <xdr:col>8</xdr:col>
      <xdr:colOff>38100</xdr:colOff>
      <xdr:row>136</xdr:row>
      <xdr:rowOff>121920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115</xdr:row>
      <xdr:rowOff>0</xdr:rowOff>
    </xdr:from>
    <xdr:to>
      <xdr:col>15</xdr:col>
      <xdr:colOff>83820</xdr:colOff>
      <xdr:row>136</xdr:row>
      <xdr:rowOff>80010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15240</xdr:colOff>
      <xdr:row>115</xdr:row>
      <xdr:rowOff>68580</xdr:rowOff>
    </xdr:from>
    <xdr:to>
      <xdr:col>26</xdr:col>
      <xdr:colOff>76200</xdr:colOff>
      <xdr:row>136</xdr:row>
      <xdr:rowOff>148590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115</xdr:row>
      <xdr:rowOff>0</xdr:rowOff>
    </xdr:from>
    <xdr:to>
      <xdr:col>36</xdr:col>
      <xdr:colOff>60960</xdr:colOff>
      <xdr:row>136</xdr:row>
      <xdr:rowOff>80010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115</xdr:row>
      <xdr:rowOff>0</xdr:rowOff>
    </xdr:from>
    <xdr:to>
      <xdr:col>46</xdr:col>
      <xdr:colOff>60960</xdr:colOff>
      <xdr:row>136</xdr:row>
      <xdr:rowOff>80010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312420</xdr:colOff>
      <xdr:row>43</xdr:row>
      <xdr:rowOff>41910</xdr:rowOff>
    </xdr:from>
    <xdr:to>
      <xdr:col>35</xdr:col>
      <xdr:colOff>7620</xdr:colOff>
      <xdr:row>58</xdr:row>
      <xdr:rowOff>41910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201930</xdr:colOff>
      <xdr:row>2</xdr:row>
      <xdr:rowOff>87630</xdr:rowOff>
    </xdr:from>
    <xdr:to>
      <xdr:col>24</xdr:col>
      <xdr:colOff>506730</xdr:colOff>
      <xdr:row>17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186690</xdr:colOff>
      <xdr:row>18</xdr:row>
      <xdr:rowOff>41910</xdr:rowOff>
    </xdr:from>
    <xdr:to>
      <xdr:col>24</xdr:col>
      <xdr:colOff>491490</xdr:colOff>
      <xdr:row>33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194310</xdr:colOff>
      <xdr:row>34</xdr:row>
      <xdr:rowOff>19050</xdr:rowOff>
    </xdr:from>
    <xdr:to>
      <xdr:col>24</xdr:col>
      <xdr:colOff>499110</xdr:colOff>
      <xdr:row>49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102870</xdr:colOff>
      <xdr:row>1</xdr:row>
      <xdr:rowOff>148590</xdr:rowOff>
    </xdr:from>
    <xdr:to>
      <xdr:col>32</xdr:col>
      <xdr:colOff>407670</xdr:colOff>
      <xdr:row>16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95250</xdr:colOff>
      <xdr:row>17</xdr:row>
      <xdr:rowOff>133350</xdr:rowOff>
    </xdr:from>
    <xdr:to>
      <xdr:col>32</xdr:col>
      <xdr:colOff>400050</xdr:colOff>
      <xdr:row>32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403860</xdr:colOff>
      <xdr:row>408</xdr:row>
      <xdr:rowOff>57150</xdr:rowOff>
    </xdr:from>
    <xdr:to>
      <xdr:col>21</xdr:col>
      <xdr:colOff>434340</xdr:colOff>
      <xdr:row>423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6"/>
  <sheetViews>
    <sheetView workbookViewId="0">
      <selection activeCell="L2" sqref="L2:N32"/>
    </sheetView>
  </sheetViews>
  <sheetFormatPr defaultRowHeight="14.4" x14ac:dyDescent="0.3"/>
  <sheetData>
    <row r="1" spans="1:15" x14ac:dyDescent="0.3">
      <c r="A1" t="s">
        <v>0</v>
      </c>
      <c r="B1" t="s">
        <v>1</v>
      </c>
    </row>
    <row r="2" spans="1:15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1" t="s">
        <v>10</v>
      </c>
      <c r="J2" t="s">
        <v>11</v>
      </c>
      <c r="K2" t="s">
        <v>12</v>
      </c>
      <c r="L2" t="s">
        <v>13</v>
      </c>
      <c r="M2" t="s">
        <v>17</v>
      </c>
      <c r="N2" t="s">
        <v>14</v>
      </c>
    </row>
    <row r="3" spans="1:15" x14ac:dyDescent="0.3">
      <c r="A3">
        <v>0.59</v>
      </c>
      <c r="B3">
        <v>2.177</v>
      </c>
      <c r="C3">
        <v>250</v>
      </c>
      <c r="D3">
        <v>182.14</v>
      </c>
      <c r="E3">
        <v>57.145000000000003</v>
      </c>
      <c r="F3">
        <v>57.145247657295798</v>
      </c>
      <c r="G3">
        <v>20</v>
      </c>
      <c r="H3">
        <v>2</v>
      </c>
      <c r="I3">
        <v>10</v>
      </c>
      <c r="J3">
        <v>0</v>
      </c>
      <c r="K3">
        <v>0</v>
      </c>
      <c r="L3">
        <v>0</v>
      </c>
      <c r="M3">
        <f>J3/(PI()*I3^2)</f>
        <v>0</v>
      </c>
      <c r="N3">
        <f>K3/(PI()*I3^2)</f>
        <v>0</v>
      </c>
    </row>
    <row r="4" spans="1:15" x14ac:dyDescent="0.3">
      <c r="A4">
        <v>0.59</v>
      </c>
      <c r="B4">
        <v>2.177</v>
      </c>
      <c r="C4">
        <v>250</v>
      </c>
      <c r="D4">
        <v>182.14</v>
      </c>
      <c r="E4">
        <v>57.145000000000003</v>
      </c>
      <c r="F4">
        <v>57.145247657295798</v>
      </c>
      <c r="G4">
        <v>20</v>
      </c>
      <c r="H4">
        <v>2</v>
      </c>
      <c r="I4">
        <v>20</v>
      </c>
      <c r="J4">
        <v>0</v>
      </c>
      <c r="K4">
        <v>0</v>
      </c>
      <c r="L4">
        <v>0</v>
      </c>
      <c r="M4">
        <f t="shared" ref="M4:M32" si="0">J4/(PI()*I4^2)</f>
        <v>0</v>
      </c>
      <c r="N4">
        <f t="shared" ref="N4:N32" si="1">K4/(PI()*I4^2)</f>
        <v>0</v>
      </c>
    </row>
    <row r="5" spans="1:15" x14ac:dyDescent="0.3">
      <c r="A5">
        <v>0.59</v>
      </c>
      <c r="B5">
        <v>2.177</v>
      </c>
      <c r="C5">
        <v>250</v>
      </c>
      <c r="D5">
        <v>182.14</v>
      </c>
      <c r="E5">
        <v>57.145000000000003</v>
      </c>
      <c r="F5">
        <v>57.145247657295798</v>
      </c>
      <c r="G5">
        <v>20</v>
      </c>
      <c r="H5">
        <v>2</v>
      </c>
      <c r="I5">
        <v>30</v>
      </c>
      <c r="J5">
        <v>4</v>
      </c>
      <c r="K5">
        <v>6</v>
      </c>
      <c r="L5">
        <f>(K5/J5)/(PI()*I5^2)</f>
        <v>5.3051647697298452E-4</v>
      </c>
      <c r="M5">
        <f t="shared" si="0"/>
        <v>1.4147106052612921E-3</v>
      </c>
      <c r="N5">
        <f t="shared" si="1"/>
        <v>2.1220659078919381E-3</v>
      </c>
    </row>
    <row r="6" spans="1:15" s="1" customFormat="1" ht="13.8" customHeight="1" x14ac:dyDescent="0.3">
      <c r="A6" s="1">
        <v>0.59</v>
      </c>
      <c r="B6" s="1">
        <v>2.177</v>
      </c>
      <c r="C6" s="1">
        <v>250</v>
      </c>
      <c r="D6" s="1">
        <v>182.14</v>
      </c>
      <c r="E6" s="1">
        <v>57.145000000000003</v>
      </c>
      <c r="F6" s="1">
        <v>57.145247657295798</v>
      </c>
      <c r="G6" s="1">
        <v>20</v>
      </c>
      <c r="H6" s="1">
        <v>2</v>
      </c>
      <c r="I6" s="1">
        <v>40</v>
      </c>
      <c r="J6" s="1">
        <v>4</v>
      </c>
      <c r="K6" s="1">
        <v>17</v>
      </c>
      <c r="L6" s="1">
        <f t="shared" ref="L6:L32" si="2">(K6/J6)/(PI()*I6^2)</f>
        <v>8.45510635175694E-4</v>
      </c>
      <c r="M6" s="1">
        <f t="shared" si="0"/>
        <v>7.9577471545947667E-4</v>
      </c>
      <c r="N6" s="1">
        <f t="shared" si="1"/>
        <v>3.382042540702776E-3</v>
      </c>
      <c r="O6" s="1" t="s">
        <v>15</v>
      </c>
    </row>
    <row r="7" spans="1:15" x14ac:dyDescent="0.3">
      <c r="A7">
        <v>0.59</v>
      </c>
      <c r="B7">
        <v>2.177</v>
      </c>
      <c r="C7">
        <v>250</v>
      </c>
      <c r="D7">
        <v>182.14</v>
      </c>
      <c r="E7">
        <v>57.145000000000003</v>
      </c>
      <c r="F7">
        <v>57.145247657295798</v>
      </c>
      <c r="G7">
        <v>20</v>
      </c>
      <c r="H7">
        <v>2</v>
      </c>
      <c r="I7">
        <v>50</v>
      </c>
      <c r="J7">
        <v>4</v>
      </c>
      <c r="K7">
        <v>24</v>
      </c>
      <c r="L7">
        <f t="shared" si="2"/>
        <v>7.6394372684109762E-4</v>
      </c>
      <c r="M7">
        <f t="shared" si="0"/>
        <v>5.0929581789406508E-4</v>
      </c>
      <c r="N7">
        <f t="shared" si="1"/>
        <v>3.0557749073643905E-3</v>
      </c>
    </row>
    <row r="8" spans="1:15" x14ac:dyDescent="0.3">
      <c r="A8">
        <v>0.59</v>
      </c>
      <c r="B8">
        <v>2.177</v>
      </c>
      <c r="C8">
        <v>250</v>
      </c>
      <c r="D8">
        <v>182.14</v>
      </c>
      <c r="E8">
        <v>57.145000000000003</v>
      </c>
      <c r="F8">
        <v>57.145247657295798</v>
      </c>
      <c r="G8">
        <v>20</v>
      </c>
      <c r="H8">
        <v>2</v>
      </c>
      <c r="I8">
        <v>60</v>
      </c>
      <c r="J8">
        <v>5</v>
      </c>
      <c r="K8">
        <v>38</v>
      </c>
      <c r="L8">
        <f t="shared" si="2"/>
        <v>6.7198753749911366E-4</v>
      </c>
      <c r="M8">
        <f t="shared" si="0"/>
        <v>4.4209706414415371E-4</v>
      </c>
      <c r="N8">
        <f t="shared" si="1"/>
        <v>3.3599376874955682E-3</v>
      </c>
    </row>
    <row r="9" spans="1:15" s="1" customFormat="1" x14ac:dyDescent="0.3">
      <c r="A9" s="1">
        <v>0.59</v>
      </c>
      <c r="B9" s="1">
        <v>2.177</v>
      </c>
      <c r="C9" s="1">
        <v>250</v>
      </c>
      <c r="D9" s="1">
        <v>182.14</v>
      </c>
      <c r="E9" s="1">
        <v>57.145000000000003</v>
      </c>
      <c r="F9" s="1">
        <v>57.145247657295798</v>
      </c>
      <c r="G9" s="1">
        <v>20</v>
      </c>
      <c r="H9" s="1">
        <v>2</v>
      </c>
      <c r="I9" s="1">
        <v>70</v>
      </c>
      <c r="J9" s="1">
        <v>9</v>
      </c>
      <c r="K9" s="1">
        <v>94</v>
      </c>
      <c r="L9" s="1">
        <f t="shared" si="2"/>
        <v>6.7848365762531349E-4</v>
      </c>
      <c r="M9" s="1">
        <f t="shared" si="0"/>
        <v>5.846508113579829E-4</v>
      </c>
      <c r="N9" s="1">
        <f t="shared" si="1"/>
        <v>6.1063529186278212E-3</v>
      </c>
      <c r="O9" s="1" t="s">
        <v>16</v>
      </c>
    </row>
    <row r="10" spans="1:15" x14ac:dyDescent="0.3">
      <c r="A10">
        <v>0.59</v>
      </c>
      <c r="B10">
        <v>2.177</v>
      </c>
      <c r="C10">
        <v>250</v>
      </c>
      <c r="D10">
        <v>182.14</v>
      </c>
      <c r="E10">
        <v>57.145000000000003</v>
      </c>
      <c r="F10">
        <v>57.145247657295798</v>
      </c>
      <c r="G10">
        <v>20</v>
      </c>
      <c r="H10">
        <v>2</v>
      </c>
      <c r="I10">
        <v>80</v>
      </c>
      <c r="J10">
        <v>10</v>
      </c>
      <c r="K10">
        <v>119</v>
      </c>
      <c r="L10">
        <f t="shared" si="2"/>
        <v>5.9185744462298578E-4</v>
      </c>
      <c r="M10">
        <f t="shared" si="0"/>
        <v>4.9735919716217293E-4</v>
      </c>
      <c r="N10">
        <f t="shared" si="1"/>
        <v>5.918574446229858E-3</v>
      </c>
    </row>
    <row r="11" spans="1:15" x14ac:dyDescent="0.3">
      <c r="A11">
        <v>0.59</v>
      </c>
      <c r="B11">
        <v>2.177</v>
      </c>
      <c r="C11">
        <v>250</v>
      </c>
      <c r="D11">
        <v>182.14</v>
      </c>
      <c r="E11">
        <v>57.145000000000003</v>
      </c>
      <c r="F11">
        <v>57.145247657295798</v>
      </c>
      <c r="G11">
        <v>20</v>
      </c>
      <c r="H11">
        <v>2</v>
      </c>
      <c r="I11">
        <v>90</v>
      </c>
      <c r="J11">
        <v>11</v>
      </c>
      <c r="K11">
        <v>119</v>
      </c>
      <c r="L11">
        <f t="shared" si="2"/>
        <v>4.2512768188407511E-4</v>
      </c>
      <c r="M11">
        <f t="shared" si="0"/>
        <v>4.3227268494095035E-4</v>
      </c>
      <c r="N11">
        <f t="shared" si="1"/>
        <v>4.6764045007248265E-3</v>
      </c>
    </row>
    <row r="12" spans="1:15" x14ac:dyDescent="0.3">
      <c r="A12">
        <v>0.59</v>
      </c>
      <c r="B12">
        <v>2.177</v>
      </c>
      <c r="C12">
        <v>250</v>
      </c>
      <c r="D12">
        <v>182.14</v>
      </c>
      <c r="E12">
        <v>57.145000000000003</v>
      </c>
      <c r="F12">
        <v>57.145247657295798</v>
      </c>
      <c r="G12">
        <v>20</v>
      </c>
      <c r="H12">
        <v>2</v>
      </c>
      <c r="I12">
        <v>100</v>
      </c>
      <c r="J12">
        <v>11</v>
      </c>
      <c r="K12">
        <v>119</v>
      </c>
      <c r="L12">
        <f t="shared" si="2"/>
        <v>3.4435342232610084E-4</v>
      </c>
      <c r="M12">
        <f t="shared" si="0"/>
        <v>3.5014087480216976E-4</v>
      </c>
      <c r="N12">
        <f t="shared" si="1"/>
        <v>3.7878876455871091E-3</v>
      </c>
    </row>
    <row r="13" spans="1:15" x14ac:dyDescent="0.3">
      <c r="A13">
        <v>0.59</v>
      </c>
      <c r="B13">
        <v>2.177</v>
      </c>
      <c r="C13">
        <v>250</v>
      </c>
      <c r="D13">
        <v>182.14</v>
      </c>
      <c r="E13">
        <v>57.145000000000003</v>
      </c>
      <c r="F13">
        <v>57.145247657295798</v>
      </c>
      <c r="G13">
        <v>20</v>
      </c>
      <c r="H13">
        <v>2</v>
      </c>
      <c r="I13">
        <v>110</v>
      </c>
      <c r="J13">
        <v>13</v>
      </c>
      <c r="K13">
        <v>119</v>
      </c>
      <c r="L13">
        <f t="shared" si="2"/>
        <v>2.408065890392313E-4</v>
      </c>
      <c r="M13">
        <f t="shared" si="0"/>
        <v>3.4198582813134534E-4</v>
      </c>
      <c r="N13">
        <f t="shared" si="1"/>
        <v>3.1304856575100071E-3</v>
      </c>
    </row>
    <row r="14" spans="1:15" x14ac:dyDescent="0.3">
      <c r="A14">
        <v>0.59</v>
      </c>
      <c r="B14">
        <v>2.177</v>
      </c>
      <c r="C14">
        <v>250</v>
      </c>
      <c r="D14">
        <v>182.14</v>
      </c>
      <c r="E14">
        <v>57.145000000000003</v>
      </c>
      <c r="F14">
        <v>57.145247657295798</v>
      </c>
      <c r="G14">
        <v>20</v>
      </c>
      <c r="H14">
        <v>2</v>
      </c>
      <c r="I14">
        <v>120</v>
      </c>
      <c r="J14">
        <v>20</v>
      </c>
      <c r="K14">
        <v>119</v>
      </c>
      <c r="L14">
        <f t="shared" si="2"/>
        <v>1.3152387658288574E-4</v>
      </c>
      <c r="M14">
        <f t="shared" si="0"/>
        <v>4.4209706414415371E-4</v>
      </c>
      <c r="N14">
        <f t="shared" si="1"/>
        <v>2.6304775316577148E-3</v>
      </c>
    </row>
    <row r="15" spans="1:15" x14ac:dyDescent="0.3">
      <c r="A15">
        <v>0.59</v>
      </c>
      <c r="B15">
        <v>2.177</v>
      </c>
      <c r="C15">
        <v>250</v>
      </c>
      <c r="D15">
        <v>182.14</v>
      </c>
      <c r="E15">
        <v>57.145000000000003</v>
      </c>
      <c r="F15">
        <v>57.145247657295798</v>
      </c>
      <c r="G15">
        <v>20</v>
      </c>
      <c r="H15">
        <v>2</v>
      </c>
      <c r="I15">
        <v>130</v>
      </c>
      <c r="J15">
        <v>27</v>
      </c>
      <c r="K15">
        <v>119</v>
      </c>
      <c r="L15">
        <f t="shared" si="2"/>
        <v>8.3013097646002828E-5</v>
      </c>
      <c r="M15">
        <f t="shared" si="0"/>
        <v>5.0854242171374841E-4</v>
      </c>
      <c r="N15">
        <f t="shared" si="1"/>
        <v>2.2413536364420763E-3</v>
      </c>
    </row>
    <row r="16" spans="1:15" x14ac:dyDescent="0.3">
      <c r="A16">
        <v>0.59</v>
      </c>
      <c r="B16">
        <v>2.177</v>
      </c>
      <c r="C16">
        <v>250</v>
      </c>
      <c r="D16">
        <v>182.14</v>
      </c>
      <c r="E16">
        <v>57.145000000000003</v>
      </c>
      <c r="F16">
        <v>57.145247657295798</v>
      </c>
      <c r="G16">
        <v>20</v>
      </c>
      <c r="H16">
        <v>2</v>
      </c>
      <c r="I16">
        <v>140</v>
      </c>
      <c r="J16">
        <v>30</v>
      </c>
      <c r="K16">
        <v>121</v>
      </c>
      <c r="L16">
        <f t="shared" si="2"/>
        <v>6.5502544605848087E-5</v>
      </c>
      <c r="M16">
        <f t="shared" si="0"/>
        <v>4.8720900946498576E-4</v>
      </c>
      <c r="N16">
        <f t="shared" si="1"/>
        <v>1.9650763381754426E-3</v>
      </c>
    </row>
    <row r="17" spans="1:14" x14ac:dyDescent="0.3">
      <c r="A17">
        <v>0.59</v>
      </c>
      <c r="B17">
        <v>2.177</v>
      </c>
      <c r="C17">
        <v>250</v>
      </c>
      <c r="D17">
        <v>182.14</v>
      </c>
      <c r="E17">
        <v>57.145000000000003</v>
      </c>
      <c r="F17">
        <v>57.145247657295798</v>
      </c>
      <c r="G17">
        <v>20</v>
      </c>
      <c r="H17">
        <v>2</v>
      </c>
      <c r="I17">
        <v>150</v>
      </c>
      <c r="J17">
        <v>35</v>
      </c>
      <c r="K17">
        <v>122</v>
      </c>
      <c r="L17">
        <f t="shared" si="2"/>
        <v>4.9312769669107885E-5</v>
      </c>
      <c r="M17">
        <f t="shared" si="0"/>
        <v>4.9514871184145215E-4</v>
      </c>
      <c r="N17">
        <f t="shared" si="1"/>
        <v>1.725946938418776E-3</v>
      </c>
    </row>
    <row r="18" spans="1:14" x14ac:dyDescent="0.3">
      <c r="A18">
        <v>0.59</v>
      </c>
      <c r="B18">
        <v>2.177</v>
      </c>
      <c r="C18">
        <v>250</v>
      </c>
      <c r="D18">
        <v>182.14</v>
      </c>
      <c r="E18">
        <v>57.145000000000003</v>
      </c>
      <c r="F18">
        <v>57.145247657295798</v>
      </c>
      <c r="G18">
        <v>20</v>
      </c>
      <c r="H18">
        <v>2</v>
      </c>
      <c r="I18">
        <v>160</v>
      </c>
      <c r="J18">
        <v>39</v>
      </c>
      <c r="K18">
        <v>124</v>
      </c>
      <c r="L18">
        <f t="shared" si="2"/>
        <v>3.9533679774429125E-5</v>
      </c>
      <c r="M18">
        <f t="shared" si="0"/>
        <v>4.8492521723311857E-4</v>
      </c>
      <c r="N18">
        <f t="shared" si="1"/>
        <v>1.5418135112027361E-3</v>
      </c>
    </row>
    <row r="19" spans="1:14" x14ac:dyDescent="0.3">
      <c r="A19">
        <v>0.59</v>
      </c>
      <c r="B19">
        <v>2.177</v>
      </c>
      <c r="C19">
        <v>250</v>
      </c>
      <c r="D19">
        <v>182.14</v>
      </c>
      <c r="E19">
        <v>57.145000000000003</v>
      </c>
      <c r="F19">
        <v>57.145247657295798</v>
      </c>
      <c r="G19">
        <v>20</v>
      </c>
      <c r="H19">
        <v>2</v>
      </c>
      <c r="I19">
        <v>170</v>
      </c>
      <c r="J19">
        <v>43</v>
      </c>
      <c r="K19">
        <v>125</v>
      </c>
      <c r="L19">
        <f t="shared" si="2"/>
        <v>3.2017973584110272E-5</v>
      </c>
      <c r="M19">
        <f t="shared" si="0"/>
        <v>4.736098652561592E-4</v>
      </c>
      <c r="N19">
        <f t="shared" si="1"/>
        <v>1.3767728641167418E-3</v>
      </c>
    </row>
    <row r="20" spans="1:14" x14ac:dyDescent="0.3">
      <c r="A20">
        <v>0.59</v>
      </c>
      <c r="B20">
        <v>2.177</v>
      </c>
      <c r="C20">
        <v>250</v>
      </c>
      <c r="D20">
        <v>182.14</v>
      </c>
      <c r="E20">
        <v>57.145000000000003</v>
      </c>
      <c r="F20">
        <v>57.145247657295798</v>
      </c>
      <c r="G20">
        <v>20</v>
      </c>
      <c r="H20">
        <v>2</v>
      </c>
      <c r="I20">
        <v>180</v>
      </c>
      <c r="J20">
        <v>49</v>
      </c>
      <c r="K20">
        <v>125</v>
      </c>
      <c r="L20">
        <f t="shared" si="2"/>
        <v>2.5062191844906675E-5</v>
      </c>
      <c r="M20">
        <f t="shared" si="0"/>
        <v>4.8139458095696743E-4</v>
      </c>
      <c r="N20">
        <f t="shared" si="1"/>
        <v>1.2280474004004271E-3</v>
      </c>
    </row>
    <row r="21" spans="1:14" x14ac:dyDescent="0.3">
      <c r="A21">
        <v>0.59</v>
      </c>
      <c r="B21">
        <v>2.177</v>
      </c>
      <c r="C21">
        <v>250</v>
      </c>
      <c r="D21">
        <v>182.14</v>
      </c>
      <c r="E21">
        <v>57.145000000000003</v>
      </c>
      <c r="F21">
        <v>57.145247657295798</v>
      </c>
      <c r="G21">
        <v>20</v>
      </c>
      <c r="H21">
        <v>2</v>
      </c>
      <c r="I21">
        <v>190</v>
      </c>
      <c r="J21">
        <v>54</v>
      </c>
      <c r="K21">
        <v>125</v>
      </c>
      <c r="L21">
        <f t="shared" si="2"/>
        <v>2.041076011745862E-5</v>
      </c>
      <c r="M21">
        <f t="shared" si="0"/>
        <v>4.7614221202007471E-4</v>
      </c>
      <c r="N21">
        <f t="shared" si="1"/>
        <v>1.1021810463427656E-3</v>
      </c>
    </row>
    <row r="22" spans="1:14" x14ac:dyDescent="0.3">
      <c r="A22">
        <v>0.59</v>
      </c>
      <c r="B22">
        <v>2.177</v>
      </c>
      <c r="C22">
        <v>250</v>
      </c>
      <c r="D22">
        <v>182.14</v>
      </c>
      <c r="E22">
        <v>57.145000000000003</v>
      </c>
      <c r="F22">
        <v>57.145247657295798</v>
      </c>
      <c r="G22">
        <v>20</v>
      </c>
      <c r="H22">
        <v>2</v>
      </c>
      <c r="I22">
        <v>200</v>
      </c>
      <c r="J22">
        <v>61</v>
      </c>
      <c r="K22">
        <v>126</v>
      </c>
      <c r="L22">
        <f t="shared" si="2"/>
        <v>1.6437313794736731E-5</v>
      </c>
      <c r="M22">
        <f t="shared" si="0"/>
        <v>4.8542257643028079E-4</v>
      </c>
      <c r="N22">
        <f t="shared" si="1"/>
        <v>1.0026761414789406E-3</v>
      </c>
    </row>
    <row r="23" spans="1:14" x14ac:dyDescent="0.3">
      <c r="A23">
        <v>0.59</v>
      </c>
      <c r="B23">
        <v>2.177</v>
      </c>
      <c r="C23">
        <v>250</v>
      </c>
      <c r="D23">
        <v>182.14</v>
      </c>
      <c r="E23">
        <v>57.145000000000003</v>
      </c>
      <c r="F23">
        <v>57.145247657295798</v>
      </c>
      <c r="G23">
        <v>20</v>
      </c>
      <c r="H23">
        <v>2</v>
      </c>
      <c r="I23">
        <v>210</v>
      </c>
      <c r="J23">
        <v>68</v>
      </c>
      <c r="K23">
        <v>126</v>
      </c>
      <c r="L23">
        <f t="shared" si="2"/>
        <v>1.3374364965705492E-5</v>
      </c>
      <c r="M23">
        <f t="shared" si="0"/>
        <v>4.9081796509065231E-4</v>
      </c>
      <c r="N23">
        <f t="shared" si="1"/>
        <v>9.0945681766797337E-4</v>
      </c>
    </row>
    <row r="24" spans="1:14" x14ac:dyDescent="0.3">
      <c r="A24">
        <v>0.59</v>
      </c>
      <c r="B24">
        <v>2.177</v>
      </c>
      <c r="C24">
        <v>250</v>
      </c>
      <c r="D24">
        <v>182.14</v>
      </c>
      <c r="E24">
        <v>57.145000000000003</v>
      </c>
      <c r="F24">
        <v>57.145247657295798</v>
      </c>
      <c r="G24">
        <v>20</v>
      </c>
      <c r="H24">
        <v>2</v>
      </c>
      <c r="I24">
        <v>220</v>
      </c>
      <c r="J24">
        <v>76</v>
      </c>
      <c r="K24">
        <v>126</v>
      </c>
      <c r="L24">
        <f t="shared" si="2"/>
        <v>1.0903394317952812E-5</v>
      </c>
      <c r="M24">
        <f t="shared" si="0"/>
        <v>4.9982544111504322E-4</v>
      </c>
      <c r="N24">
        <f t="shared" si="1"/>
        <v>8.2865796816441366E-4</v>
      </c>
    </row>
    <row r="25" spans="1:14" x14ac:dyDescent="0.3">
      <c r="A25">
        <v>0.59</v>
      </c>
      <c r="B25">
        <v>2.177</v>
      </c>
      <c r="C25">
        <v>250</v>
      </c>
      <c r="D25">
        <v>182.14</v>
      </c>
      <c r="E25">
        <v>57.145000000000003</v>
      </c>
      <c r="F25">
        <v>57.145247657295798</v>
      </c>
      <c r="G25">
        <v>20</v>
      </c>
      <c r="H25">
        <v>2</v>
      </c>
      <c r="I25">
        <v>230</v>
      </c>
      <c r="J25">
        <v>84</v>
      </c>
      <c r="K25">
        <v>127</v>
      </c>
      <c r="L25">
        <f t="shared" si="2"/>
        <v>9.0974335100687318E-6</v>
      </c>
      <c r="M25">
        <f t="shared" si="0"/>
        <v>5.0544480981925177E-4</v>
      </c>
      <c r="N25">
        <f t="shared" si="1"/>
        <v>7.6418441484577351E-4</v>
      </c>
    </row>
    <row r="26" spans="1:14" x14ac:dyDescent="0.3">
      <c r="A26">
        <v>0.59</v>
      </c>
      <c r="B26">
        <v>2.177</v>
      </c>
      <c r="C26">
        <v>250</v>
      </c>
      <c r="D26">
        <v>182.14</v>
      </c>
      <c r="E26">
        <v>57.145000000000003</v>
      </c>
      <c r="F26">
        <v>57.145247657295798</v>
      </c>
      <c r="G26">
        <v>20</v>
      </c>
      <c r="H26">
        <v>2</v>
      </c>
      <c r="I26">
        <v>240</v>
      </c>
      <c r="J26">
        <v>87</v>
      </c>
      <c r="K26">
        <v>127</v>
      </c>
      <c r="L26">
        <f t="shared" si="2"/>
        <v>8.0670010267683234E-6</v>
      </c>
      <c r="M26">
        <f t="shared" si="0"/>
        <v>4.8078055725676719E-4</v>
      </c>
      <c r="N26">
        <f t="shared" si="1"/>
        <v>7.0182908932884408E-4</v>
      </c>
    </row>
    <row r="27" spans="1:14" x14ac:dyDescent="0.3">
      <c r="A27">
        <v>0.59</v>
      </c>
      <c r="B27">
        <v>2.177</v>
      </c>
      <c r="C27">
        <v>250</v>
      </c>
      <c r="D27">
        <v>182.14</v>
      </c>
      <c r="E27">
        <v>57.145000000000003</v>
      </c>
      <c r="F27">
        <v>57.145247657295798</v>
      </c>
      <c r="G27">
        <v>20</v>
      </c>
      <c r="H27">
        <v>2</v>
      </c>
      <c r="I27">
        <v>250</v>
      </c>
      <c r="J27">
        <v>94</v>
      </c>
      <c r="K27">
        <v>127</v>
      </c>
      <c r="L27">
        <f t="shared" si="2"/>
        <v>6.8809115821857725E-6</v>
      </c>
      <c r="M27">
        <f t="shared" si="0"/>
        <v>4.7873806882042119E-4</v>
      </c>
      <c r="N27">
        <f t="shared" si="1"/>
        <v>6.468056887254627E-4</v>
      </c>
    </row>
    <row r="28" spans="1:14" x14ac:dyDescent="0.3">
      <c r="A28">
        <v>0.59</v>
      </c>
      <c r="B28">
        <v>2.177</v>
      </c>
      <c r="C28">
        <v>250</v>
      </c>
      <c r="D28">
        <v>182.14</v>
      </c>
      <c r="E28">
        <v>57.145000000000003</v>
      </c>
      <c r="F28">
        <v>57.145247657295798</v>
      </c>
      <c r="G28">
        <v>20</v>
      </c>
      <c r="H28">
        <v>2</v>
      </c>
      <c r="I28">
        <v>260</v>
      </c>
      <c r="J28">
        <v>98</v>
      </c>
      <c r="K28">
        <v>128</v>
      </c>
      <c r="L28">
        <f t="shared" si="2"/>
        <v>6.1501729005441979E-6</v>
      </c>
      <c r="M28">
        <f t="shared" si="0"/>
        <v>4.6145516044395689E-4</v>
      </c>
      <c r="N28">
        <f t="shared" si="1"/>
        <v>6.0271694425333144E-4</v>
      </c>
    </row>
    <row r="29" spans="1:14" x14ac:dyDescent="0.3">
      <c r="A29">
        <v>0.59</v>
      </c>
      <c r="B29">
        <v>2.177</v>
      </c>
      <c r="C29">
        <v>250</v>
      </c>
      <c r="D29">
        <v>182.14</v>
      </c>
      <c r="E29">
        <v>57.145000000000003</v>
      </c>
      <c r="F29">
        <v>57.145247657295798</v>
      </c>
      <c r="G29">
        <v>20</v>
      </c>
      <c r="H29">
        <v>2</v>
      </c>
      <c r="I29">
        <v>270</v>
      </c>
      <c r="J29">
        <v>104</v>
      </c>
      <c r="K29">
        <v>128</v>
      </c>
      <c r="L29">
        <f t="shared" si="2"/>
        <v>5.3740193932052878E-6</v>
      </c>
      <c r="M29">
        <f t="shared" si="0"/>
        <v>4.5410463872584678E-4</v>
      </c>
      <c r="N29">
        <f t="shared" si="1"/>
        <v>5.5889801689334995E-4</v>
      </c>
    </row>
    <row r="30" spans="1:14" x14ac:dyDescent="0.3">
      <c r="A30">
        <v>0.59</v>
      </c>
      <c r="B30">
        <v>2.177</v>
      </c>
      <c r="C30">
        <v>250</v>
      </c>
      <c r="D30">
        <v>182.14</v>
      </c>
      <c r="E30">
        <v>57.145000000000003</v>
      </c>
      <c r="F30">
        <v>57.145247657295798</v>
      </c>
      <c r="G30">
        <v>20</v>
      </c>
      <c r="H30">
        <v>2</v>
      </c>
      <c r="I30">
        <v>280</v>
      </c>
      <c r="J30">
        <v>106</v>
      </c>
      <c r="K30">
        <v>129</v>
      </c>
      <c r="L30">
        <f t="shared" si="2"/>
        <v>4.9410347658005635E-6</v>
      </c>
      <c r="M30">
        <f t="shared" si="0"/>
        <v>4.3036795836073742E-4</v>
      </c>
      <c r="N30">
        <f t="shared" si="1"/>
        <v>5.2374968517485967E-4</v>
      </c>
    </row>
    <row r="31" spans="1:14" x14ac:dyDescent="0.3">
      <c r="A31">
        <v>0.59</v>
      </c>
      <c r="B31">
        <v>2.177</v>
      </c>
      <c r="C31">
        <v>250</v>
      </c>
      <c r="D31">
        <v>182.14</v>
      </c>
      <c r="E31">
        <v>57.145000000000003</v>
      </c>
      <c r="F31">
        <v>57.145247657295798</v>
      </c>
      <c r="G31">
        <v>20</v>
      </c>
      <c r="H31">
        <v>2</v>
      </c>
      <c r="I31">
        <v>290</v>
      </c>
      <c r="J31">
        <v>110</v>
      </c>
      <c r="K31">
        <v>133</v>
      </c>
      <c r="L31">
        <f t="shared" si="2"/>
        <v>4.576285251588386E-6</v>
      </c>
      <c r="M31">
        <f t="shared" si="0"/>
        <v>4.1633873341518404E-4</v>
      </c>
      <c r="N31">
        <f t="shared" si="1"/>
        <v>5.033913776747225E-4</v>
      </c>
    </row>
    <row r="32" spans="1:14" x14ac:dyDescent="0.3">
      <c r="A32">
        <v>0.59</v>
      </c>
      <c r="B32">
        <v>2.177</v>
      </c>
      <c r="C32">
        <v>250</v>
      </c>
      <c r="D32">
        <v>182.14</v>
      </c>
      <c r="E32">
        <v>57.145000000000003</v>
      </c>
      <c r="F32">
        <v>57.145247657295798</v>
      </c>
      <c r="G32">
        <v>20</v>
      </c>
      <c r="H32">
        <v>2</v>
      </c>
      <c r="I32">
        <v>300</v>
      </c>
      <c r="J32">
        <v>115</v>
      </c>
      <c r="K32">
        <v>137</v>
      </c>
      <c r="L32">
        <f t="shared" si="2"/>
        <v>4.2133772374086304E-6</v>
      </c>
      <c r="M32">
        <f t="shared" si="0"/>
        <v>4.067292990126214E-4</v>
      </c>
      <c r="N32">
        <f t="shared" si="1"/>
        <v>4.8453838230199243E-4</v>
      </c>
    </row>
    <row r="35" spans="1:38" x14ac:dyDescent="0.3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7</v>
      </c>
      <c r="G35" s="1" t="s">
        <v>8</v>
      </c>
      <c r="H35" t="s">
        <v>9</v>
      </c>
      <c r="I35" s="1" t="s">
        <v>10</v>
      </c>
      <c r="J35" t="s">
        <v>11</v>
      </c>
      <c r="K35" t="s">
        <v>12</v>
      </c>
      <c r="L35" t="s">
        <v>13</v>
      </c>
      <c r="M35" t="s">
        <v>17</v>
      </c>
      <c r="N35" t="s">
        <v>14</v>
      </c>
      <c r="O35" s="1" t="s">
        <v>10</v>
      </c>
      <c r="P35" t="s">
        <v>11</v>
      </c>
      <c r="Q35" t="s">
        <v>12</v>
      </c>
      <c r="R35" t="s">
        <v>13</v>
      </c>
      <c r="S35" t="s">
        <v>17</v>
      </c>
      <c r="T35" t="s">
        <v>14</v>
      </c>
      <c r="U35" s="1" t="s">
        <v>10</v>
      </c>
      <c r="V35" t="s">
        <v>11</v>
      </c>
      <c r="W35" t="s">
        <v>12</v>
      </c>
      <c r="X35" t="s">
        <v>13</v>
      </c>
      <c r="Y35" t="s">
        <v>17</v>
      </c>
      <c r="Z35" t="s">
        <v>14</v>
      </c>
      <c r="AA35" s="1" t="s">
        <v>10</v>
      </c>
      <c r="AB35" t="s">
        <v>11</v>
      </c>
      <c r="AC35" t="s">
        <v>12</v>
      </c>
      <c r="AD35" t="s">
        <v>13</v>
      </c>
      <c r="AE35" t="s">
        <v>17</v>
      </c>
      <c r="AF35" t="s">
        <v>14</v>
      </c>
      <c r="AG35" s="1" t="s">
        <v>10</v>
      </c>
      <c r="AH35" t="s">
        <v>11</v>
      </c>
      <c r="AI35" t="s">
        <v>12</v>
      </c>
      <c r="AJ35" t="s">
        <v>13</v>
      </c>
      <c r="AK35" t="s">
        <v>17</v>
      </c>
      <c r="AL35" t="s">
        <v>14</v>
      </c>
    </row>
    <row r="36" spans="1:38" x14ac:dyDescent="0.3">
      <c r="A36">
        <v>0.59</v>
      </c>
      <c r="B36">
        <v>2.177</v>
      </c>
      <c r="C36">
        <v>250</v>
      </c>
      <c r="D36">
        <v>182.14</v>
      </c>
      <c r="E36">
        <v>57.145000000000003</v>
      </c>
      <c r="F36">
        <v>57.145247657295798</v>
      </c>
      <c r="G36">
        <v>10</v>
      </c>
      <c r="H36">
        <v>2</v>
      </c>
      <c r="I36">
        <v>40</v>
      </c>
      <c r="J36">
        <v>4</v>
      </c>
      <c r="K36">
        <v>11</v>
      </c>
      <c r="L36">
        <f t="shared" ref="L36:L37" si="3">(K36/J36)/(PI()*I36^2)</f>
        <v>5.4709511687839026E-4</v>
      </c>
      <c r="M36">
        <f>J36/(PI()*I36^2)</f>
        <v>7.9577471545947667E-4</v>
      </c>
      <c r="N36">
        <f>K36/(PI()*I36^2)</f>
        <v>2.188380467513561E-3</v>
      </c>
      <c r="O36">
        <v>60</v>
      </c>
      <c r="P36">
        <v>7</v>
      </c>
      <c r="Q36">
        <v>41</v>
      </c>
      <c r="R36">
        <f>(Q36/P36)/(PI()*O36^2)</f>
        <v>5.1788513228315149E-4</v>
      </c>
      <c r="S36">
        <f>P36/(PI()*O36^2)</f>
        <v>6.1893588980181527E-4</v>
      </c>
      <c r="T36">
        <f>Q36/(PI()*O36^2)</f>
        <v>3.6251959259820605E-3</v>
      </c>
      <c r="U36">
        <v>70</v>
      </c>
      <c r="V36">
        <v>10</v>
      </c>
      <c r="W36">
        <v>79</v>
      </c>
      <c r="X36">
        <f>(W36/V36)/(PI()*U36^2)</f>
        <v>5.1319348996978502E-4</v>
      </c>
      <c r="Y36">
        <f>V36/(PI()*U36^2)</f>
        <v>6.4961201261998095E-4</v>
      </c>
      <c r="Z36">
        <f>W36/(PI()*U36^2)</f>
        <v>5.1319348996978495E-3</v>
      </c>
      <c r="AA36">
        <v>80</v>
      </c>
      <c r="AB36">
        <v>11</v>
      </c>
      <c r="AC36">
        <v>109</v>
      </c>
      <c r="AD36">
        <f>(AC36/AB36)/(PI()*AA36^2)</f>
        <v>4.9283774991524404E-4</v>
      </c>
      <c r="AE36">
        <f>AB36/(PI()*AA36^2)</f>
        <v>5.4709511687839026E-4</v>
      </c>
      <c r="AF36">
        <f>AC36/(PI()*AA36^2)</f>
        <v>5.4212152490676849E-3</v>
      </c>
      <c r="AG36">
        <v>90</v>
      </c>
      <c r="AH36">
        <v>12</v>
      </c>
      <c r="AI36">
        <v>109</v>
      </c>
      <c r="AJ36">
        <f>(AI36/AH36)/(PI()*AG36^2)</f>
        <v>3.5695244438305749E-4</v>
      </c>
      <c r="AK36">
        <f>AH36/(PI()*AG36^2)</f>
        <v>4.7157020175376402E-4</v>
      </c>
      <c r="AL36">
        <f>AI36/(PI()*AG36^2)</f>
        <v>4.2834293325966898E-3</v>
      </c>
    </row>
    <row r="37" spans="1:38" x14ac:dyDescent="0.3">
      <c r="A37">
        <v>0.59</v>
      </c>
      <c r="B37">
        <v>2.177</v>
      </c>
      <c r="C37">
        <v>250</v>
      </c>
      <c r="D37">
        <v>182.14</v>
      </c>
      <c r="E37">
        <v>57.145000000000003</v>
      </c>
      <c r="F37">
        <v>57.145247657295798</v>
      </c>
      <c r="G37">
        <v>20</v>
      </c>
      <c r="H37">
        <v>2</v>
      </c>
      <c r="I37">
        <v>40</v>
      </c>
      <c r="J37">
        <v>4</v>
      </c>
      <c r="K37">
        <v>17</v>
      </c>
      <c r="L37">
        <f t="shared" si="3"/>
        <v>8.45510635175694E-4</v>
      </c>
      <c r="M37">
        <f t="shared" ref="M37:M65" si="4">J37/(PI()*I37^2)</f>
        <v>7.9577471545947667E-4</v>
      </c>
      <c r="N37">
        <f t="shared" ref="N37:N65" si="5">K37/(PI()*I37^2)</f>
        <v>3.382042540702776E-3</v>
      </c>
      <c r="O37">
        <v>60</v>
      </c>
      <c r="P37">
        <v>5</v>
      </c>
      <c r="Q37">
        <v>38</v>
      </c>
      <c r="R37">
        <f t="shared" ref="R37" si="6">(Q37/P37)/(PI()*O37^2)</f>
        <v>6.7198753749911366E-4</v>
      </c>
      <c r="S37">
        <f t="shared" ref="S37:S65" si="7">P37/(PI()*O37^2)</f>
        <v>4.4209706414415371E-4</v>
      </c>
      <c r="T37">
        <f t="shared" ref="T37:T65" si="8">Q37/(PI()*O37^2)</f>
        <v>3.3599376874955682E-3</v>
      </c>
      <c r="U37">
        <v>70</v>
      </c>
      <c r="V37">
        <v>9</v>
      </c>
      <c r="W37">
        <v>94</v>
      </c>
      <c r="X37">
        <f t="shared" ref="X37" si="9">(W37/V37)/(PI()*U37^2)</f>
        <v>6.7848365762531349E-4</v>
      </c>
      <c r="Y37">
        <f t="shared" ref="Y37:Y65" si="10">V37/(PI()*U37^2)</f>
        <v>5.846508113579829E-4</v>
      </c>
      <c r="Z37">
        <f t="shared" ref="Z37:Z65" si="11">W37/(PI()*U37^2)</f>
        <v>6.1063529186278212E-3</v>
      </c>
      <c r="AA37">
        <v>80</v>
      </c>
      <c r="AB37">
        <v>10</v>
      </c>
      <c r="AC37">
        <v>119</v>
      </c>
      <c r="AD37">
        <f t="shared" ref="AD37" si="12">(AC37/AB37)/(PI()*AA37^2)</f>
        <v>5.9185744462298578E-4</v>
      </c>
      <c r="AE37">
        <f t="shared" ref="AE37:AE65" si="13">AB37/(PI()*AA37^2)</f>
        <v>4.9735919716217293E-4</v>
      </c>
      <c r="AF37">
        <f t="shared" ref="AF37:AF65" si="14">AC37/(PI()*AA37^2)</f>
        <v>5.918574446229858E-3</v>
      </c>
      <c r="AG37">
        <v>90</v>
      </c>
      <c r="AH37">
        <v>11</v>
      </c>
      <c r="AI37">
        <v>119</v>
      </c>
      <c r="AJ37">
        <f t="shared" ref="AJ37" si="15">(AI37/AH37)/(PI()*AG37^2)</f>
        <v>4.2512768188407511E-4</v>
      </c>
      <c r="AK37">
        <f t="shared" ref="AK37:AK65" si="16">AH37/(PI()*AG37^2)</f>
        <v>4.3227268494095035E-4</v>
      </c>
      <c r="AL37">
        <f t="shared" ref="AL37:AL65" si="17">AI37/(PI()*AG37^2)</f>
        <v>4.6764045007248265E-3</v>
      </c>
    </row>
    <row r="38" spans="1:38" x14ac:dyDescent="0.3">
      <c r="A38">
        <v>0.59</v>
      </c>
      <c r="B38">
        <v>2.177</v>
      </c>
      <c r="C38">
        <v>250</v>
      </c>
      <c r="D38">
        <v>182.14</v>
      </c>
      <c r="E38">
        <v>57.145000000000003</v>
      </c>
      <c r="F38">
        <v>57.145247657295798</v>
      </c>
      <c r="G38">
        <v>30</v>
      </c>
      <c r="H38">
        <v>2</v>
      </c>
      <c r="I38">
        <v>40</v>
      </c>
      <c r="J38">
        <v>5</v>
      </c>
      <c r="K38">
        <v>13</v>
      </c>
      <c r="L38">
        <f>(K38/J38)/(PI()*I38^2)</f>
        <v>5.1725356504865984E-4</v>
      </c>
      <c r="M38">
        <f t="shared" si="4"/>
        <v>9.9471839432434587E-4</v>
      </c>
      <c r="N38">
        <f t="shared" si="5"/>
        <v>2.5862678252432992E-3</v>
      </c>
      <c r="O38">
        <v>60</v>
      </c>
      <c r="P38">
        <v>6</v>
      </c>
      <c r="Q38">
        <v>57</v>
      </c>
      <c r="R38">
        <f>(Q38/P38)/(PI()*O38^2)</f>
        <v>8.3998442187389205E-4</v>
      </c>
      <c r="S38">
        <f t="shared" si="7"/>
        <v>5.3051647697298452E-4</v>
      </c>
      <c r="T38">
        <f t="shared" si="8"/>
        <v>5.0399065312433525E-3</v>
      </c>
      <c r="U38">
        <v>70</v>
      </c>
      <c r="V38">
        <v>10</v>
      </c>
      <c r="W38">
        <v>101</v>
      </c>
      <c r="X38">
        <f>(W38/V38)/(PI()*U38^2)</f>
        <v>6.5610813274618077E-4</v>
      </c>
      <c r="Y38">
        <f t="shared" si="10"/>
        <v>6.4961201261998095E-4</v>
      </c>
      <c r="Z38">
        <f t="shared" si="11"/>
        <v>6.5610813274618075E-3</v>
      </c>
      <c r="AA38">
        <v>80</v>
      </c>
      <c r="AB38">
        <v>12</v>
      </c>
      <c r="AC38">
        <v>118</v>
      </c>
      <c r="AD38">
        <f>(AC38/AB38)/(PI()*AA38^2)</f>
        <v>4.8906987720947006E-4</v>
      </c>
      <c r="AE38">
        <f t="shared" si="13"/>
        <v>5.9683103659460748E-4</v>
      </c>
      <c r="AF38">
        <f t="shared" si="14"/>
        <v>5.8688385265136403E-3</v>
      </c>
      <c r="AG38">
        <v>90</v>
      </c>
      <c r="AH38">
        <v>13</v>
      </c>
      <c r="AI38">
        <v>118</v>
      </c>
      <c r="AJ38">
        <f>(AI38/AH38)/(PI()*AG38^2)</f>
        <v>3.5670053722400096E-4</v>
      </c>
      <c r="AK38">
        <f t="shared" si="16"/>
        <v>5.1086771856657769E-4</v>
      </c>
      <c r="AL38">
        <f t="shared" si="17"/>
        <v>4.6371069839120128E-3</v>
      </c>
    </row>
    <row r="39" spans="1:38" x14ac:dyDescent="0.3">
      <c r="A39">
        <v>0.59</v>
      </c>
      <c r="B39">
        <v>2.177</v>
      </c>
      <c r="C39">
        <v>250</v>
      </c>
      <c r="D39">
        <v>182.14</v>
      </c>
      <c r="E39">
        <v>57.145000000000003</v>
      </c>
      <c r="F39">
        <v>57.145247657295798</v>
      </c>
      <c r="G39">
        <v>40</v>
      </c>
      <c r="H39">
        <v>2</v>
      </c>
      <c r="I39">
        <v>40</v>
      </c>
      <c r="J39">
        <v>4</v>
      </c>
      <c r="K39">
        <v>15</v>
      </c>
      <c r="L39">
        <f t="shared" ref="L39:L65" si="18">(K39/J39)/(PI()*I39^2)</f>
        <v>7.4603879574325935E-4</v>
      </c>
      <c r="M39">
        <f t="shared" si="4"/>
        <v>7.9577471545947667E-4</v>
      </c>
      <c r="N39">
        <f t="shared" si="5"/>
        <v>2.9841551829730374E-3</v>
      </c>
      <c r="O39">
        <v>60</v>
      </c>
      <c r="P39">
        <v>5</v>
      </c>
      <c r="Q39">
        <v>63</v>
      </c>
      <c r="R39">
        <f t="shared" ref="R39:R65" si="19">(Q39/P39)/(PI()*O39^2)</f>
        <v>1.1140846016432673E-3</v>
      </c>
      <c r="S39">
        <f t="shared" si="7"/>
        <v>4.4209706414415371E-4</v>
      </c>
      <c r="T39">
        <f t="shared" si="8"/>
        <v>5.570423008216337E-3</v>
      </c>
      <c r="U39">
        <v>70</v>
      </c>
      <c r="V39">
        <v>10</v>
      </c>
      <c r="W39">
        <v>102</v>
      </c>
      <c r="X39">
        <f t="shared" ref="X39:X65" si="20">(W39/V39)/(PI()*U39^2)</f>
        <v>6.626042528723806E-4</v>
      </c>
      <c r="Y39">
        <f t="shared" si="10"/>
        <v>6.4961201261998095E-4</v>
      </c>
      <c r="Z39">
        <f t="shared" si="11"/>
        <v>6.6260425287238064E-3</v>
      </c>
      <c r="AA39">
        <v>80</v>
      </c>
      <c r="AB39">
        <v>11</v>
      </c>
      <c r="AC39">
        <v>113</v>
      </c>
      <c r="AD39">
        <f t="shared" ref="AD39:AD65" si="21">(AC39/AB39)/(PI()*AA39^2)</f>
        <v>5.1092353890295952E-4</v>
      </c>
      <c r="AE39">
        <f t="shared" si="13"/>
        <v>5.4709511687839026E-4</v>
      </c>
      <c r="AF39">
        <f t="shared" si="14"/>
        <v>5.6201589279325538E-3</v>
      </c>
      <c r="AG39">
        <v>90</v>
      </c>
      <c r="AH39">
        <v>12</v>
      </c>
      <c r="AI39">
        <v>113</v>
      </c>
      <c r="AJ39">
        <f t="shared" ref="AJ39:AJ65" si="22">(AI39/AH39)/(PI()*AG39^2)</f>
        <v>3.7005161665399532E-4</v>
      </c>
      <c r="AK39">
        <f t="shared" si="16"/>
        <v>4.7157020175376402E-4</v>
      </c>
      <c r="AL39">
        <f t="shared" si="17"/>
        <v>4.4406193998479445E-3</v>
      </c>
    </row>
    <row r="40" spans="1:38" x14ac:dyDescent="0.3">
      <c r="A40">
        <v>0.59</v>
      </c>
      <c r="B40">
        <v>2.177</v>
      </c>
      <c r="C40">
        <v>250</v>
      </c>
      <c r="D40">
        <v>182.14</v>
      </c>
      <c r="E40">
        <v>57.145000000000003</v>
      </c>
      <c r="F40">
        <v>57.145247657295798</v>
      </c>
      <c r="G40">
        <v>50</v>
      </c>
      <c r="H40">
        <v>2</v>
      </c>
      <c r="I40">
        <v>40</v>
      </c>
      <c r="J40">
        <v>6</v>
      </c>
      <c r="K40">
        <v>20</v>
      </c>
      <c r="L40">
        <f t="shared" si="18"/>
        <v>6.6314559621623054E-4</v>
      </c>
      <c r="M40">
        <f t="shared" si="4"/>
        <v>1.193662073189215E-3</v>
      </c>
      <c r="N40">
        <f t="shared" si="5"/>
        <v>3.9788735772973835E-3</v>
      </c>
      <c r="O40">
        <v>60</v>
      </c>
      <c r="P40">
        <v>7</v>
      </c>
      <c r="Q40">
        <v>69</v>
      </c>
      <c r="R40">
        <f t="shared" si="19"/>
        <v>8.7156278359847451E-4</v>
      </c>
      <c r="S40">
        <f t="shared" si="7"/>
        <v>6.1893588980181527E-4</v>
      </c>
      <c r="T40">
        <f t="shared" si="8"/>
        <v>6.1009394851893215E-3</v>
      </c>
      <c r="U40">
        <v>70</v>
      </c>
      <c r="V40">
        <v>10</v>
      </c>
      <c r="W40">
        <v>113</v>
      </c>
      <c r="X40">
        <f t="shared" si="20"/>
        <v>7.3406157426057859E-4</v>
      </c>
      <c r="Y40">
        <f t="shared" si="10"/>
        <v>6.4961201261998095E-4</v>
      </c>
      <c r="Z40">
        <f t="shared" si="11"/>
        <v>7.340615742605785E-3</v>
      </c>
      <c r="AA40">
        <v>80</v>
      </c>
      <c r="AB40">
        <v>12</v>
      </c>
      <c r="AC40">
        <v>117</v>
      </c>
      <c r="AD40">
        <f t="shared" si="21"/>
        <v>4.8492521723311857E-4</v>
      </c>
      <c r="AE40">
        <f t="shared" si="13"/>
        <v>5.9683103659460748E-4</v>
      </c>
      <c r="AF40">
        <f t="shared" si="14"/>
        <v>5.8191026067974235E-3</v>
      </c>
      <c r="AG40">
        <v>90</v>
      </c>
      <c r="AH40">
        <v>13</v>
      </c>
      <c r="AI40">
        <v>117</v>
      </c>
      <c r="AJ40">
        <f t="shared" si="22"/>
        <v>3.5367765131532301E-4</v>
      </c>
      <c r="AK40">
        <f t="shared" si="16"/>
        <v>5.1086771856657769E-4</v>
      </c>
      <c r="AL40">
        <f t="shared" si="17"/>
        <v>4.5978094670991992E-3</v>
      </c>
    </row>
    <row r="41" spans="1:38" x14ac:dyDescent="0.3">
      <c r="A41">
        <v>0.59</v>
      </c>
      <c r="B41">
        <v>2.177</v>
      </c>
      <c r="C41">
        <v>250</v>
      </c>
      <c r="D41">
        <v>182.14</v>
      </c>
      <c r="E41">
        <v>57.145000000000003</v>
      </c>
      <c r="F41">
        <v>57.145247657295798</v>
      </c>
      <c r="G41">
        <v>60</v>
      </c>
      <c r="H41">
        <v>2</v>
      </c>
      <c r="I41">
        <v>40</v>
      </c>
      <c r="J41">
        <v>4</v>
      </c>
      <c r="K41">
        <v>21</v>
      </c>
      <c r="L41">
        <f t="shared" si="18"/>
        <v>1.0444543140405631E-3</v>
      </c>
      <c r="M41">
        <f t="shared" si="4"/>
        <v>7.9577471545947667E-4</v>
      </c>
      <c r="N41">
        <f t="shared" si="5"/>
        <v>4.1778172561622523E-3</v>
      </c>
      <c r="O41">
        <v>60</v>
      </c>
      <c r="P41">
        <v>5</v>
      </c>
      <c r="Q41">
        <v>70</v>
      </c>
      <c r="R41">
        <f t="shared" si="19"/>
        <v>1.2378717796036305E-3</v>
      </c>
      <c r="S41">
        <f t="shared" si="7"/>
        <v>4.4209706414415371E-4</v>
      </c>
      <c r="T41">
        <f t="shared" si="8"/>
        <v>6.1893588980181519E-3</v>
      </c>
      <c r="U41">
        <v>70</v>
      </c>
      <c r="V41">
        <v>7</v>
      </c>
      <c r="W41">
        <v>102</v>
      </c>
      <c r="X41">
        <f t="shared" si="20"/>
        <v>9.4657750410340083E-4</v>
      </c>
      <c r="Y41">
        <f t="shared" si="10"/>
        <v>4.5472840883398669E-4</v>
      </c>
      <c r="Z41">
        <f t="shared" si="11"/>
        <v>6.6260425287238064E-3</v>
      </c>
      <c r="AA41">
        <v>80</v>
      </c>
      <c r="AB41">
        <v>10</v>
      </c>
      <c r="AC41">
        <v>105</v>
      </c>
      <c r="AD41">
        <f t="shared" si="21"/>
        <v>5.2222715702028154E-4</v>
      </c>
      <c r="AE41">
        <f t="shared" si="13"/>
        <v>4.9735919716217293E-4</v>
      </c>
      <c r="AF41">
        <f t="shared" si="14"/>
        <v>5.2222715702028161E-3</v>
      </c>
      <c r="AG41">
        <v>90</v>
      </c>
      <c r="AH41">
        <v>11</v>
      </c>
      <c r="AI41">
        <v>106</v>
      </c>
      <c r="AJ41">
        <f t="shared" si="22"/>
        <v>3.7868516201438625E-4</v>
      </c>
      <c r="AK41">
        <f t="shared" si="16"/>
        <v>4.3227268494095035E-4</v>
      </c>
      <c r="AL41">
        <f t="shared" si="17"/>
        <v>4.1655367821582488E-3</v>
      </c>
    </row>
    <row r="42" spans="1:38" x14ac:dyDescent="0.3">
      <c r="A42">
        <v>0.59</v>
      </c>
      <c r="B42">
        <v>2.177</v>
      </c>
      <c r="C42">
        <v>250</v>
      </c>
      <c r="D42">
        <v>182.14</v>
      </c>
      <c r="E42">
        <v>57.145000000000003</v>
      </c>
      <c r="F42">
        <v>57.145247657295798</v>
      </c>
      <c r="G42">
        <v>70</v>
      </c>
      <c r="H42">
        <v>2</v>
      </c>
      <c r="I42">
        <v>40</v>
      </c>
      <c r="J42">
        <v>4</v>
      </c>
      <c r="K42">
        <v>25</v>
      </c>
      <c r="L42">
        <f t="shared" si="18"/>
        <v>1.2433979929054324E-3</v>
      </c>
      <c r="M42">
        <f t="shared" si="4"/>
        <v>7.9577471545947667E-4</v>
      </c>
      <c r="N42">
        <f t="shared" si="5"/>
        <v>4.9735919716217296E-3</v>
      </c>
      <c r="O42">
        <v>60</v>
      </c>
      <c r="P42">
        <v>5</v>
      </c>
      <c r="Q42">
        <v>86</v>
      </c>
      <c r="R42">
        <f t="shared" si="19"/>
        <v>1.5208139006558888E-3</v>
      </c>
      <c r="S42">
        <f t="shared" si="7"/>
        <v>4.4209706414415371E-4</v>
      </c>
      <c r="T42">
        <f t="shared" si="8"/>
        <v>7.6040695032794439E-3</v>
      </c>
      <c r="U42">
        <v>70</v>
      </c>
      <c r="V42">
        <v>6</v>
      </c>
      <c r="W42">
        <v>120</v>
      </c>
      <c r="X42">
        <f t="shared" si="20"/>
        <v>1.2992240252399619E-3</v>
      </c>
      <c r="Y42">
        <f t="shared" si="10"/>
        <v>3.8976720757198858E-4</v>
      </c>
      <c r="Z42">
        <f t="shared" si="11"/>
        <v>7.7953441514397722E-3</v>
      </c>
      <c r="AA42">
        <v>80</v>
      </c>
      <c r="AB42">
        <v>11</v>
      </c>
      <c r="AC42">
        <v>120</v>
      </c>
      <c r="AD42">
        <f t="shared" si="21"/>
        <v>5.4257366963146136E-4</v>
      </c>
      <c r="AE42">
        <f t="shared" si="13"/>
        <v>5.4709511687839026E-4</v>
      </c>
      <c r="AF42">
        <f t="shared" si="14"/>
        <v>5.9683103659460748E-3</v>
      </c>
      <c r="AG42">
        <v>90</v>
      </c>
      <c r="AH42">
        <v>12</v>
      </c>
      <c r="AI42">
        <v>121</v>
      </c>
      <c r="AJ42">
        <f t="shared" si="22"/>
        <v>3.9624996119587115E-4</v>
      </c>
      <c r="AK42">
        <f t="shared" si="16"/>
        <v>4.7157020175376402E-4</v>
      </c>
      <c r="AL42">
        <f t="shared" si="17"/>
        <v>4.7549995343504538E-3</v>
      </c>
    </row>
    <row r="43" spans="1:38" x14ac:dyDescent="0.3">
      <c r="A43">
        <v>0.59</v>
      </c>
      <c r="B43">
        <v>2.177</v>
      </c>
      <c r="C43">
        <v>250</v>
      </c>
      <c r="D43">
        <v>182.14</v>
      </c>
      <c r="E43">
        <v>57.145000000000003</v>
      </c>
      <c r="F43">
        <v>57.145247657295798</v>
      </c>
      <c r="G43">
        <v>80</v>
      </c>
      <c r="H43">
        <v>2</v>
      </c>
      <c r="I43">
        <v>40</v>
      </c>
      <c r="J43">
        <v>5</v>
      </c>
      <c r="K43">
        <v>30</v>
      </c>
      <c r="L43">
        <f t="shared" si="18"/>
        <v>1.193662073189215E-3</v>
      </c>
      <c r="M43">
        <f t="shared" si="4"/>
        <v>9.9471839432434587E-4</v>
      </c>
      <c r="N43">
        <f t="shared" si="5"/>
        <v>5.9683103659460748E-3</v>
      </c>
      <c r="O43">
        <v>60</v>
      </c>
      <c r="P43">
        <v>5</v>
      </c>
      <c r="Q43">
        <v>94</v>
      </c>
      <c r="R43">
        <f t="shared" si="19"/>
        <v>1.6622849611820181E-3</v>
      </c>
      <c r="S43">
        <f t="shared" si="7"/>
        <v>4.4209706414415371E-4</v>
      </c>
      <c r="T43">
        <f t="shared" si="8"/>
        <v>8.3114248059100899E-3</v>
      </c>
      <c r="U43">
        <v>70</v>
      </c>
      <c r="V43">
        <v>6</v>
      </c>
      <c r="W43">
        <v>119</v>
      </c>
      <c r="X43">
        <f t="shared" si="20"/>
        <v>1.2883971583629622E-3</v>
      </c>
      <c r="Y43">
        <f t="shared" si="10"/>
        <v>3.8976720757198858E-4</v>
      </c>
      <c r="Z43">
        <f t="shared" si="11"/>
        <v>7.7303829501777733E-3</v>
      </c>
      <c r="AA43">
        <v>80</v>
      </c>
      <c r="AB43">
        <v>11</v>
      </c>
      <c r="AC43">
        <v>119</v>
      </c>
      <c r="AD43">
        <f t="shared" si="21"/>
        <v>5.3805222238453257E-4</v>
      </c>
      <c r="AE43">
        <f t="shared" si="13"/>
        <v>5.4709511687839026E-4</v>
      </c>
      <c r="AF43">
        <f t="shared" si="14"/>
        <v>5.918574446229858E-3</v>
      </c>
      <c r="AG43">
        <v>90</v>
      </c>
      <c r="AH43">
        <v>12</v>
      </c>
      <c r="AI43">
        <v>120</v>
      </c>
      <c r="AJ43">
        <f t="shared" si="22"/>
        <v>3.9297516812813668E-4</v>
      </c>
      <c r="AK43">
        <f t="shared" si="16"/>
        <v>4.7157020175376402E-4</v>
      </c>
      <c r="AL43">
        <f t="shared" si="17"/>
        <v>4.7157020175376402E-3</v>
      </c>
    </row>
    <row r="44" spans="1:38" x14ac:dyDescent="0.3">
      <c r="A44">
        <v>0.59</v>
      </c>
      <c r="B44">
        <v>2.177</v>
      </c>
      <c r="C44">
        <v>250</v>
      </c>
      <c r="D44">
        <v>182.14</v>
      </c>
      <c r="E44">
        <v>57.145000000000003</v>
      </c>
      <c r="F44">
        <v>57.145247657295798</v>
      </c>
      <c r="G44">
        <v>90</v>
      </c>
      <c r="H44">
        <v>2</v>
      </c>
      <c r="I44">
        <v>40</v>
      </c>
      <c r="J44">
        <v>4</v>
      </c>
      <c r="K44">
        <v>29</v>
      </c>
      <c r="L44">
        <f t="shared" si="18"/>
        <v>1.4423416717703015E-3</v>
      </c>
      <c r="M44">
        <f t="shared" si="4"/>
        <v>7.9577471545947667E-4</v>
      </c>
      <c r="N44">
        <f t="shared" si="5"/>
        <v>5.7693666870812059E-3</v>
      </c>
      <c r="O44">
        <v>60</v>
      </c>
      <c r="P44">
        <v>4</v>
      </c>
      <c r="Q44">
        <v>88</v>
      </c>
      <c r="R44">
        <f t="shared" si="19"/>
        <v>1.9452270822342764E-3</v>
      </c>
      <c r="S44">
        <f t="shared" si="7"/>
        <v>3.5367765131532301E-4</v>
      </c>
      <c r="T44">
        <f t="shared" si="8"/>
        <v>7.7809083289371054E-3</v>
      </c>
      <c r="U44">
        <v>70</v>
      </c>
      <c r="V44">
        <v>6</v>
      </c>
      <c r="W44">
        <v>108</v>
      </c>
      <c r="X44">
        <f t="shared" si="20"/>
        <v>1.1693016227159658E-3</v>
      </c>
      <c r="Y44">
        <f t="shared" si="10"/>
        <v>3.8976720757198858E-4</v>
      </c>
      <c r="Z44">
        <f t="shared" si="11"/>
        <v>7.0158097362957948E-3</v>
      </c>
      <c r="AA44">
        <v>80</v>
      </c>
      <c r="AB44">
        <v>9</v>
      </c>
      <c r="AC44">
        <v>108</v>
      </c>
      <c r="AD44">
        <f t="shared" si="21"/>
        <v>5.9683103659460748E-4</v>
      </c>
      <c r="AE44">
        <f t="shared" si="13"/>
        <v>4.4762327744595561E-4</v>
      </c>
      <c r="AF44">
        <f t="shared" si="14"/>
        <v>5.3714793293514673E-3</v>
      </c>
      <c r="AG44">
        <v>90</v>
      </c>
      <c r="AH44">
        <v>11</v>
      </c>
      <c r="AI44">
        <v>108</v>
      </c>
      <c r="AJ44">
        <f t="shared" si="22"/>
        <v>3.8583016507126144E-4</v>
      </c>
      <c r="AK44">
        <f t="shared" si="16"/>
        <v>4.3227268494095035E-4</v>
      </c>
      <c r="AL44">
        <f t="shared" si="17"/>
        <v>4.2441318157838762E-3</v>
      </c>
    </row>
    <row r="45" spans="1:38" x14ac:dyDescent="0.3">
      <c r="A45">
        <v>0.59</v>
      </c>
      <c r="B45">
        <v>2.177</v>
      </c>
      <c r="C45">
        <v>250</v>
      </c>
      <c r="D45">
        <v>182.14</v>
      </c>
      <c r="E45">
        <v>57.145000000000003</v>
      </c>
      <c r="F45">
        <v>57.145247657295798</v>
      </c>
      <c r="G45">
        <v>100</v>
      </c>
      <c r="H45">
        <v>2</v>
      </c>
      <c r="I45">
        <v>40</v>
      </c>
      <c r="J45">
        <v>4</v>
      </c>
      <c r="K45">
        <v>39</v>
      </c>
      <c r="L45">
        <f t="shared" si="18"/>
        <v>1.9397008689324743E-3</v>
      </c>
      <c r="M45">
        <f t="shared" si="4"/>
        <v>7.9577471545947667E-4</v>
      </c>
      <c r="N45">
        <f t="shared" si="5"/>
        <v>7.7588034757298972E-3</v>
      </c>
      <c r="O45">
        <v>60</v>
      </c>
      <c r="P45">
        <v>4</v>
      </c>
      <c r="Q45">
        <v>108</v>
      </c>
      <c r="R45">
        <f t="shared" si="19"/>
        <v>2.3873241463784303E-3</v>
      </c>
      <c r="S45">
        <f t="shared" si="7"/>
        <v>3.5367765131532301E-4</v>
      </c>
      <c r="T45">
        <f t="shared" si="8"/>
        <v>9.5492965855137214E-3</v>
      </c>
      <c r="U45">
        <v>70</v>
      </c>
      <c r="V45">
        <v>5</v>
      </c>
      <c r="W45">
        <v>122</v>
      </c>
      <c r="X45">
        <f t="shared" si="20"/>
        <v>1.5850533107927534E-3</v>
      </c>
      <c r="Y45">
        <f t="shared" si="10"/>
        <v>3.2480600630999047E-4</v>
      </c>
      <c r="Z45">
        <f t="shared" si="11"/>
        <v>7.9252665539637675E-3</v>
      </c>
      <c r="AA45">
        <v>80</v>
      </c>
      <c r="AB45">
        <v>8</v>
      </c>
      <c r="AC45">
        <v>123</v>
      </c>
      <c r="AD45">
        <f t="shared" si="21"/>
        <v>7.6468976563684086E-4</v>
      </c>
      <c r="AE45">
        <f t="shared" si="13"/>
        <v>3.9788735772973834E-4</v>
      </c>
      <c r="AF45">
        <f t="shared" si="14"/>
        <v>6.1175181250947269E-3</v>
      </c>
      <c r="AG45">
        <v>90</v>
      </c>
      <c r="AH45">
        <v>9</v>
      </c>
      <c r="AI45">
        <v>124</v>
      </c>
      <c r="AJ45">
        <f t="shared" si="22"/>
        <v>5.4143245386543276E-4</v>
      </c>
      <c r="AK45">
        <f t="shared" si="16"/>
        <v>3.5367765131532301E-4</v>
      </c>
      <c r="AL45">
        <f t="shared" si="17"/>
        <v>4.8728920847888949E-3</v>
      </c>
    </row>
    <row r="46" spans="1:38" x14ac:dyDescent="0.3">
      <c r="A46">
        <v>0.59</v>
      </c>
      <c r="B46">
        <v>2.177</v>
      </c>
      <c r="C46">
        <v>250</v>
      </c>
      <c r="D46">
        <v>182.14</v>
      </c>
      <c r="E46">
        <v>57.145000000000003</v>
      </c>
      <c r="F46">
        <v>57.145247657295798</v>
      </c>
      <c r="G46">
        <v>110</v>
      </c>
      <c r="H46">
        <v>2</v>
      </c>
      <c r="I46">
        <v>40</v>
      </c>
      <c r="J46">
        <v>4</v>
      </c>
      <c r="K46">
        <v>37</v>
      </c>
      <c r="L46">
        <f t="shared" si="18"/>
        <v>1.8402290295000399E-3</v>
      </c>
      <c r="M46">
        <f t="shared" si="4"/>
        <v>7.9577471545947667E-4</v>
      </c>
      <c r="N46">
        <f t="shared" si="5"/>
        <v>7.3609161180001595E-3</v>
      </c>
      <c r="O46">
        <v>60</v>
      </c>
      <c r="P46">
        <v>4</v>
      </c>
      <c r="Q46">
        <v>93</v>
      </c>
      <c r="R46">
        <f t="shared" si="19"/>
        <v>2.0557513482703147E-3</v>
      </c>
      <c r="S46">
        <f t="shared" si="7"/>
        <v>3.5367765131532301E-4</v>
      </c>
      <c r="T46">
        <f t="shared" si="8"/>
        <v>8.2230053930812588E-3</v>
      </c>
      <c r="U46">
        <v>70</v>
      </c>
      <c r="V46">
        <v>5</v>
      </c>
      <c r="W46">
        <v>107</v>
      </c>
      <c r="X46">
        <f t="shared" si="20"/>
        <v>1.3901697070067593E-3</v>
      </c>
      <c r="Y46">
        <f t="shared" si="10"/>
        <v>3.2480600630999047E-4</v>
      </c>
      <c r="Z46">
        <f t="shared" si="11"/>
        <v>6.9508485350337967E-3</v>
      </c>
      <c r="AA46">
        <v>80</v>
      </c>
      <c r="AB46">
        <v>8</v>
      </c>
      <c r="AC46">
        <v>107</v>
      </c>
      <c r="AD46">
        <f t="shared" si="21"/>
        <v>6.6521792620440631E-4</v>
      </c>
      <c r="AE46">
        <f t="shared" si="13"/>
        <v>3.9788735772973834E-4</v>
      </c>
      <c r="AF46">
        <f t="shared" si="14"/>
        <v>5.3217434096352505E-3</v>
      </c>
      <c r="AG46">
        <v>90</v>
      </c>
      <c r="AH46">
        <v>10</v>
      </c>
      <c r="AI46">
        <v>108</v>
      </c>
      <c r="AJ46">
        <f t="shared" si="22"/>
        <v>4.2441318157838764E-4</v>
      </c>
      <c r="AK46">
        <f t="shared" si="16"/>
        <v>3.9297516812813668E-4</v>
      </c>
      <c r="AL46">
        <f t="shared" si="17"/>
        <v>4.2441318157838762E-3</v>
      </c>
    </row>
    <row r="47" spans="1:38" x14ac:dyDescent="0.3">
      <c r="A47">
        <v>0.59</v>
      </c>
      <c r="B47">
        <v>2.177</v>
      </c>
      <c r="C47">
        <v>250</v>
      </c>
      <c r="D47">
        <v>182.14</v>
      </c>
      <c r="E47">
        <v>57.145000000000003</v>
      </c>
      <c r="F47">
        <v>57.145247657295798</v>
      </c>
      <c r="G47">
        <v>120</v>
      </c>
      <c r="H47">
        <v>2</v>
      </c>
      <c r="I47">
        <v>40</v>
      </c>
      <c r="J47">
        <v>5</v>
      </c>
      <c r="K47">
        <v>34</v>
      </c>
      <c r="L47">
        <f t="shared" si="18"/>
        <v>1.3528170162811102E-3</v>
      </c>
      <c r="M47">
        <f t="shared" si="4"/>
        <v>9.9471839432434587E-4</v>
      </c>
      <c r="N47">
        <f t="shared" si="5"/>
        <v>6.764085081405552E-3</v>
      </c>
      <c r="O47">
        <v>60</v>
      </c>
      <c r="P47">
        <v>5</v>
      </c>
      <c r="Q47">
        <v>91</v>
      </c>
      <c r="R47">
        <f t="shared" si="19"/>
        <v>1.6092333134847196E-3</v>
      </c>
      <c r="S47">
        <f t="shared" si="7"/>
        <v>4.4209706414415371E-4</v>
      </c>
      <c r="T47">
        <f t="shared" si="8"/>
        <v>8.0461665674235981E-3</v>
      </c>
      <c r="U47">
        <v>70</v>
      </c>
      <c r="V47">
        <v>6</v>
      </c>
      <c r="W47">
        <v>102</v>
      </c>
      <c r="X47">
        <f t="shared" si="20"/>
        <v>1.1043404214539677E-3</v>
      </c>
      <c r="Y47">
        <f t="shared" si="10"/>
        <v>3.8976720757198858E-4</v>
      </c>
      <c r="Z47">
        <f t="shared" si="11"/>
        <v>6.6260425287238064E-3</v>
      </c>
      <c r="AA47">
        <v>80</v>
      </c>
      <c r="AB47">
        <v>8</v>
      </c>
      <c r="AC47">
        <v>103</v>
      </c>
      <c r="AD47">
        <f t="shared" si="21"/>
        <v>6.403499663462976E-4</v>
      </c>
      <c r="AE47">
        <f t="shared" si="13"/>
        <v>3.9788735772973834E-4</v>
      </c>
      <c r="AF47">
        <f t="shared" si="14"/>
        <v>5.1227997307703808E-3</v>
      </c>
      <c r="AG47">
        <v>90</v>
      </c>
      <c r="AH47">
        <v>11</v>
      </c>
      <c r="AI47">
        <v>103</v>
      </c>
      <c r="AJ47">
        <f t="shared" si="22"/>
        <v>3.6796765742907339E-4</v>
      </c>
      <c r="AK47">
        <f t="shared" si="16"/>
        <v>4.3227268494095035E-4</v>
      </c>
      <c r="AL47">
        <f t="shared" si="17"/>
        <v>4.0476442317198078E-3</v>
      </c>
    </row>
    <row r="48" spans="1:38" x14ac:dyDescent="0.3">
      <c r="A48">
        <v>0.59</v>
      </c>
      <c r="B48">
        <v>2.177</v>
      </c>
      <c r="C48">
        <v>250</v>
      </c>
      <c r="D48">
        <v>182.14</v>
      </c>
      <c r="E48">
        <v>57.145000000000003</v>
      </c>
      <c r="F48">
        <v>57.145247657295798</v>
      </c>
      <c r="G48">
        <v>130</v>
      </c>
      <c r="H48">
        <v>2</v>
      </c>
      <c r="I48">
        <v>40</v>
      </c>
      <c r="J48">
        <v>3</v>
      </c>
      <c r="K48">
        <v>41</v>
      </c>
      <c r="L48">
        <f t="shared" si="18"/>
        <v>2.7188969444865451E-3</v>
      </c>
      <c r="M48">
        <f t="shared" si="4"/>
        <v>5.9683103659460748E-4</v>
      </c>
      <c r="N48">
        <f t="shared" si="5"/>
        <v>8.1566908334596358E-3</v>
      </c>
      <c r="O48">
        <v>60</v>
      </c>
      <c r="P48">
        <v>3</v>
      </c>
      <c r="Q48">
        <v>105</v>
      </c>
      <c r="R48">
        <f t="shared" si="19"/>
        <v>3.0946794490090759E-3</v>
      </c>
      <c r="S48">
        <f t="shared" si="7"/>
        <v>2.6525823848649226E-4</v>
      </c>
      <c r="T48">
        <f t="shared" si="8"/>
        <v>9.2840383470272278E-3</v>
      </c>
      <c r="U48">
        <v>70</v>
      </c>
      <c r="V48">
        <v>3</v>
      </c>
      <c r="W48">
        <v>113</v>
      </c>
      <c r="X48">
        <f t="shared" si="20"/>
        <v>2.4468719142019283E-3</v>
      </c>
      <c r="Y48">
        <f t="shared" si="10"/>
        <v>1.9488360378599429E-4</v>
      </c>
      <c r="Z48">
        <f t="shared" si="11"/>
        <v>7.340615742605785E-3</v>
      </c>
      <c r="AA48">
        <v>80</v>
      </c>
      <c r="AB48">
        <v>5</v>
      </c>
      <c r="AC48">
        <v>113</v>
      </c>
      <c r="AD48">
        <f t="shared" si="21"/>
        <v>1.1240317855865109E-3</v>
      </c>
      <c r="AE48">
        <f t="shared" si="13"/>
        <v>2.4867959858108647E-4</v>
      </c>
      <c r="AF48">
        <f t="shared" si="14"/>
        <v>5.6201589279325538E-3</v>
      </c>
      <c r="AG48">
        <v>90</v>
      </c>
      <c r="AH48">
        <v>9</v>
      </c>
      <c r="AI48">
        <v>113</v>
      </c>
      <c r="AJ48">
        <f t="shared" si="22"/>
        <v>4.934021555386605E-4</v>
      </c>
      <c r="AK48">
        <f t="shared" si="16"/>
        <v>3.5367765131532301E-4</v>
      </c>
      <c r="AL48">
        <f t="shared" si="17"/>
        <v>4.4406193998479445E-3</v>
      </c>
    </row>
    <row r="49" spans="1:38" x14ac:dyDescent="0.3">
      <c r="A49">
        <v>0.59</v>
      </c>
      <c r="B49">
        <v>2.177</v>
      </c>
      <c r="C49">
        <v>250</v>
      </c>
      <c r="D49">
        <v>182.14</v>
      </c>
      <c r="E49">
        <v>57.145000000000003</v>
      </c>
      <c r="F49">
        <v>57.145247657295798</v>
      </c>
      <c r="G49">
        <v>140</v>
      </c>
      <c r="H49">
        <v>2</v>
      </c>
      <c r="I49">
        <v>40</v>
      </c>
      <c r="J49">
        <v>4</v>
      </c>
      <c r="K49">
        <v>41</v>
      </c>
      <c r="L49">
        <f t="shared" si="18"/>
        <v>2.039172708364909E-3</v>
      </c>
      <c r="M49">
        <f t="shared" si="4"/>
        <v>7.9577471545947667E-4</v>
      </c>
      <c r="N49">
        <f t="shared" si="5"/>
        <v>8.1566908334596358E-3</v>
      </c>
      <c r="O49">
        <v>60</v>
      </c>
      <c r="P49">
        <v>4</v>
      </c>
      <c r="Q49">
        <v>97</v>
      </c>
      <c r="R49">
        <f t="shared" si="19"/>
        <v>2.1441707610991454E-3</v>
      </c>
      <c r="S49">
        <f t="shared" si="7"/>
        <v>3.5367765131532301E-4</v>
      </c>
      <c r="T49">
        <f t="shared" si="8"/>
        <v>8.5766830443965818E-3</v>
      </c>
      <c r="U49">
        <v>70</v>
      </c>
      <c r="V49">
        <v>4</v>
      </c>
      <c r="W49">
        <v>110</v>
      </c>
      <c r="X49">
        <f t="shared" si="20"/>
        <v>1.7864330347049477E-3</v>
      </c>
      <c r="Y49">
        <f t="shared" si="10"/>
        <v>2.5984480504799237E-4</v>
      </c>
      <c r="Z49">
        <f t="shared" si="11"/>
        <v>7.1457321388197909E-3</v>
      </c>
      <c r="AA49">
        <v>80</v>
      </c>
      <c r="AB49">
        <v>5</v>
      </c>
      <c r="AC49">
        <v>112</v>
      </c>
      <c r="AD49">
        <f t="shared" si="21"/>
        <v>1.1140846016432673E-3</v>
      </c>
      <c r="AE49">
        <f t="shared" si="13"/>
        <v>2.4867959858108647E-4</v>
      </c>
      <c r="AF49">
        <f t="shared" si="14"/>
        <v>5.570423008216337E-3</v>
      </c>
      <c r="AG49">
        <v>90</v>
      </c>
      <c r="AH49">
        <v>8</v>
      </c>
      <c r="AI49">
        <v>112</v>
      </c>
      <c r="AJ49">
        <f t="shared" si="22"/>
        <v>5.5016523537939135E-4</v>
      </c>
      <c r="AK49">
        <f t="shared" si="16"/>
        <v>3.1438013450250935E-4</v>
      </c>
      <c r="AL49">
        <f t="shared" si="17"/>
        <v>4.4013218830351308E-3</v>
      </c>
    </row>
    <row r="50" spans="1:38" x14ac:dyDescent="0.3">
      <c r="A50">
        <v>0.59</v>
      </c>
      <c r="B50">
        <v>2.177</v>
      </c>
      <c r="C50">
        <v>250</v>
      </c>
      <c r="D50">
        <v>182.14</v>
      </c>
      <c r="E50">
        <v>57.145000000000003</v>
      </c>
      <c r="F50">
        <v>57.145247657295798</v>
      </c>
      <c r="G50">
        <v>150</v>
      </c>
      <c r="H50">
        <v>2</v>
      </c>
      <c r="I50">
        <v>40</v>
      </c>
      <c r="J50">
        <v>3</v>
      </c>
      <c r="K50">
        <v>45</v>
      </c>
      <c r="L50">
        <f t="shared" si="18"/>
        <v>2.9841551829730374E-3</v>
      </c>
      <c r="M50">
        <f t="shared" si="4"/>
        <v>5.9683103659460748E-4</v>
      </c>
      <c r="N50">
        <f t="shared" si="5"/>
        <v>8.952465548919113E-3</v>
      </c>
      <c r="O50">
        <v>60</v>
      </c>
      <c r="P50">
        <v>4</v>
      </c>
      <c r="Q50">
        <v>101</v>
      </c>
      <c r="R50">
        <f t="shared" si="19"/>
        <v>2.2325901739279762E-3</v>
      </c>
      <c r="S50">
        <f t="shared" si="7"/>
        <v>3.5367765131532301E-4</v>
      </c>
      <c r="T50">
        <f t="shared" si="8"/>
        <v>8.9303606957119048E-3</v>
      </c>
      <c r="U50">
        <v>70</v>
      </c>
      <c r="V50">
        <v>4</v>
      </c>
      <c r="W50">
        <v>110</v>
      </c>
      <c r="X50">
        <f t="shared" si="20"/>
        <v>1.7864330347049477E-3</v>
      </c>
      <c r="Y50">
        <f t="shared" si="10"/>
        <v>2.5984480504799237E-4</v>
      </c>
      <c r="Z50">
        <f t="shared" si="11"/>
        <v>7.1457321388197909E-3</v>
      </c>
      <c r="AA50">
        <v>80</v>
      </c>
      <c r="AB50">
        <v>5</v>
      </c>
      <c r="AC50">
        <v>110</v>
      </c>
      <c r="AD50">
        <f t="shared" si="21"/>
        <v>1.0941902337567805E-3</v>
      </c>
      <c r="AE50">
        <f t="shared" si="13"/>
        <v>2.4867959858108647E-4</v>
      </c>
      <c r="AF50">
        <f t="shared" si="14"/>
        <v>5.4709511687839017E-3</v>
      </c>
      <c r="AG50">
        <v>90</v>
      </c>
      <c r="AH50">
        <v>8</v>
      </c>
      <c r="AI50">
        <v>111</v>
      </c>
      <c r="AJ50">
        <f t="shared" si="22"/>
        <v>5.4525304577778965E-4</v>
      </c>
      <c r="AK50">
        <f t="shared" si="16"/>
        <v>3.1438013450250935E-4</v>
      </c>
      <c r="AL50">
        <f t="shared" si="17"/>
        <v>4.3620243662223172E-3</v>
      </c>
    </row>
    <row r="51" spans="1:38" x14ac:dyDescent="0.3">
      <c r="A51">
        <v>0.59</v>
      </c>
      <c r="B51">
        <v>2.177</v>
      </c>
      <c r="C51">
        <v>250</v>
      </c>
      <c r="D51">
        <v>182.14</v>
      </c>
      <c r="E51">
        <v>57.145000000000003</v>
      </c>
      <c r="F51">
        <v>57.145247657295798</v>
      </c>
      <c r="G51">
        <v>160</v>
      </c>
      <c r="H51">
        <v>2</v>
      </c>
      <c r="I51">
        <v>40</v>
      </c>
      <c r="J51">
        <v>3</v>
      </c>
      <c r="K51">
        <v>63</v>
      </c>
      <c r="L51">
        <f t="shared" si="18"/>
        <v>4.1778172561622523E-3</v>
      </c>
      <c r="M51">
        <f t="shared" si="4"/>
        <v>5.9683103659460748E-4</v>
      </c>
      <c r="N51">
        <f t="shared" si="5"/>
        <v>1.2533451768486758E-2</v>
      </c>
      <c r="O51">
        <v>60</v>
      </c>
      <c r="P51">
        <v>4</v>
      </c>
      <c r="Q51">
        <v>119</v>
      </c>
      <c r="R51">
        <f t="shared" si="19"/>
        <v>2.6304775316577148E-3</v>
      </c>
      <c r="S51">
        <f t="shared" si="7"/>
        <v>3.5367765131532301E-4</v>
      </c>
      <c r="T51">
        <f t="shared" si="8"/>
        <v>1.0521910126630859E-2</v>
      </c>
      <c r="U51">
        <v>70</v>
      </c>
      <c r="V51">
        <v>5</v>
      </c>
      <c r="W51">
        <v>123</v>
      </c>
      <c r="X51">
        <f t="shared" si="20"/>
        <v>1.5980455510451533E-3</v>
      </c>
      <c r="Y51">
        <f t="shared" si="10"/>
        <v>3.2480600630999047E-4</v>
      </c>
      <c r="Z51">
        <f t="shared" si="11"/>
        <v>7.9902277552257664E-3</v>
      </c>
      <c r="AA51">
        <v>80</v>
      </c>
      <c r="AB51">
        <v>8</v>
      </c>
      <c r="AC51">
        <v>123</v>
      </c>
      <c r="AD51">
        <f t="shared" si="21"/>
        <v>7.6468976563684086E-4</v>
      </c>
      <c r="AE51">
        <f t="shared" si="13"/>
        <v>3.9788735772973834E-4</v>
      </c>
      <c r="AF51">
        <f t="shared" si="14"/>
        <v>6.1175181250947269E-3</v>
      </c>
      <c r="AG51">
        <v>90</v>
      </c>
      <c r="AH51">
        <v>11</v>
      </c>
      <c r="AI51">
        <v>124</v>
      </c>
      <c r="AJ51">
        <f t="shared" si="22"/>
        <v>4.4299018952626316E-4</v>
      </c>
      <c r="AK51">
        <f t="shared" si="16"/>
        <v>4.3227268494095035E-4</v>
      </c>
      <c r="AL51">
        <f t="shared" si="17"/>
        <v>4.8728920847888949E-3</v>
      </c>
    </row>
    <row r="52" spans="1:38" x14ac:dyDescent="0.3">
      <c r="A52">
        <v>0.59</v>
      </c>
      <c r="B52">
        <v>2.177</v>
      </c>
      <c r="C52">
        <v>250</v>
      </c>
      <c r="D52">
        <v>182.14</v>
      </c>
      <c r="E52">
        <v>57.145000000000003</v>
      </c>
      <c r="F52">
        <v>57.145247657295798</v>
      </c>
      <c r="G52">
        <v>170</v>
      </c>
      <c r="H52">
        <v>2</v>
      </c>
      <c r="I52">
        <v>40</v>
      </c>
      <c r="J52">
        <v>3</v>
      </c>
      <c r="K52">
        <v>69</v>
      </c>
      <c r="L52">
        <f t="shared" si="18"/>
        <v>4.5757046138919909E-3</v>
      </c>
      <c r="M52">
        <f t="shared" si="4"/>
        <v>5.9683103659460748E-4</v>
      </c>
      <c r="N52">
        <f t="shared" si="5"/>
        <v>1.3727113841675973E-2</v>
      </c>
      <c r="O52">
        <v>60</v>
      </c>
      <c r="P52">
        <v>4</v>
      </c>
      <c r="Q52">
        <v>121</v>
      </c>
      <c r="R52">
        <f t="shared" si="19"/>
        <v>2.67468723807213E-3</v>
      </c>
      <c r="S52">
        <f t="shared" si="7"/>
        <v>3.5367765131532301E-4</v>
      </c>
      <c r="T52">
        <f t="shared" si="8"/>
        <v>1.069874895228852E-2</v>
      </c>
      <c r="U52">
        <v>70</v>
      </c>
      <c r="V52">
        <v>4</v>
      </c>
      <c r="W52">
        <v>123</v>
      </c>
      <c r="X52">
        <f t="shared" si="20"/>
        <v>1.9975569388064416E-3</v>
      </c>
      <c r="Y52">
        <f t="shared" si="10"/>
        <v>2.5984480504799237E-4</v>
      </c>
      <c r="Z52">
        <f t="shared" si="11"/>
        <v>7.9902277552257664E-3</v>
      </c>
      <c r="AA52">
        <v>80</v>
      </c>
      <c r="AB52">
        <v>5</v>
      </c>
      <c r="AC52">
        <v>124</v>
      </c>
      <c r="AD52">
        <f t="shared" si="21"/>
        <v>1.233450808962189E-3</v>
      </c>
      <c r="AE52">
        <f t="shared" si="13"/>
        <v>2.4867959858108647E-4</v>
      </c>
      <c r="AF52">
        <f t="shared" si="14"/>
        <v>6.1672540448109445E-3</v>
      </c>
      <c r="AG52">
        <v>90</v>
      </c>
      <c r="AH52">
        <v>7</v>
      </c>
      <c r="AI52">
        <v>125</v>
      </c>
      <c r="AJ52">
        <f t="shared" si="22"/>
        <v>7.0174137165738692E-4</v>
      </c>
      <c r="AK52">
        <f t="shared" si="16"/>
        <v>2.7508261768969568E-4</v>
      </c>
      <c r="AL52">
        <f t="shared" si="17"/>
        <v>4.9121896016017085E-3</v>
      </c>
    </row>
    <row r="53" spans="1:38" x14ac:dyDescent="0.3">
      <c r="A53">
        <v>0.59</v>
      </c>
      <c r="B53">
        <v>2.177</v>
      </c>
      <c r="C53">
        <v>250</v>
      </c>
      <c r="D53">
        <v>182.14</v>
      </c>
      <c r="E53">
        <v>57.145000000000003</v>
      </c>
      <c r="F53">
        <v>57.145247657295798</v>
      </c>
      <c r="G53">
        <v>180</v>
      </c>
      <c r="H53">
        <v>2</v>
      </c>
      <c r="I53">
        <v>40</v>
      </c>
      <c r="J53">
        <v>4</v>
      </c>
      <c r="K53">
        <v>74</v>
      </c>
      <c r="L53">
        <f t="shared" si="18"/>
        <v>3.6804580590000797E-3</v>
      </c>
      <c r="M53">
        <f t="shared" si="4"/>
        <v>7.9577471545947667E-4</v>
      </c>
      <c r="N53">
        <f t="shared" si="5"/>
        <v>1.4721832236000319E-2</v>
      </c>
      <c r="O53">
        <v>60</v>
      </c>
      <c r="P53">
        <v>5</v>
      </c>
      <c r="Q53">
        <v>118</v>
      </c>
      <c r="R53">
        <f t="shared" si="19"/>
        <v>2.0866981427604056E-3</v>
      </c>
      <c r="S53">
        <f t="shared" si="7"/>
        <v>4.4209706414415371E-4</v>
      </c>
      <c r="T53">
        <f t="shared" si="8"/>
        <v>1.0433490713802028E-2</v>
      </c>
      <c r="U53">
        <v>70</v>
      </c>
      <c r="V53">
        <v>5</v>
      </c>
      <c r="W53">
        <v>119</v>
      </c>
      <c r="X53">
        <f t="shared" si="20"/>
        <v>1.5460765900355549E-3</v>
      </c>
      <c r="Y53">
        <f t="shared" si="10"/>
        <v>3.2480600630999047E-4</v>
      </c>
      <c r="Z53">
        <f t="shared" si="11"/>
        <v>7.7303829501777733E-3</v>
      </c>
      <c r="AA53">
        <v>80</v>
      </c>
      <c r="AB53">
        <v>6</v>
      </c>
      <c r="AC53">
        <v>120</v>
      </c>
      <c r="AD53">
        <f t="shared" si="21"/>
        <v>9.9471839432434587E-4</v>
      </c>
      <c r="AE53">
        <f t="shared" si="13"/>
        <v>2.9841551829730374E-4</v>
      </c>
      <c r="AF53">
        <f t="shared" si="14"/>
        <v>5.9683103659460748E-3</v>
      </c>
      <c r="AG53">
        <v>90</v>
      </c>
      <c r="AH53">
        <v>6</v>
      </c>
      <c r="AI53">
        <v>122</v>
      </c>
      <c r="AJ53">
        <f t="shared" si="22"/>
        <v>7.9904950852721114E-4</v>
      </c>
      <c r="AK53">
        <f t="shared" si="16"/>
        <v>2.3578510087688201E-4</v>
      </c>
      <c r="AL53">
        <f t="shared" si="17"/>
        <v>4.7942970511632675E-3</v>
      </c>
    </row>
    <row r="54" spans="1:38" x14ac:dyDescent="0.3">
      <c r="A54">
        <v>0.59</v>
      </c>
      <c r="B54">
        <v>2.177</v>
      </c>
      <c r="C54">
        <v>250</v>
      </c>
      <c r="D54">
        <v>182.14</v>
      </c>
      <c r="E54">
        <v>57.145000000000003</v>
      </c>
      <c r="F54">
        <v>57.145247657295798</v>
      </c>
      <c r="G54">
        <v>190</v>
      </c>
      <c r="H54">
        <v>2</v>
      </c>
      <c r="I54">
        <v>40</v>
      </c>
      <c r="J54">
        <v>2</v>
      </c>
      <c r="K54">
        <v>60</v>
      </c>
      <c r="L54">
        <f t="shared" si="18"/>
        <v>5.9683103659460748E-3</v>
      </c>
      <c r="M54">
        <f t="shared" si="4"/>
        <v>3.9788735772973834E-4</v>
      </c>
      <c r="N54">
        <f t="shared" si="5"/>
        <v>1.193662073189215E-2</v>
      </c>
      <c r="O54">
        <v>60</v>
      </c>
      <c r="P54">
        <v>5</v>
      </c>
      <c r="Q54">
        <v>105</v>
      </c>
      <c r="R54">
        <f t="shared" si="19"/>
        <v>1.8568076694054456E-3</v>
      </c>
      <c r="S54">
        <f t="shared" si="7"/>
        <v>4.4209706414415371E-4</v>
      </c>
      <c r="T54">
        <f t="shared" si="8"/>
        <v>9.2840383470272278E-3</v>
      </c>
      <c r="U54">
        <v>70</v>
      </c>
      <c r="V54">
        <v>5</v>
      </c>
      <c r="W54">
        <v>112</v>
      </c>
      <c r="X54">
        <f t="shared" si="20"/>
        <v>1.4551309082687573E-3</v>
      </c>
      <c r="Y54">
        <f t="shared" si="10"/>
        <v>3.2480600630999047E-4</v>
      </c>
      <c r="Z54">
        <f t="shared" si="11"/>
        <v>7.275654541343787E-3</v>
      </c>
      <c r="AA54">
        <v>80</v>
      </c>
      <c r="AB54">
        <v>5</v>
      </c>
      <c r="AC54">
        <v>115</v>
      </c>
      <c r="AD54">
        <f t="shared" si="21"/>
        <v>1.1439261534729977E-3</v>
      </c>
      <c r="AE54">
        <f t="shared" si="13"/>
        <v>2.4867959858108647E-4</v>
      </c>
      <c r="AF54">
        <f t="shared" si="14"/>
        <v>5.7196307673649882E-3</v>
      </c>
      <c r="AG54">
        <v>90</v>
      </c>
      <c r="AH54">
        <v>6</v>
      </c>
      <c r="AI54">
        <v>115</v>
      </c>
      <c r="AJ54">
        <f t="shared" si="22"/>
        <v>7.5320240557892864E-4</v>
      </c>
      <c r="AK54">
        <f t="shared" si="16"/>
        <v>2.3578510087688201E-4</v>
      </c>
      <c r="AL54">
        <f t="shared" si="17"/>
        <v>4.5192144334735718E-3</v>
      </c>
    </row>
    <row r="55" spans="1:38" x14ac:dyDescent="0.3">
      <c r="A55">
        <v>0.59</v>
      </c>
      <c r="B55">
        <v>2.177</v>
      </c>
      <c r="C55">
        <v>250</v>
      </c>
      <c r="D55">
        <v>182.14</v>
      </c>
      <c r="E55">
        <v>57.145000000000003</v>
      </c>
      <c r="F55">
        <v>57.145247657295798</v>
      </c>
      <c r="G55">
        <v>200</v>
      </c>
      <c r="H55">
        <v>2</v>
      </c>
      <c r="I55">
        <v>40</v>
      </c>
      <c r="J55">
        <v>2</v>
      </c>
      <c r="K55">
        <v>76</v>
      </c>
      <c r="L55">
        <f t="shared" si="18"/>
        <v>7.5598597968650283E-3</v>
      </c>
      <c r="M55">
        <f t="shared" si="4"/>
        <v>3.9788735772973834E-4</v>
      </c>
      <c r="N55">
        <f t="shared" si="5"/>
        <v>1.5119719593730057E-2</v>
      </c>
      <c r="O55">
        <v>60</v>
      </c>
      <c r="P55">
        <v>4</v>
      </c>
      <c r="Q55">
        <v>119</v>
      </c>
      <c r="R55">
        <f t="shared" si="19"/>
        <v>2.6304775316577148E-3</v>
      </c>
      <c r="S55">
        <f t="shared" si="7"/>
        <v>3.5367765131532301E-4</v>
      </c>
      <c r="T55">
        <f t="shared" si="8"/>
        <v>1.0521910126630859E-2</v>
      </c>
      <c r="U55">
        <v>70</v>
      </c>
      <c r="V55">
        <v>4</v>
      </c>
      <c r="W55">
        <v>119</v>
      </c>
      <c r="X55">
        <f t="shared" si="20"/>
        <v>1.9325957375444433E-3</v>
      </c>
      <c r="Y55">
        <f t="shared" si="10"/>
        <v>2.5984480504799237E-4</v>
      </c>
      <c r="Z55">
        <f t="shared" si="11"/>
        <v>7.7303829501777733E-3</v>
      </c>
      <c r="AA55">
        <v>80</v>
      </c>
      <c r="AB55">
        <v>4</v>
      </c>
      <c r="AC55">
        <v>120</v>
      </c>
      <c r="AD55">
        <f t="shared" si="21"/>
        <v>1.4920775914865187E-3</v>
      </c>
      <c r="AE55">
        <f t="shared" si="13"/>
        <v>1.9894367886486917E-4</v>
      </c>
      <c r="AF55">
        <f t="shared" si="14"/>
        <v>5.9683103659460748E-3</v>
      </c>
      <c r="AG55">
        <v>90</v>
      </c>
      <c r="AH55">
        <v>5</v>
      </c>
      <c r="AI55">
        <v>121</v>
      </c>
      <c r="AJ55">
        <f t="shared" si="22"/>
        <v>9.5099990687009075E-4</v>
      </c>
      <c r="AK55">
        <f t="shared" si="16"/>
        <v>1.9648758406406834E-4</v>
      </c>
      <c r="AL55">
        <f t="shared" si="17"/>
        <v>4.7549995343504538E-3</v>
      </c>
    </row>
    <row r="56" spans="1:38" x14ac:dyDescent="0.3">
      <c r="A56">
        <v>0.59</v>
      </c>
      <c r="B56">
        <v>2.177</v>
      </c>
      <c r="C56">
        <v>250</v>
      </c>
      <c r="D56">
        <v>182.14</v>
      </c>
      <c r="E56">
        <v>57.145000000000003</v>
      </c>
      <c r="F56">
        <v>57.145247657295798</v>
      </c>
      <c r="G56">
        <v>210</v>
      </c>
      <c r="H56">
        <v>2</v>
      </c>
      <c r="I56">
        <v>40</v>
      </c>
      <c r="J56">
        <v>2</v>
      </c>
      <c r="K56">
        <v>60</v>
      </c>
      <c r="L56">
        <f t="shared" si="18"/>
        <v>5.9683103659460748E-3</v>
      </c>
      <c r="M56">
        <f t="shared" si="4"/>
        <v>3.9788735772973834E-4</v>
      </c>
      <c r="N56">
        <f t="shared" si="5"/>
        <v>1.193662073189215E-2</v>
      </c>
      <c r="O56">
        <v>60</v>
      </c>
      <c r="P56">
        <v>4</v>
      </c>
      <c r="Q56">
        <v>104</v>
      </c>
      <c r="R56">
        <f t="shared" si="19"/>
        <v>2.2989047335495996E-3</v>
      </c>
      <c r="S56">
        <f t="shared" si="7"/>
        <v>3.5367765131532301E-4</v>
      </c>
      <c r="T56">
        <f t="shared" si="8"/>
        <v>9.1956189341983983E-3</v>
      </c>
      <c r="U56">
        <v>70</v>
      </c>
      <c r="V56">
        <v>4</v>
      </c>
      <c r="W56">
        <v>108</v>
      </c>
      <c r="X56">
        <f t="shared" si="20"/>
        <v>1.7539524340739487E-3</v>
      </c>
      <c r="Y56">
        <f t="shared" si="10"/>
        <v>2.5984480504799237E-4</v>
      </c>
      <c r="Z56">
        <f t="shared" si="11"/>
        <v>7.0158097362957948E-3</v>
      </c>
      <c r="AA56">
        <v>80</v>
      </c>
      <c r="AB56">
        <v>4</v>
      </c>
      <c r="AC56">
        <v>111</v>
      </c>
      <c r="AD56">
        <f t="shared" si="21"/>
        <v>1.3801717721250298E-3</v>
      </c>
      <c r="AE56">
        <f t="shared" si="13"/>
        <v>1.9894367886486917E-4</v>
      </c>
      <c r="AF56">
        <f t="shared" si="14"/>
        <v>5.5206870885001194E-3</v>
      </c>
      <c r="AG56">
        <v>90</v>
      </c>
      <c r="AH56">
        <v>5</v>
      </c>
      <c r="AI56">
        <v>111</v>
      </c>
      <c r="AJ56">
        <f t="shared" si="22"/>
        <v>8.7240487324446341E-4</v>
      </c>
      <c r="AK56">
        <f t="shared" si="16"/>
        <v>1.9648758406406834E-4</v>
      </c>
      <c r="AL56">
        <f t="shared" si="17"/>
        <v>4.3620243662223172E-3</v>
      </c>
    </row>
    <row r="57" spans="1:38" x14ac:dyDescent="0.3">
      <c r="A57">
        <v>0.59</v>
      </c>
      <c r="B57">
        <v>2.177</v>
      </c>
      <c r="C57">
        <v>250</v>
      </c>
      <c r="D57">
        <v>182.14</v>
      </c>
      <c r="E57">
        <v>57.145000000000003</v>
      </c>
      <c r="F57">
        <v>57.145247657295798</v>
      </c>
      <c r="G57">
        <v>220</v>
      </c>
      <c r="H57">
        <v>2</v>
      </c>
      <c r="I57">
        <v>40</v>
      </c>
      <c r="J57">
        <v>2</v>
      </c>
      <c r="K57">
        <v>85</v>
      </c>
      <c r="L57">
        <f t="shared" si="18"/>
        <v>8.45510635175694E-3</v>
      </c>
      <c r="M57">
        <f t="shared" si="4"/>
        <v>3.9788735772973834E-4</v>
      </c>
      <c r="N57">
        <f t="shared" si="5"/>
        <v>1.691021270351388E-2</v>
      </c>
      <c r="O57">
        <v>60</v>
      </c>
      <c r="P57">
        <v>4</v>
      </c>
      <c r="Q57">
        <v>114</v>
      </c>
      <c r="R57">
        <f t="shared" si="19"/>
        <v>2.5199532656216763E-3</v>
      </c>
      <c r="S57">
        <f t="shared" si="7"/>
        <v>3.5367765131532301E-4</v>
      </c>
      <c r="T57">
        <f t="shared" si="8"/>
        <v>1.0079813062486705E-2</v>
      </c>
      <c r="U57">
        <v>70</v>
      </c>
      <c r="V57">
        <v>4</v>
      </c>
      <c r="W57">
        <v>114</v>
      </c>
      <c r="X57">
        <f t="shared" si="20"/>
        <v>1.8513942359669458E-3</v>
      </c>
      <c r="Y57">
        <f t="shared" si="10"/>
        <v>2.5984480504799237E-4</v>
      </c>
      <c r="Z57">
        <f t="shared" si="11"/>
        <v>7.4055769438677831E-3</v>
      </c>
      <c r="AA57">
        <v>80</v>
      </c>
      <c r="AB57">
        <v>4</v>
      </c>
      <c r="AC57">
        <v>114</v>
      </c>
      <c r="AD57">
        <f t="shared" si="21"/>
        <v>1.4174737119121929E-3</v>
      </c>
      <c r="AE57">
        <f t="shared" si="13"/>
        <v>1.9894367886486917E-4</v>
      </c>
      <c r="AF57">
        <f t="shared" si="14"/>
        <v>5.6698948476487715E-3</v>
      </c>
      <c r="AG57">
        <v>90</v>
      </c>
      <c r="AH57">
        <v>5</v>
      </c>
      <c r="AI57">
        <v>114</v>
      </c>
      <c r="AJ57">
        <f t="shared" si="22"/>
        <v>8.9598338333215166E-4</v>
      </c>
      <c r="AK57">
        <f t="shared" si="16"/>
        <v>1.9648758406406834E-4</v>
      </c>
      <c r="AL57">
        <f t="shared" si="17"/>
        <v>4.4799169166607582E-3</v>
      </c>
    </row>
    <row r="58" spans="1:38" x14ac:dyDescent="0.3">
      <c r="A58">
        <v>0.59</v>
      </c>
      <c r="B58">
        <v>2.177</v>
      </c>
      <c r="C58">
        <v>250</v>
      </c>
      <c r="D58">
        <v>182.14</v>
      </c>
      <c r="E58">
        <v>57.145000000000003</v>
      </c>
      <c r="F58">
        <v>57.145247657295798</v>
      </c>
      <c r="G58">
        <v>230</v>
      </c>
      <c r="H58">
        <v>2</v>
      </c>
      <c r="I58">
        <v>40</v>
      </c>
      <c r="J58">
        <v>1</v>
      </c>
      <c r="K58">
        <v>65</v>
      </c>
      <c r="L58">
        <f t="shared" si="18"/>
        <v>1.2931339126216496E-2</v>
      </c>
      <c r="M58">
        <f t="shared" si="4"/>
        <v>1.9894367886486917E-4</v>
      </c>
      <c r="N58">
        <f t="shared" si="5"/>
        <v>1.2931339126216496E-2</v>
      </c>
      <c r="O58">
        <v>60</v>
      </c>
      <c r="P58">
        <v>3</v>
      </c>
      <c r="Q58">
        <v>96</v>
      </c>
      <c r="R58">
        <f t="shared" si="19"/>
        <v>2.8294212105225841E-3</v>
      </c>
      <c r="S58">
        <f t="shared" si="7"/>
        <v>2.6525823848649226E-4</v>
      </c>
      <c r="T58">
        <f t="shared" si="8"/>
        <v>8.4882636315677523E-3</v>
      </c>
      <c r="U58">
        <v>70</v>
      </c>
      <c r="V58">
        <v>3</v>
      </c>
      <c r="W58">
        <v>101</v>
      </c>
      <c r="X58">
        <f t="shared" si="20"/>
        <v>2.1870271091539357E-3</v>
      </c>
      <c r="Y58">
        <f t="shared" si="10"/>
        <v>1.9488360378599429E-4</v>
      </c>
      <c r="Z58">
        <f t="shared" si="11"/>
        <v>6.5610813274618075E-3</v>
      </c>
      <c r="AA58">
        <v>80</v>
      </c>
      <c r="AB58">
        <v>3</v>
      </c>
      <c r="AC58">
        <v>101</v>
      </c>
      <c r="AD58">
        <f t="shared" si="21"/>
        <v>1.674442630445982E-3</v>
      </c>
      <c r="AE58">
        <f t="shared" si="13"/>
        <v>1.4920775914865187E-4</v>
      </c>
      <c r="AF58">
        <f t="shared" si="14"/>
        <v>5.0233278913379463E-3</v>
      </c>
      <c r="AG58">
        <v>90</v>
      </c>
      <c r="AH58">
        <v>4</v>
      </c>
      <c r="AI58">
        <v>101</v>
      </c>
      <c r="AJ58">
        <f t="shared" si="22"/>
        <v>9.9226229952354512E-4</v>
      </c>
      <c r="AK58">
        <f t="shared" si="16"/>
        <v>1.5719006725125467E-4</v>
      </c>
      <c r="AL58">
        <f t="shared" si="17"/>
        <v>3.9690491980941805E-3</v>
      </c>
    </row>
    <row r="59" spans="1:38" x14ac:dyDescent="0.3">
      <c r="A59">
        <v>0.59</v>
      </c>
      <c r="B59">
        <v>2.177</v>
      </c>
      <c r="C59">
        <v>250</v>
      </c>
      <c r="D59">
        <v>182.14</v>
      </c>
      <c r="E59">
        <v>57.145000000000003</v>
      </c>
      <c r="F59">
        <v>57.145247657295798</v>
      </c>
      <c r="G59">
        <v>240</v>
      </c>
      <c r="H59">
        <v>2</v>
      </c>
      <c r="I59">
        <v>40</v>
      </c>
      <c r="J59">
        <v>3</v>
      </c>
      <c r="K59">
        <v>91</v>
      </c>
      <c r="L59">
        <f t="shared" si="18"/>
        <v>6.0346249255676977E-3</v>
      </c>
      <c r="M59">
        <f t="shared" si="4"/>
        <v>5.9683103659460748E-4</v>
      </c>
      <c r="N59">
        <f t="shared" si="5"/>
        <v>1.8103874776703093E-2</v>
      </c>
      <c r="O59">
        <v>60</v>
      </c>
      <c r="P59">
        <v>5</v>
      </c>
      <c r="Q59">
        <v>119</v>
      </c>
      <c r="R59">
        <f t="shared" si="19"/>
        <v>2.1043820253261718E-3</v>
      </c>
      <c r="S59">
        <f t="shared" si="7"/>
        <v>4.4209706414415371E-4</v>
      </c>
      <c r="T59">
        <f t="shared" si="8"/>
        <v>1.0521910126630859E-2</v>
      </c>
      <c r="U59">
        <v>70</v>
      </c>
      <c r="V59">
        <v>5</v>
      </c>
      <c r="W59">
        <v>120</v>
      </c>
      <c r="X59">
        <f t="shared" si="20"/>
        <v>1.5590688302879543E-3</v>
      </c>
      <c r="Y59">
        <f t="shared" si="10"/>
        <v>3.2480600630999047E-4</v>
      </c>
      <c r="Z59">
        <f t="shared" si="11"/>
        <v>7.7953441514397722E-3</v>
      </c>
      <c r="AA59">
        <v>80</v>
      </c>
      <c r="AB59">
        <v>5</v>
      </c>
      <c r="AC59">
        <v>120</v>
      </c>
      <c r="AD59">
        <f t="shared" si="21"/>
        <v>1.193662073189215E-3</v>
      </c>
      <c r="AE59">
        <f t="shared" si="13"/>
        <v>2.4867959858108647E-4</v>
      </c>
      <c r="AF59">
        <f t="shared" si="14"/>
        <v>5.9683103659460748E-3</v>
      </c>
      <c r="AG59">
        <v>90</v>
      </c>
      <c r="AH59">
        <v>6</v>
      </c>
      <c r="AI59">
        <v>120</v>
      </c>
      <c r="AJ59">
        <f t="shared" si="22"/>
        <v>7.8595033625627336E-4</v>
      </c>
      <c r="AK59">
        <f t="shared" si="16"/>
        <v>2.3578510087688201E-4</v>
      </c>
      <c r="AL59">
        <f t="shared" si="17"/>
        <v>4.7157020175376402E-3</v>
      </c>
    </row>
    <row r="60" spans="1:38" x14ac:dyDescent="0.3">
      <c r="A60">
        <v>0.59</v>
      </c>
      <c r="B60">
        <v>2.177</v>
      </c>
      <c r="C60">
        <v>250</v>
      </c>
      <c r="D60">
        <v>182.14</v>
      </c>
      <c r="E60">
        <v>57.145000000000003</v>
      </c>
      <c r="F60">
        <v>57.145247657295798</v>
      </c>
      <c r="G60">
        <v>250</v>
      </c>
      <c r="H60">
        <v>2</v>
      </c>
      <c r="I60">
        <v>40</v>
      </c>
      <c r="J60">
        <v>2</v>
      </c>
      <c r="K60">
        <v>90</v>
      </c>
      <c r="L60">
        <f t="shared" si="18"/>
        <v>8.952465548919113E-3</v>
      </c>
      <c r="M60">
        <f t="shared" si="4"/>
        <v>3.9788735772973834E-4</v>
      </c>
      <c r="N60">
        <f t="shared" si="5"/>
        <v>1.7904931097838226E-2</v>
      </c>
      <c r="O60">
        <v>60</v>
      </c>
      <c r="P60">
        <v>4</v>
      </c>
      <c r="Q60">
        <v>119</v>
      </c>
      <c r="R60">
        <f t="shared" si="19"/>
        <v>2.6304775316577148E-3</v>
      </c>
      <c r="S60">
        <f t="shared" si="7"/>
        <v>3.5367765131532301E-4</v>
      </c>
      <c r="T60">
        <f t="shared" si="8"/>
        <v>1.0521910126630859E-2</v>
      </c>
      <c r="U60">
        <v>70</v>
      </c>
      <c r="V60">
        <v>4</v>
      </c>
      <c r="W60">
        <v>119</v>
      </c>
      <c r="X60">
        <f t="shared" si="20"/>
        <v>1.9325957375444433E-3</v>
      </c>
      <c r="Y60">
        <f t="shared" si="10"/>
        <v>2.5984480504799237E-4</v>
      </c>
      <c r="Z60">
        <f t="shared" si="11"/>
        <v>7.7303829501777733E-3</v>
      </c>
      <c r="AA60">
        <v>80</v>
      </c>
      <c r="AB60">
        <v>4</v>
      </c>
      <c r="AC60">
        <v>119</v>
      </c>
      <c r="AD60">
        <f t="shared" si="21"/>
        <v>1.4796436115574645E-3</v>
      </c>
      <c r="AE60">
        <f t="shared" si="13"/>
        <v>1.9894367886486917E-4</v>
      </c>
      <c r="AF60">
        <f t="shared" si="14"/>
        <v>5.918574446229858E-3</v>
      </c>
      <c r="AG60">
        <v>90</v>
      </c>
      <c r="AH60">
        <v>4</v>
      </c>
      <c r="AI60">
        <v>119</v>
      </c>
      <c r="AJ60">
        <f t="shared" si="22"/>
        <v>1.1691011251812066E-3</v>
      </c>
      <c r="AK60">
        <f t="shared" si="16"/>
        <v>1.5719006725125467E-4</v>
      </c>
      <c r="AL60">
        <f t="shared" si="17"/>
        <v>4.6764045007248265E-3</v>
      </c>
    </row>
    <row r="61" spans="1:38" x14ac:dyDescent="0.3">
      <c r="A61">
        <v>0.59</v>
      </c>
      <c r="B61">
        <v>2.177</v>
      </c>
      <c r="C61">
        <v>250</v>
      </c>
      <c r="D61">
        <v>182.14</v>
      </c>
      <c r="E61">
        <v>57.145000000000003</v>
      </c>
      <c r="F61">
        <v>57.145247657295798</v>
      </c>
      <c r="G61">
        <v>260</v>
      </c>
      <c r="H61">
        <v>2</v>
      </c>
      <c r="I61">
        <v>40</v>
      </c>
      <c r="J61">
        <v>2</v>
      </c>
      <c r="K61">
        <v>91</v>
      </c>
      <c r="L61">
        <f t="shared" si="18"/>
        <v>9.0519373883515466E-3</v>
      </c>
      <c r="M61">
        <f t="shared" si="4"/>
        <v>3.9788735772973834E-4</v>
      </c>
      <c r="N61">
        <f t="shared" si="5"/>
        <v>1.8103874776703093E-2</v>
      </c>
      <c r="O61">
        <v>60</v>
      </c>
      <c r="P61">
        <v>4</v>
      </c>
      <c r="Q61">
        <v>118</v>
      </c>
      <c r="R61">
        <f t="shared" si="19"/>
        <v>2.608372678450507E-3</v>
      </c>
      <c r="S61">
        <f t="shared" si="7"/>
        <v>3.5367765131532301E-4</v>
      </c>
      <c r="T61">
        <f t="shared" si="8"/>
        <v>1.0433490713802028E-2</v>
      </c>
      <c r="U61">
        <v>70</v>
      </c>
      <c r="V61">
        <v>4</v>
      </c>
      <c r="W61">
        <v>119</v>
      </c>
      <c r="X61">
        <f t="shared" si="20"/>
        <v>1.9325957375444433E-3</v>
      </c>
      <c r="Y61">
        <f t="shared" si="10"/>
        <v>2.5984480504799237E-4</v>
      </c>
      <c r="Z61">
        <f t="shared" si="11"/>
        <v>7.7303829501777733E-3</v>
      </c>
      <c r="AA61">
        <v>80</v>
      </c>
      <c r="AB61">
        <v>4</v>
      </c>
      <c r="AC61">
        <v>120</v>
      </c>
      <c r="AD61">
        <f t="shared" si="21"/>
        <v>1.4920775914865187E-3</v>
      </c>
      <c r="AE61">
        <f t="shared" si="13"/>
        <v>1.9894367886486917E-4</v>
      </c>
      <c r="AF61">
        <f t="shared" si="14"/>
        <v>5.9683103659460748E-3</v>
      </c>
      <c r="AG61">
        <v>90</v>
      </c>
      <c r="AH61">
        <v>4</v>
      </c>
      <c r="AI61">
        <v>120</v>
      </c>
      <c r="AJ61">
        <f t="shared" si="22"/>
        <v>1.17892550438441E-3</v>
      </c>
      <c r="AK61">
        <f t="shared" si="16"/>
        <v>1.5719006725125467E-4</v>
      </c>
      <c r="AL61">
        <f t="shared" si="17"/>
        <v>4.7157020175376402E-3</v>
      </c>
    </row>
    <row r="62" spans="1:38" x14ac:dyDescent="0.3">
      <c r="A62">
        <v>0.59</v>
      </c>
      <c r="B62">
        <v>2.177</v>
      </c>
      <c r="C62">
        <v>250</v>
      </c>
      <c r="D62">
        <v>182.14</v>
      </c>
      <c r="E62">
        <v>57.145000000000003</v>
      </c>
      <c r="F62">
        <v>57.145247657295798</v>
      </c>
      <c r="G62">
        <v>270</v>
      </c>
      <c r="H62">
        <v>2</v>
      </c>
      <c r="I62">
        <v>40</v>
      </c>
      <c r="J62">
        <v>2</v>
      </c>
      <c r="K62">
        <v>61</v>
      </c>
      <c r="L62">
        <f t="shared" si="18"/>
        <v>6.0677822053785101E-3</v>
      </c>
      <c r="M62">
        <f t="shared" si="4"/>
        <v>3.9788735772973834E-4</v>
      </c>
      <c r="N62">
        <f t="shared" si="5"/>
        <v>1.213556441075702E-2</v>
      </c>
      <c r="O62">
        <v>60</v>
      </c>
      <c r="P62">
        <v>4</v>
      </c>
      <c r="Q62">
        <v>97</v>
      </c>
      <c r="R62">
        <f t="shared" si="19"/>
        <v>2.1441707610991454E-3</v>
      </c>
      <c r="S62">
        <f t="shared" si="7"/>
        <v>3.5367765131532301E-4</v>
      </c>
      <c r="T62">
        <f t="shared" si="8"/>
        <v>8.5766830443965818E-3</v>
      </c>
      <c r="U62">
        <v>70</v>
      </c>
      <c r="V62">
        <v>4</v>
      </c>
      <c r="W62">
        <v>99</v>
      </c>
      <c r="X62">
        <f t="shared" si="20"/>
        <v>1.6077897312344529E-3</v>
      </c>
      <c r="Y62">
        <f t="shared" si="10"/>
        <v>2.5984480504799237E-4</v>
      </c>
      <c r="Z62">
        <f t="shared" si="11"/>
        <v>6.4311589249378114E-3</v>
      </c>
      <c r="AA62">
        <v>80</v>
      </c>
      <c r="AB62">
        <v>4</v>
      </c>
      <c r="AC62">
        <v>100</v>
      </c>
      <c r="AD62">
        <f t="shared" si="21"/>
        <v>1.2433979929054324E-3</v>
      </c>
      <c r="AE62">
        <f t="shared" si="13"/>
        <v>1.9894367886486917E-4</v>
      </c>
      <c r="AF62">
        <f t="shared" si="14"/>
        <v>4.9735919716217296E-3</v>
      </c>
      <c r="AG62">
        <v>90</v>
      </c>
      <c r="AH62">
        <v>4</v>
      </c>
      <c r="AI62">
        <v>103</v>
      </c>
      <c r="AJ62">
        <f t="shared" si="22"/>
        <v>1.011911057929952E-3</v>
      </c>
      <c r="AK62">
        <f t="shared" si="16"/>
        <v>1.5719006725125467E-4</v>
      </c>
      <c r="AL62">
        <f t="shared" si="17"/>
        <v>4.0476442317198078E-3</v>
      </c>
    </row>
    <row r="63" spans="1:38" x14ac:dyDescent="0.3">
      <c r="A63">
        <v>0.59</v>
      </c>
      <c r="B63">
        <v>2.177</v>
      </c>
      <c r="C63">
        <v>250</v>
      </c>
      <c r="D63">
        <v>182.14</v>
      </c>
      <c r="E63">
        <v>57.145000000000003</v>
      </c>
      <c r="F63">
        <v>57.145247657295798</v>
      </c>
      <c r="G63">
        <v>280</v>
      </c>
      <c r="H63">
        <v>2</v>
      </c>
      <c r="I63">
        <v>40</v>
      </c>
      <c r="J63">
        <v>2</v>
      </c>
      <c r="K63">
        <v>69</v>
      </c>
      <c r="L63">
        <f t="shared" si="18"/>
        <v>6.8635569208379864E-3</v>
      </c>
      <c r="M63">
        <f t="shared" si="4"/>
        <v>3.9788735772973834E-4</v>
      </c>
      <c r="N63">
        <f t="shared" si="5"/>
        <v>1.3727113841675973E-2</v>
      </c>
      <c r="O63">
        <v>60</v>
      </c>
      <c r="P63">
        <v>4</v>
      </c>
      <c r="Q63">
        <v>97</v>
      </c>
      <c r="R63">
        <f t="shared" si="19"/>
        <v>2.1441707610991454E-3</v>
      </c>
      <c r="S63">
        <f t="shared" si="7"/>
        <v>3.5367765131532301E-4</v>
      </c>
      <c r="T63">
        <f t="shared" si="8"/>
        <v>8.5766830443965818E-3</v>
      </c>
      <c r="U63">
        <v>70</v>
      </c>
      <c r="V63">
        <v>5</v>
      </c>
      <c r="W63">
        <v>100</v>
      </c>
      <c r="X63">
        <f t="shared" si="20"/>
        <v>1.2992240252399619E-3</v>
      </c>
      <c r="Y63">
        <f t="shared" si="10"/>
        <v>3.2480600630999047E-4</v>
      </c>
      <c r="Z63">
        <f t="shared" si="11"/>
        <v>6.4961201261998095E-3</v>
      </c>
      <c r="AA63">
        <v>80</v>
      </c>
      <c r="AB63">
        <v>5</v>
      </c>
      <c r="AC63">
        <v>102</v>
      </c>
      <c r="AD63">
        <f t="shared" si="21"/>
        <v>1.0146127622108327E-3</v>
      </c>
      <c r="AE63">
        <f t="shared" si="13"/>
        <v>2.4867959858108647E-4</v>
      </c>
      <c r="AF63">
        <f t="shared" si="14"/>
        <v>5.073063811054164E-3</v>
      </c>
      <c r="AG63">
        <v>90</v>
      </c>
      <c r="AH63">
        <v>5</v>
      </c>
      <c r="AI63">
        <v>103</v>
      </c>
      <c r="AJ63">
        <f t="shared" si="22"/>
        <v>8.0952884634396161E-4</v>
      </c>
      <c r="AK63">
        <f t="shared" si="16"/>
        <v>1.9648758406406834E-4</v>
      </c>
      <c r="AL63">
        <f t="shared" si="17"/>
        <v>4.0476442317198078E-3</v>
      </c>
    </row>
    <row r="64" spans="1:38" x14ac:dyDescent="0.3">
      <c r="A64">
        <v>0.59</v>
      </c>
      <c r="B64">
        <v>2.177</v>
      </c>
      <c r="C64">
        <v>250</v>
      </c>
      <c r="D64">
        <v>182.14</v>
      </c>
      <c r="E64">
        <v>57.145000000000003</v>
      </c>
      <c r="F64">
        <v>57.145247657295798</v>
      </c>
      <c r="G64">
        <v>290</v>
      </c>
      <c r="H64">
        <v>2</v>
      </c>
      <c r="I64">
        <v>40</v>
      </c>
      <c r="J64">
        <v>2</v>
      </c>
      <c r="K64">
        <v>85</v>
      </c>
      <c r="L64">
        <f t="shared" si="18"/>
        <v>8.45510635175694E-3</v>
      </c>
      <c r="M64">
        <f t="shared" si="4"/>
        <v>3.9788735772973834E-4</v>
      </c>
      <c r="N64">
        <f t="shared" si="5"/>
        <v>1.691021270351388E-2</v>
      </c>
      <c r="O64">
        <v>60</v>
      </c>
      <c r="P64">
        <v>4</v>
      </c>
      <c r="Q64">
        <v>108</v>
      </c>
      <c r="R64">
        <f t="shared" si="19"/>
        <v>2.3873241463784303E-3</v>
      </c>
      <c r="S64">
        <f t="shared" si="7"/>
        <v>3.5367765131532301E-4</v>
      </c>
      <c r="T64">
        <f t="shared" si="8"/>
        <v>9.5492965855137214E-3</v>
      </c>
      <c r="U64">
        <v>70</v>
      </c>
      <c r="V64">
        <v>4</v>
      </c>
      <c r="W64">
        <v>108</v>
      </c>
      <c r="X64">
        <f t="shared" si="20"/>
        <v>1.7539524340739487E-3</v>
      </c>
      <c r="Y64">
        <f t="shared" si="10"/>
        <v>2.5984480504799237E-4</v>
      </c>
      <c r="Z64">
        <f t="shared" si="11"/>
        <v>7.0158097362957948E-3</v>
      </c>
      <c r="AA64">
        <v>80</v>
      </c>
      <c r="AB64">
        <v>4</v>
      </c>
      <c r="AC64">
        <v>109</v>
      </c>
      <c r="AD64">
        <f t="shared" si="21"/>
        <v>1.3553038122669212E-3</v>
      </c>
      <c r="AE64">
        <f t="shared" si="13"/>
        <v>1.9894367886486917E-4</v>
      </c>
      <c r="AF64">
        <f t="shared" si="14"/>
        <v>5.4212152490676849E-3</v>
      </c>
      <c r="AG64">
        <v>90</v>
      </c>
      <c r="AH64">
        <v>4</v>
      </c>
      <c r="AI64">
        <v>110</v>
      </c>
      <c r="AJ64">
        <f t="shared" si="22"/>
        <v>1.0806817123523759E-3</v>
      </c>
      <c r="AK64">
        <f t="shared" si="16"/>
        <v>1.5719006725125467E-4</v>
      </c>
      <c r="AL64">
        <f t="shared" si="17"/>
        <v>4.3227268494095035E-3</v>
      </c>
    </row>
    <row r="65" spans="1:38" x14ac:dyDescent="0.3">
      <c r="A65">
        <v>0.59</v>
      </c>
      <c r="B65">
        <v>2.177</v>
      </c>
      <c r="C65">
        <v>250</v>
      </c>
      <c r="D65">
        <v>182.14</v>
      </c>
      <c r="E65">
        <v>57.145000000000003</v>
      </c>
      <c r="F65">
        <v>57.145247657295798</v>
      </c>
      <c r="G65">
        <v>300</v>
      </c>
      <c r="H65">
        <v>2</v>
      </c>
      <c r="I65">
        <v>40</v>
      </c>
      <c r="J65">
        <v>2</v>
      </c>
      <c r="K65">
        <v>67</v>
      </c>
      <c r="L65">
        <f t="shared" si="18"/>
        <v>6.6646132419731175E-3</v>
      </c>
      <c r="M65">
        <f t="shared" si="4"/>
        <v>3.9788735772973834E-4</v>
      </c>
      <c r="N65">
        <f t="shared" si="5"/>
        <v>1.3329226483946235E-2</v>
      </c>
      <c r="O65">
        <v>60</v>
      </c>
      <c r="P65">
        <v>4</v>
      </c>
      <c r="Q65">
        <v>95</v>
      </c>
      <c r="R65">
        <f t="shared" si="19"/>
        <v>2.0999610546847303E-3</v>
      </c>
      <c r="S65">
        <f t="shared" si="7"/>
        <v>3.5367765131532301E-4</v>
      </c>
      <c r="T65">
        <f t="shared" si="8"/>
        <v>8.3998442187389211E-3</v>
      </c>
      <c r="U65">
        <v>70</v>
      </c>
      <c r="V65">
        <v>4</v>
      </c>
      <c r="W65">
        <v>98</v>
      </c>
      <c r="X65">
        <f t="shared" si="20"/>
        <v>1.5915494309189533E-3</v>
      </c>
      <c r="Y65">
        <f t="shared" si="10"/>
        <v>2.5984480504799237E-4</v>
      </c>
      <c r="Z65">
        <f t="shared" si="11"/>
        <v>6.3661977236758134E-3</v>
      </c>
      <c r="AA65">
        <v>80</v>
      </c>
      <c r="AB65">
        <v>4</v>
      </c>
      <c r="AC65">
        <v>98</v>
      </c>
      <c r="AD65">
        <f t="shared" si="21"/>
        <v>1.2185300330473236E-3</v>
      </c>
      <c r="AE65">
        <f t="shared" si="13"/>
        <v>1.9894367886486917E-4</v>
      </c>
      <c r="AF65">
        <f t="shared" si="14"/>
        <v>4.8741201321892942E-3</v>
      </c>
      <c r="AG65">
        <v>90</v>
      </c>
      <c r="AH65">
        <v>4</v>
      </c>
      <c r="AI65">
        <v>99</v>
      </c>
      <c r="AJ65">
        <f t="shared" si="22"/>
        <v>9.7261354111713829E-4</v>
      </c>
      <c r="AK65">
        <f t="shared" si="16"/>
        <v>1.5719006725125467E-4</v>
      </c>
      <c r="AL65">
        <f t="shared" si="17"/>
        <v>3.8904541644685531E-3</v>
      </c>
    </row>
    <row r="94" spans="1:13" x14ac:dyDescent="0.3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  <c r="L94" t="s">
        <v>18</v>
      </c>
      <c r="M94" t="s">
        <v>19</v>
      </c>
    </row>
    <row r="95" spans="1:13" x14ac:dyDescent="0.3">
      <c r="A95">
        <v>0.59</v>
      </c>
      <c r="B95">
        <v>2.177</v>
      </c>
      <c r="C95">
        <v>250</v>
      </c>
      <c r="D95">
        <v>182.14</v>
      </c>
      <c r="E95">
        <v>57.145000000000003</v>
      </c>
      <c r="F95">
        <v>17.145247657295801</v>
      </c>
      <c r="G95">
        <v>160</v>
      </c>
      <c r="H95">
        <v>2</v>
      </c>
      <c r="I95">
        <v>60</v>
      </c>
      <c r="J95">
        <v>5</v>
      </c>
      <c r="K95">
        <v>62</v>
      </c>
      <c r="L95">
        <f>F95-E95</f>
        <v>-39.999752342704198</v>
      </c>
      <c r="M95">
        <f>K95/J95</f>
        <v>12.4</v>
      </c>
    </row>
    <row r="96" spans="1:13" x14ac:dyDescent="0.3">
      <c r="A96">
        <v>0.59</v>
      </c>
      <c r="B96">
        <v>2.177</v>
      </c>
      <c r="C96">
        <v>250</v>
      </c>
      <c r="D96">
        <v>182.14</v>
      </c>
      <c r="E96">
        <v>57.145000000000003</v>
      </c>
      <c r="F96">
        <v>21.145247657295801</v>
      </c>
      <c r="G96">
        <v>160</v>
      </c>
      <c r="H96">
        <v>2</v>
      </c>
      <c r="I96">
        <v>60</v>
      </c>
      <c r="J96">
        <v>5</v>
      </c>
      <c r="K96">
        <v>61</v>
      </c>
      <c r="L96">
        <f t="shared" ref="L96:L116" si="23">F96-E96</f>
        <v>-35.999752342704198</v>
      </c>
      <c r="M96">
        <f t="shared" ref="M96:M116" si="24">K96/J96</f>
        <v>12.2</v>
      </c>
    </row>
    <row r="97" spans="1:13" x14ac:dyDescent="0.3">
      <c r="A97">
        <v>0.59</v>
      </c>
      <c r="B97">
        <v>2.177</v>
      </c>
      <c r="C97">
        <v>250</v>
      </c>
      <c r="D97">
        <v>182.14</v>
      </c>
      <c r="E97">
        <v>57.145000000000003</v>
      </c>
      <c r="F97">
        <v>25.145247657295801</v>
      </c>
      <c r="G97">
        <v>160</v>
      </c>
      <c r="H97">
        <v>2</v>
      </c>
      <c r="I97">
        <v>60</v>
      </c>
      <c r="J97">
        <v>5</v>
      </c>
      <c r="K97">
        <v>64</v>
      </c>
      <c r="L97">
        <f t="shared" si="23"/>
        <v>-31.999752342704202</v>
      </c>
      <c r="M97">
        <f t="shared" si="24"/>
        <v>12.8</v>
      </c>
    </row>
    <row r="98" spans="1:13" x14ac:dyDescent="0.3">
      <c r="A98">
        <v>0.59</v>
      </c>
      <c r="B98">
        <v>2.177</v>
      </c>
      <c r="C98">
        <v>250</v>
      </c>
      <c r="D98">
        <v>182.14</v>
      </c>
      <c r="E98">
        <v>57.145000000000003</v>
      </c>
      <c r="F98">
        <v>29.145247657295801</v>
      </c>
      <c r="G98">
        <v>160</v>
      </c>
      <c r="H98">
        <v>2</v>
      </c>
      <c r="I98">
        <v>60</v>
      </c>
      <c r="J98">
        <v>5</v>
      </c>
      <c r="K98">
        <v>61</v>
      </c>
      <c r="L98">
        <f t="shared" si="23"/>
        <v>-27.999752342704202</v>
      </c>
      <c r="M98">
        <f t="shared" si="24"/>
        <v>12.2</v>
      </c>
    </row>
    <row r="99" spans="1:13" x14ac:dyDescent="0.3">
      <c r="A99">
        <v>0.59</v>
      </c>
      <c r="B99">
        <v>2.177</v>
      </c>
      <c r="C99">
        <v>250</v>
      </c>
      <c r="D99">
        <v>182.14</v>
      </c>
      <c r="E99">
        <v>57.145000000000003</v>
      </c>
      <c r="F99">
        <v>33.145247657295798</v>
      </c>
      <c r="G99">
        <v>160</v>
      </c>
      <c r="H99">
        <v>2</v>
      </c>
      <c r="I99">
        <v>60</v>
      </c>
      <c r="J99">
        <v>4</v>
      </c>
      <c r="K99">
        <v>90</v>
      </c>
      <c r="L99">
        <f t="shared" si="23"/>
        <v>-23.999752342704205</v>
      </c>
      <c r="M99">
        <f t="shared" si="24"/>
        <v>22.5</v>
      </c>
    </row>
    <row r="100" spans="1:13" x14ac:dyDescent="0.3">
      <c r="A100">
        <v>0.59</v>
      </c>
      <c r="B100">
        <v>2.177</v>
      </c>
      <c r="C100">
        <v>250</v>
      </c>
      <c r="D100">
        <v>182.14</v>
      </c>
      <c r="E100">
        <v>57.145000000000003</v>
      </c>
      <c r="F100">
        <v>37.145247657295798</v>
      </c>
      <c r="G100">
        <v>160</v>
      </c>
      <c r="H100">
        <v>2</v>
      </c>
      <c r="I100">
        <v>60</v>
      </c>
      <c r="J100">
        <v>4</v>
      </c>
      <c r="K100">
        <v>94</v>
      </c>
      <c r="L100">
        <f t="shared" si="23"/>
        <v>-19.999752342704205</v>
      </c>
      <c r="M100">
        <f t="shared" si="24"/>
        <v>23.5</v>
      </c>
    </row>
    <row r="101" spans="1:13" x14ac:dyDescent="0.3">
      <c r="A101">
        <v>0.59</v>
      </c>
      <c r="B101">
        <v>2.177</v>
      </c>
      <c r="C101">
        <v>250</v>
      </c>
      <c r="D101">
        <v>182.14</v>
      </c>
      <c r="E101">
        <v>57.145000000000003</v>
      </c>
      <c r="F101">
        <v>41.145247657295798</v>
      </c>
      <c r="G101">
        <v>160</v>
      </c>
      <c r="H101">
        <v>2</v>
      </c>
      <c r="I101">
        <v>60</v>
      </c>
      <c r="J101">
        <v>4</v>
      </c>
      <c r="K101">
        <v>99</v>
      </c>
      <c r="L101">
        <f t="shared" si="23"/>
        <v>-15.999752342704205</v>
      </c>
      <c r="M101">
        <f t="shared" si="24"/>
        <v>24.75</v>
      </c>
    </row>
    <row r="102" spans="1:13" x14ac:dyDescent="0.3">
      <c r="A102">
        <v>0.59</v>
      </c>
      <c r="B102">
        <v>2.177</v>
      </c>
      <c r="C102">
        <v>250</v>
      </c>
      <c r="D102">
        <v>182.14</v>
      </c>
      <c r="E102">
        <v>57.145000000000003</v>
      </c>
      <c r="F102">
        <v>45.145247657295798</v>
      </c>
      <c r="G102">
        <v>160</v>
      </c>
      <c r="H102">
        <v>2</v>
      </c>
      <c r="I102">
        <v>60</v>
      </c>
      <c r="J102">
        <v>4</v>
      </c>
      <c r="K102">
        <v>100</v>
      </c>
      <c r="L102">
        <f t="shared" si="23"/>
        <v>-11.999752342704205</v>
      </c>
      <c r="M102">
        <f t="shared" si="24"/>
        <v>25</v>
      </c>
    </row>
    <row r="103" spans="1:13" x14ac:dyDescent="0.3">
      <c r="A103">
        <v>0.59</v>
      </c>
      <c r="B103">
        <v>2.177</v>
      </c>
      <c r="C103">
        <v>250</v>
      </c>
      <c r="D103">
        <v>182.14</v>
      </c>
      <c r="E103">
        <v>57.145000000000003</v>
      </c>
      <c r="F103">
        <v>49.145247657295798</v>
      </c>
      <c r="G103">
        <v>160</v>
      </c>
      <c r="H103">
        <v>2</v>
      </c>
      <c r="I103">
        <v>60</v>
      </c>
      <c r="J103">
        <v>5</v>
      </c>
      <c r="K103">
        <v>97</v>
      </c>
      <c r="L103">
        <f t="shared" si="23"/>
        <v>-7.9997523427042054</v>
      </c>
      <c r="M103">
        <f t="shared" si="24"/>
        <v>19.399999999999999</v>
      </c>
    </row>
    <row r="104" spans="1:13" x14ac:dyDescent="0.3">
      <c r="A104">
        <v>0.59</v>
      </c>
      <c r="B104">
        <v>2.177</v>
      </c>
      <c r="C104">
        <v>250</v>
      </c>
      <c r="D104">
        <v>182.14</v>
      </c>
      <c r="E104">
        <v>57.145000000000003</v>
      </c>
      <c r="F104">
        <v>53.145247657295798</v>
      </c>
      <c r="G104">
        <v>160</v>
      </c>
      <c r="H104">
        <v>2</v>
      </c>
      <c r="I104">
        <v>60</v>
      </c>
      <c r="J104">
        <v>4</v>
      </c>
      <c r="K104">
        <v>120</v>
      </c>
      <c r="L104">
        <f t="shared" si="23"/>
        <v>-3.9997523427042054</v>
      </c>
      <c r="M104">
        <f t="shared" si="24"/>
        <v>30</v>
      </c>
    </row>
    <row r="105" spans="1:13" x14ac:dyDescent="0.3">
      <c r="A105">
        <v>0.59</v>
      </c>
      <c r="B105">
        <v>2.177</v>
      </c>
      <c r="C105">
        <v>250</v>
      </c>
      <c r="D105">
        <v>182.14</v>
      </c>
      <c r="E105">
        <v>57.145000000000003</v>
      </c>
      <c r="F105">
        <v>57.145247657295798</v>
      </c>
      <c r="G105">
        <v>160</v>
      </c>
      <c r="H105">
        <v>2</v>
      </c>
      <c r="I105">
        <v>60</v>
      </c>
      <c r="J105">
        <v>4</v>
      </c>
      <c r="K105">
        <v>119</v>
      </c>
      <c r="L105">
        <f t="shared" si="23"/>
        <v>2.4765729579456774E-4</v>
      </c>
      <c r="M105">
        <f t="shared" si="24"/>
        <v>29.75</v>
      </c>
    </row>
    <row r="106" spans="1:13" x14ac:dyDescent="0.3">
      <c r="A106">
        <v>0.59</v>
      </c>
      <c r="B106">
        <v>2.177</v>
      </c>
      <c r="C106">
        <v>250</v>
      </c>
      <c r="D106">
        <v>182.14</v>
      </c>
      <c r="E106">
        <v>57.145000000000003</v>
      </c>
      <c r="F106">
        <v>61.145247657295798</v>
      </c>
      <c r="G106">
        <v>160</v>
      </c>
      <c r="H106">
        <v>2</v>
      </c>
      <c r="I106">
        <v>60</v>
      </c>
      <c r="J106">
        <v>4</v>
      </c>
      <c r="K106">
        <v>99</v>
      </c>
      <c r="L106">
        <f t="shared" si="23"/>
        <v>4.0002476572957946</v>
      </c>
      <c r="M106">
        <f t="shared" si="24"/>
        <v>24.75</v>
      </c>
    </row>
    <row r="107" spans="1:13" x14ac:dyDescent="0.3">
      <c r="A107">
        <v>0.59</v>
      </c>
      <c r="B107">
        <v>2.177</v>
      </c>
      <c r="C107">
        <v>250</v>
      </c>
      <c r="D107">
        <v>182.14</v>
      </c>
      <c r="E107">
        <v>57.145000000000003</v>
      </c>
      <c r="F107">
        <v>65.145247657295798</v>
      </c>
      <c r="G107">
        <v>160</v>
      </c>
      <c r="H107">
        <v>2</v>
      </c>
      <c r="I107">
        <v>60</v>
      </c>
      <c r="J107">
        <v>4</v>
      </c>
      <c r="K107">
        <v>116</v>
      </c>
      <c r="L107">
        <f t="shared" si="23"/>
        <v>8.0002476572957946</v>
      </c>
      <c r="M107">
        <f t="shared" si="24"/>
        <v>29</v>
      </c>
    </row>
    <row r="108" spans="1:13" x14ac:dyDescent="0.3">
      <c r="A108">
        <v>0.59</v>
      </c>
      <c r="B108">
        <v>2.177</v>
      </c>
      <c r="C108">
        <v>250</v>
      </c>
      <c r="D108">
        <v>182.14</v>
      </c>
      <c r="E108">
        <v>57.145000000000003</v>
      </c>
      <c r="F108">
        <v>69.145247657295798</v>
      </c>
      <c r="G108">
        <v>160</v>
      </c>
      <c r="H108">
        <v>2</v>
      </c>
      <c r="I108">
        <v>60</v>
      </c>
      <c r="J108">
        <v>4</v>
      </c>
      <c r="K108">
        <v>94</v>
      </c>
      <c r="L108">
        <f t="shared" si="23"/>
        <v>12.000247657295795</v>
      </c>
      <c r="M108">
        <f t="shared" si="24"/>
        <v>23.5</v>
      </c>
    </row>
    <row r="109" spans="1:13" x14ac:dyDescent="0.3">
      <c r="A109">
        <v>0.59</v>
      </c>
      <c r="B109">
        <v>2.177</v>
      </c>
      <c r="C109">
        <v>250</v>
      </c>
      <c r="D109">
        <v>182.14</v>
      </c>
      <c r="E109">
        <v>57.145000000000003</v>
      </c>
      <c r="F109">
        <v>73.145247657295798</v>
      </c>
      <c r="G109">
        <v>160</v>
      </c>
      <c r="H109">
        <v>2</v>
      </c>
      <c r="I109">
        <v>60</v>
      </c>
      <c r="J109">
        <v>4</v>
      </c>
      <c r="K109">
        <v>98</v>
      </c>
      <c r="L109">
        <f t="shared" si="23"/>
        <v>16.000247657295795</v>
      </c>
      <c r="M109">
        <f t="shared" si="24"/>
        <v>24.5</v>
      </c>
    </row>
    <row r="110" spans="1:13" x14ac:dyDescent="0.3">
      <c r="A110">
        <v>0.59</v>
      </c>
      <c r="B110">
        <v>2.177</v>
      </c>
      <c r="C110">
        <v>250</v>
      </c>
      <c r="D110">
        <v>182.14</v>
      </c>
      <c r="E110">
        <v>57.145000000000003</v>
      </c>
      <c r="F110">
        <v>77.145247657295798</v>
      </c>
      <c r="G110">
        <v>160</v>
      </c>
      <c r="H110">
        <v>2</v>
      </c>
      <c r="I110">
        <v>60</v>
      </c>
      <c r="J110">
        <v>5</v>
      </c>
      <c r="K110">
        <v>94</v>
      </c>
      <c r="L110">
        <f t="shared" si="23"/>
        <v>20.000247657295795</v>
      </c>
      <c r="M110">
        <f t="shared" si="24"/>
        <v>18.8</v>
      </c>
    </row>
    <row r="111" spans="1:13" x14ac:dyDescent="0.3">
      <c r="A111">
        <v>0.59</v>
      </c>
      <c r="B111">
        <v>2.177</v>
      </c>
      <c r="C111">
        <v>250</v>
      </c>
      <c r="D111">
        <v>182.14</v>
      </c>
      <c r="E111">
        <v>57.145000000000003</v>
      </c>
      <c r="F111">
        <v>81.145247657295798</v>
      </c>
      <c r="G111">
        <v>160</v>
      </c>
      <c r="H111">
        <v>2</v>
      </c>
      <c r="I111">
        <v>60</v>
      </c>
      <c r="J111">
        <v>5</v>
      </c>
      <c r="K111">
        <v>83</v>
      </c>
      <c r="L111">
        <f t="shared" si="23"/>
        <v>24.000247657295795</v>
      </c>
      <c r="M111">
        <f t="shared" si="24"/>
        <v>16.600000000000001</v>
      </c>
    </row>
    <row r="112" spans="1:13" x14ac:dyDescent="0.3">
      <c r="A112">
        <v>0.59</v>
      </c>
      <c r="B112">
        <v>2.177</v>
      </c>
      <c r="C112">
        <v>250</v>
      </c>
      <c r="D112">
        <v>182.14</v>
      </c>
      <c r="E112">
        <v>57.145000000000003</v>
      </c>
      <c r="F112">
        <v>85.145247657295798</v>
      </c>
      <c r="G112">
        <v>160</v>
      </c>
      <c r="H112">
        <v>2</v>
      </c>
      <c r="I112">
        <v>60</v>
      </c>
      <c r="J112">
        <v>4</v>
      </c>
      <c r="K112">
        <v>85</v>
      </c>
      <c r="L112">
        <f t="shared" si="23"/>
        <v>28.000247657295795</v>
      </c>
      <c r="M112">
        <f t="shared" si="24"/>
        <v>21.25</v>
      </c>
    </row>
    <row r="113" spans="1:13" x14ac:dyDescent="0.3">
      <c r="A113">
        <v>0.59</v>
      </c>
      <c r="B113">
        <v>2.177</v>
      </c>
      <c r="C113">
        <v>250</v>
      </c>
      <c r="D113">
        <v>182.14</v>
      </c>
      <c r="E113">
        <v>57.145000000000003</v>
      </c>
      <c r="F113">
        <v>89.145247657295798</v>
      </c>
      <c r="G113">
        <v>160</v>
      </c>
      <c r="H113">
        <v>2</v>
      </c>
      <c r="I113">
        <v>60</v>
      </c>
      <c r="J113">
        <v>4</v>
      </c>
      <c r="K113">
        <v>79</v>
      </c>
      <c r="L113">
        <f t="shared" si="23"/>
        <v>32.000247657295795</v>
      </c>
      <c r="M113">
        <f t="shared" si="24"/>
        <v>19.75</v>
      </c>
    </row>
    <row r="114" spans="1:13" x14ac:dyDescent="0.3">
      <c r="A114">
        <v>0.59</v>
      </c>
      <c r="B114">
        <v>2.177</v>
      </c>
      <c r="C114">
        <v>250</v>
      </c>
      <c r="D114">
        <v>182.14</v>
      </c>
      <c r="E114">
        <v>57.145000000000003</v>
      </c>
      <c r="F114">
        <v>93.145247657295798</v>
      </c>
      <c r="G114">
        <v>160</v>
      </c>
      <c r="H114">
        <v>2</v>
      </c>
      <c r="I114">
        <v>60</v>
      </c>
      <c r="J114">
        <v>4</v>
      </c>
      <c r="K114">
        <v>76</v>
      </c>
      <c r="L114">
        <f t="shared" si="23"/>
        <v>36.000247657295795</v>
      </c>
      <c r="M114">
        <f t="shared" si="24"/>
        <v>19</v>
      </c>
    </row>
    <row r="115" spans="1:13" x14ac:dyDescent="0.3">
      <c r="A115">
        <v>0.59</v>
      </c>
      <c r="B115">
        <v>2.177</v>
      </c>
      <c r="C115">
        <v>250</v>
      </c>
      <c r="D115">
        <v>182.14</v>
      </c>
      <c r="E115">
        <v>57.145000000000003</v>
      </c>
      <c r="F115">
        <v>97.145247657295798</v>
      </c>
      <c r="G115">
        <v>160</v>
      </c>
      <c r="H115">
        <v>2</v>
      </c>
      <c r="I115">
        <v>60</v>
      </c>
      <c r="J115">
        <v>4</v>
      </c>
      <c r="K115">
        <v>69</v>
      </c>
      <c r="L115">
        <f t="shared" si="23"/>
        <v>40.000247657295795</v>
      </c>
      <c r="M115">
        <f t="shared" si="24"/>
        <v>17.25</v>
      </c>
    </row>
    <row r="116" spans="1:13" x14ac:dyDescent="0.3">
      <c r="A116">
        <v>0.59</v>
      </c>
      <c r="B116">
        <v>2.177</v>
      </c>
      <c r="C116">
        <v>250</v>
      </c>
      <c r="D116">
        <v>182.14</v>
      </c>
      <c r="E116">
        <v>57.145000000000003</v>
      </c>
      <c r="F116">
        <v>21.145247657295801</v>
      </c>
      <c r="G116">
        <v>160</v>
      </c>
      <c r="H116">
        <v>2</v>
      </c>
      <c r="I116">
        <v>60</v>
      </c>
      <c r="J116">
        <v>5</v>
      </c>
      <c r="K116">
        <v>61</v>
      </c>
      <c r="L116">
        <f t="shared" si="23"/>
        <v>-35.999752342704198</v>
      </c>
      <c r="M116">
        <f t="shared" si="24"/>
        <v>12.2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4"/>
  <sheetViews>
    <sheetView topLeftCell="I1" workbookViewId="0">
      <selection activeCell="P5" sqref="P5"/>
    </sheetView>
  </sheetViews>
  <sheetFormatPr defaultRowHeight="14.4" x14ac:dyDescent="0.3"/>
  <cols>
    <col min="12" max="12" width="21.21875" customWidth="1"/>
    <col min="15" max="15" width="8" customWidth="1"/>
    <col min="16" max="16" width="5.77734375" customWidth="1"/>
  </cols>
  <sheetData>
    <row r="1" spans="1:18" x14ac:dyDescent="0.3">
      <c r="A1" t="s">
        <v>20</v>
      </c>
    </row>
    <row r="2" spans="1:18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1" t="s">
        <v>10</v>
      </c>
      <c r="J2" t="s">
        <v>11</v>
      </c>
      <c r="K2" t="s">
        <v>12</v>
      </c>
      <c r="L2" t="s">
        <v>13</v>
      </c>
      <c r="M2" t="s">
        <v>17</v>
      </c>
      <c r="N2" t="s">
        <v>14</v>
      </c>
      <c r="O2" t="s">
        <v>22</v>
      </c>
      <c r="P2" t="s">
        <v>23</v>
      </c>
      <c r="Q2" t="s">
        <v>42</v>
      </c>
    </row>
    <row r="3" spans="1:18" ht="13.8" customHeight="1" x14ac:dyDescent="0.3">
      <c r="A3">
        <v>0.59</v>
      </c>
      <c r="B3">
        <v>1.768</v>
      </c>
      <c r="C3">
        <v>250</v>
      </c>
      <c r="D3">
        <v>326.92</v>
      </c>
      <c r="E3">
        <v>201.92</v>
      </c>
      <c r="F3">
        <v>201.923076923076</v>
      </c>
      <c r="G3">
        <v>20</v>
      </c>
      <c r="H3">
        <v>2</v>
      </c>
      <c r="I3">
        <v>10</v>
      </c>
      <c r="J3">
        <v>3</v>
      </c>
      <c r="K3">
        <v>2</v>
      </c>
      <c r="L3" s="2">
        <f t="shared" ref="L3:L30" si="0">(K3/J3)/(PI()*I3^2)</f>
        <v>2.1220659078919376E-3</v>
      </c>
      <c r="M3" s="2">
        <f t="shared" ref="M3:M30" si="1">J3/(PI()*I3^2)</f>
        <v>9.5492965855137196E-3</v>
      </c>
      <c r="N3" s="2">
        <f t="shared" ref="N3:N30" si="2">K3/(PI()*I3^2)</f>
        <v>6.3661977236758134E-3</v>
      </c>
      <c r="O3" s="2">
        <f>K3-J3</f>
        <v>-1</v>
      </c>
      <c r="P3">
        <f>(K3-J3)/(PI()*I3^2)</f>
        <v>-3.1830988618379067E-3</v>
      </c>
      <c r="Q3">
        <f>J3/(PI()*I3^2)</f>
        <v>9.5492965855137196E-3</v>
      </c>
      <c r="R3">
        <f>K3/(PI()*J3^2)</f>
        <v>7.0735530263064603E-2</v>
      </c>
    </row>
    <row r="4" spans="1:18" x14ac:dyDescent="0.3">
      <c r="A4">
        <v>0.59</v>
      </c>
      <c r="B4">
        <v>1.768</v>
      </c>
      <c r="C4">
        <v>250</v>
      </c>
      <c r="D4">
        <v>326.92</v>
      </c>
      <c r="E4">
        <v>201.92</v>
      </c>
      <c r="F4">
        <v>201.923076923076</v>
      </c>
      <c r="G4">
        <v>20</v>
      </c>
      <c r="H4">
        <v>2</v>
      </c>
      <c r="I4">
        <v>20</v>
      </c>
      <c r="J4">
        <v>5</v>
      </c>
      <c r="K4">
        <v>7</v>
      </c>
      <c r="L4" s="2">
        <f t="shared" si="0"/>
        <v>1.1140846016432673E-3</v>
      </c>
      <c r="M4" s="2">
        <f>J4/(PI()*I4^2)</f>
        <v>3.9788735772973835E-3</v>
      </c>
      <c r="N4" s="2">
        <f t="shared" si="2"/>
        <v>5.570423008216337E-3</v>
      </c>
      <c r="O4" s="2">
        <f t="shared" ref="O4:O47" si="3">K4-J4</f>
        <v>2</v>
      </c>
      <c r="P4">
        <f>(K4-J4)/(PI()*I4^2)</f>
        <v>1.5915494309189533E-3</v>
      </c>
      <c r="Q4">
        <f>(J4-J3)/(PI()*(I4^2-I3^2))</f>
        <v>2.1220659078919381E-3</v>
      </c>
      <c r="R4">
        <f>(K4-K3)/(PI()*(I4^2-I3^2))</f>
        <v>5.3051647697298452E-3</v>
      </c>
    </row>
    <row r="5" spans="1:18" x14ac:dyDescent="0.3">
      <c r="A5">
        <v>0.59</v>
      </c>
      <c r="B5">
        <v>1.768</v>
      </c>
      <c r="C5">
        <v>250</v>
      </c>
      <c r="D5">
        <v>326.92</v>
      </c>
      <c r="E5">
        <v>201.92</v>
      </c>
      <c r="F5">
        <v>201.923076923076</v>
      </c>
      <c r="G5">
        <v>20</v>
      </c>
      <c r="H5">
        <v>2</v>
      </c>
      <c r="I5">
        <v>30</v>
      </c>
      <c r="J5">
        <v>15</v>
      </c>
      <c r="K5">
        <v>12</v>
      </c>
      <c r="L5" s="2">
        <f t="shared" si="0"/>
        <v>2.8294212105225839E-4</v>
      </c>
      <c r="M5" s="2">
        <f t="shared" si="1"/>
        <v>5.3051647697298452E-3</v>
      </c>
      <c r="N5" s="2">
        <f t="shared" si="2"/>
        <v>4.2441318157838762E-3</v>
      </c>
      <c r="O5" s="2">
        <f t="shared" si="3"/>
        <v>-3</v>
      </c>
      <c r="P5">
        <f t="shared" ref="P5:P47" si="4">(K5-J5)/(PI()*I5^2)</f>
        <v>-1.061032953945969E-3</v>
      </c>
      <c r="Q5">
        <f t="shared" ref="Q5:Q8" si="5">(J5-J4)/(PI()*(I5^2-I4^2))</f>
        <v>6.3661977236758142E-3</v>
      </c>
      <c r="R5">
        <f t="shared" ref="R5:R8" si="6">(K5-K4)/(PI()*(I5^2-I4^2))</f>
        <v>3.1830988618379071E-3</v>
      </c>
    </row>
    <row r="6" spans="1:18" x14ac:dyDescent="0.3">
      <c r="A6">
        <v>0.59</v>
      </c>
      <c r="B6">
        <v>1.768</v>
      </c>
      <c r="C6">
        <v>250</v>
      </c>
      <c r="D6">
        <v>326.92</v>
      </c>
      <c r="E6">
        <v>201.92</v>
      </c>
      <c r="F6">
        <v>201.923076923076</v>
      </c>
      <c r="G6">
        <v>20</v>
      </c>
      <c r="H6">
        <v>2</v>
      </c>
      <c r="I6">
        <v>40</v>
      </c>
      <c r="J6">
        <v>29</v>
      </c>
      <c r="K6">
        <v>37</v>
      </c>
      <c r="L6" s="2">
        <f t="shared" si="0"/>
        <v>2.5382469372414344E-4</v>
      </c>
      <c r="M6" s="2">
        <f t="shared" si="1"/>
        <v>5.7693666870812059E-3</v>
      </c>
      <c r="N6" s="2">
        <f t="shared" si="2"/>
        <v>7.3609161180001595E-3</v>
      </c>
      <c r="O6" s="2">
        <f t="shared" si="3"/>
        <v>8</v>
      </c>
      <c r="P6">
        <f t="shared" si="4"/>
        <v>1.5915494309189533E-3</v>
      </c>
      <c r="Q6">
        <f t="shared" si="5"/>
        <v>6.3661977236758142E-3</v>
      </c>
      <c r="R6">
        <f t="shared" si="6"/>
        <v>1.1368210220849669E-2</v>
      </c>
    </row>
    <row r="7" spans="1:18" x14ac:dyDescent="0.3">
      <c r="A7">
        <v>0.59</v>
      </c>
      <c r="B7">
        <v>1.768</v>
      </c>
      <c r="C7">
        <v>250</v>
      </c>
      <c r="D7">
        <v>326.92</v>
      </c>
      <c r="E7">
        <v>201.92</v>
      </c>
      <c r="F7">
        <v>201.923076923076</v>
      </c>
      <c r="G7">
        <v>20</v>
      </c>
      <c r="H7">
        <v>2</v>
      </c>
      <c r="I7">
        <v>50</v>
      </c>
      <c r="J7">
        <v>38</v>
      </c>
      <c r="K7">
        <v>70</v>
      </c>
      <c r="L7" s="2">
        <f t="shared" si="0"/>
        <v>2.345441266617405E-4</v>
      </c>
      <c r="M7" s="2">
        <f t="shared" si="1"/>
        <v>4.8383102699936179E-3</v>
      </c>
      <c r="N7" s="2">
        <f t="shared" si="2"/>
        <v>8.9126768131461385E-3</v>
      </c>
      <c r="O7" s="2">
        <f t="shared" si="3"/>
        <v>32</v>
      </c>
      <c r="P7">
        <f t="shared" si="4"/>
        <v>4.0743665431525206E-3</v>
      </c>
      <c r="Q7">
        <f t="shared" si="5"/>
        <v>3.1830988618379067E-3</v>
      </c>
      <c r="R7">
        <f t="shared" si="6"/>
        <v>1.1671362493405659E-2</v>
      </c>
    </row>
    <row r="8" spans="1:18" s="1" customFormat="1" x14ac:dyDescent="0.3">
      <c r="A8" s="1">
        <v>0.59</v>
      </c>
      <c r="B8" s="1">
        <v>1.768</v>
      </c>
      <c r="C8" s="1">
        <v>250</v>
      </c>
      <c r="D8" s="1">
        <v>326.92</v>
      </c>
      <c r="E8" s="1">
        <v>201.92</v>
      </c>
      <c r="F8" s="1">
        <v>201.923076923076</v>
      </c>
      <c r="G8" s="1">
        <v>20</v>
      </c>
      <c r="H8" s="1">
        <v>2</v>
      </c>
      <c r="I8" s="1">
        <v>60</v>
      </c>
      <c r="J8" s="1">
        <v>50</v>
      </c>
      <c r="K8" s="1">
        <v>121</v>
      </c>
      <c r="L8" s="1">
        <f t="shared" si="0"/>
        <v>2.1397497904577039E-4</v>
      </c>
      <c r="M8" s="1">
        <f t="shared" si="1"/>
        <v>4.4209706414415377E-3</v>
      </c>
      <c r="N8" s="1">
        <f t="shared" si="2"/>
        <v>1.069874895228852E-2</v>
      </c>
      <c r="O8" s="1">
        <f t="shared" si="3"/>
        <v>71</v>
      </c>
      <c r="P8" s="1">
        <f t="shared" si="4"/>
        <v>6.2777783108469831E-3</v>
      </c>
      <c r="Q8">
        <f t="shared" si="5"/>
        <v>3.4724714856413526E-3</v>
      </c>
      <c r="R8">
        <f t="shared" si="6"/>
        <v>1.475800381397575E-2</v>
      </c>
    </row>
    <row r="9" spans="1:18" s="1" customFormat="1" x14ac:dyDescent="0.3">
      <c r="A9" s="1">
        <v>0.59</v>
      </c>
      <c r="B9" s="1">
        <v>1.768</v>
      </c>
      <c r="C9" s="1">
        <v>250</v>
      </c>
      <c r="D9" s="1">
        <v>326.92</v>
      </c>
      <c r="E9" s="1">
        <v>201.92</v>
      </c>
      <c r="F9" s="1">
        <v>201.923076923076</v>
      </c>
      <c r="G9" s="1">
        <v>20</v>
      </c>
      <c r="H9" s="1">
        <v>2</v>
      </c>
      <c r="I9" s="1">
        <v>70</v>
      </c>
      <c r="J9" s="1">
        <v>64</v>
      </c>
      <c r="K9" s="1">
        <v>203</v>
      </c>
      <c r="L9" s="1">
        <f t="shared" si="0"/>
        <v>2.0604881025290022E-4</v>
      </c>
      <c r="M9" s="1">
        <f t="shared" si="1"/>
        <v>4.1575168807678779E-3</v>
      </c>
      <c r="N9" s="1">
        <f t="shared" si="2"/>
        <v>1.3187123856185614E-2</v>
      </c>
      <c r="O9" s="1">
        <f t="shared" si="3"/>
        <v>139</v>
      </c>
      <c r="P9" s="1">
        <f t="shared" si="4"/>
        <v>9.0296069754177352E-3</v>
      </c>
      <c r="Q9">
        <f t="shared" ref="Q9:Q47" si="7">(J9-J8)/(PI()*(I9^2-I8^2))</f>
        <v>3.427952620440823E-3</v>
      </c>
      <c r="R9">
        <f t="shared" ref="R9:R46" si="8">(K9-K8)/(PI()*(I9^2-I8^2))</f>
        <v>2.0078008205439105E-2</v>
      </c>
    </row>
    <row r="10" spans="1:18" s="1" customFormat="1" x14ac:dyDescent="0.3">
      <c r="A10" s="1">
        <v>0.59</v>
      </c>
      <c r="B10" s="1">
        <v>1.768</v>
      </c>
      <c r="C10" s="1">
        <v>250</v>
      </c>
      <c r="D10" s="1">
        <v>326.92</v>
      </c>
      <c r="E10" s="1">
        <v>201.92</v>
      </c>
      <c r="F10" s="1">
        <v>201.923076923076</v>
      </c>
      <c r="G10" s="1">
        <v>20</v>
      </c>
      <c r="H10" s="1">
        <v>2</v>
      </c>
      <c r="I10" s="1">
        <v>80</v>
      </c>
      <c r="J10" s="1">
        <v>80</v>
      </c>
      <c r="K10" s="1">
        <v>370</v>
      </c>
      <c r="L10" s="1">
        <f t="shared" si="0"/>
        <v>2.3002862868750498E-4</v>
      </c>
      <c r="M10" s="1">
        <f t="shared" si="1"/>
        <v>3.9788735772973835E-3</v>
      </c>
      <c r="N10" s="1">
        <f t="shared" si="2"/>
        <v>1.8402290295000397E-2</v>
      </c>
      <c r="O10" s="1">
        <f t="shared" si="3"/>
        <v>290</v>
      </c>
      <c r="P10" s="1">
        <f t="shared" si="4"/>
        <v>1.4423416717703015E-2</v>
      </c>
      <c r="Q10">
        <f t="shared" si="7"/>
        <v>3.3953054526271007E-3</v>
      </c>
      <c r="R10">
        <f t="shared" si="8"/>
        <v>3.5438500661795366E-2</v>
      </c>
    </row>
    <row r="11" spans="1:18" s="1" customFormat="1" x14ac:dyDescent="0.3">
      <c r="A11" s="1">
        <v>0.59</v>
      </c>
      <c r="B11" s="1">
        <v>1.768</v>
      </c>
      <c r="C11" s="1">
        <v>250</v>
      </c>
      <c r="D11" s="1">
        <v>326.92</v>
      </c>
      <c r="E11" s="1">
        <v>201.92</v>
      </c>
      <c r="F11" s="1">
        <v>201.923076923076</v>
      </c>
      <c r="G11" s="1">
        <v>20</v>
      </c>
      <c r="H11" s="1">
        <v>2</v>
      </c>
      <c r="I11" s="1">
        <v>90</v>
      </c>
      <c r="J11" s="1">
        <v>102</v>
      </c>
      <c r="K11" s="1">
        <v>386</v>
      </c>
      <c r="L11" s="1">
        <f t="shared" si="0"/>
        <v>1.4871413225241251E-4</v>
      </c>
      <c r="M11" s="1">
        <f t="shared" si="1"/>
        <v>4.0083467149069942E-3</v>
      </c>
      <c r="N11" s="1">
        <f t="shared" si="2"/>
        <v>1.5168841489746076E-2</v>
      </c>
      <c r="O11" s="1">
        <f t="shared" si="3"/>
        <v>284</v>
      </c>
      <c r="P11" s="1">
        <f t="shared" si="4"/>
        <v>1.1160494774839082E-2</v>
      </c>
      <c r="Q11">
        <f t="shared" si="7"/>
        <v>4.1193044094372912E-3</v>
      </c>
      <c r="R11">
        <f t="shared" si="8"/>
        <v>2.9958577523180301E-3</v>
      </c>
    </row>
    <row r="12" spans="1:18" s="1" customFormat="1" x14ac:dyDescent="0.3">
      <c r="A12" s="1">
        <v>0.59</v>
      </c>
      <c r="B12" s="1">
        <v>1.768</v>
      </c>
      <c r="C12" s="1">
        <v>250</v>
      </c>
      <c r="D12" s="1">
        <v>326.92</v>
      </c>
      <c r="E12" s="1">
        <v>201.92</v>
      </c>
      <c r="F12" s="1">
        <v>201.923076923076</v>
      </c>
      <c r="G12" s="1">
        <v>20</v>
      </c>
      <c r="H12" s="1">
        <v>2</v>
      </c>
      <c r="I12" s="1">
        <v>100</v>
      </c>
      <c r="J12" s="1">
        <v>129</v>
      </c>
      <c r="K12" s="1">
        <v>388</v>
      </c>
      <c r="L12" s="1">
        <f t="shared" si="0"/>
        <v>9.5739717704892085E-5</v>
      </c>
      <c r="M12" s="1">
        <f t="shared" si="1"/>
        <v>4.1061975317708997E-3</v>
      </c>
      <c r="N12" s="1">
        <f t="shared" si="2"/>
        <v>1.2350423583931078E-2</v>
      </c>
      <c r="O12" s="1">
        <f t="shared" si="3"/>
        <v>259</v>
      </c>
      <c r="P12" s="1">
        <f t="shared" si="4"/>
        <v>8.2442260521601793E-3</v>
      </c>
      <c r="Q12">
        <f t="shared" si="7"/>
        <v>4.5233510141907095E-3</v>
      </c>
      <c r="R12">
        <f t="shared" si="8"/>
        <v>3.350630380882007E-4</v>
      </c>
    </row>
    <row r="13" spans="1:18" x14ac:dyDescent="0.3">
      <c r="A13">
        <v>0.59</v>
      </c>
      <c r="B13">
        <v>1.768</v>
      </c>
      <c r="C13">
        <v>250</v>
      </c>
      <c r="D13">
        <v>326.92</v>
      </c>
      <c r="E13">
        <v>201.92</v>
      </c>
      <c r="F13">
        <v>201.923076923076</v>
      </c>
      <c r="G13">
        <v>20</v>
      </c>
      <c r="H13">
        <v>2</v>
      </c>
      <c r="I13">
        <v>107.5</v>
      </c>
      <c r="J13">
        <v>143</v>
      </c>
      <c r="K13">
        <v>388</v>
      </c>
      <c r="L13">
        <f t="shared" si="0"/>
        <v>7.4735834279310791E-5</v>
      </c>
      <c r="M13">
        <f t="shared" si="1"/>
        <v>3.9388481319010986E-3</v>
      </c>
      <c r="N13">
        <f t="shared" si="2"/>
        <v>1.0687224301941443E-2</v>
      </c>
      <c r="O13" s="2">
        <f t="shared" si="3"/>
        <v>245</v>
      </c>
      <c r="P13">
        <f t="shared" si="4"/>
        <v>6.7483761700403442E-3</v>
      </c>
      <c r="Q13">
        <f t="shared" si="7"/>
        <v>2.8635106226975546E-3</v>
      </c>
      <c r="R13">
        <f t="shared" si="8"/>
        <v>0</v>
      </c>
    </row>
    <row r="14" spans="1:18" x14ac:dyDescent="0.3">
      <c r="A14">
        <v>0.59</v>
      </c>
      <c r="B14">
        <v>1.768</v>
      </c>
      <c r="C14">
        <v>250</v>
      </c>
      <c r="D14">
        <v>326.92</v>
      </c>
      <c r="E14">
        <v>201.92</v>
      </c>
      <c r="F14">
        <v>201.923076923076</v>
      </c>
      <c r="G14">
        <v>20</v>
      </c>
      <c r="H14">
        <v>2</v>
      </c>
      <c r="I14">
        <v>110</v>
      </c>
      <c r="J14">
        <v>146</v>
      </c>
      <c r="K14">
        <v>388</v>
      </c>
      <c r="L14">
        <f t="shared" si="0"/>
        <v>6.9910696161729188E-5</v>
      </c>
      <c r="M14">
        <f t="shared" si="1"/>
        <v>3.8407639159366478E-3</v>
      </c>
      <c r="N14">
        <f t="shared" si="2"/>
        <v>1.0206961639612461E-2</v>
      </c>
      <c r="O14" s="2">
        <f t="shared" si="3"/>
        <v>242</v>
      </c>
      <c r="P14">
        <f t="shared" si="4"/>
        <v>6.3661977236758134E-3</v>
      </c>
      <c r="Q14">
        <f t="shared" si="7"/>
        <v>1.7561924754967762E-3</v>
      </c>
      <c r="R14">
        <f t="shared" si="8"/>
        <v>0</v>
      </c>
    </row>
    <row r="15" spans="1:18" x14ac:dyDescent="0.3">
      <c r="A15">
        <v>0.59</v>
      </c>
      <c r="B15">
        <v>1.768</v>
      </c>
      <c r="C15">
        <v>250</v>
      </c>
      <c r="D15">
        <v>326.92</v>
      </c>
      <c r="E15">
        <v>201.92</v>
      </c>
      <c r="F15">
        <v>201.923076923076</v>
      </c>
      <c r="G15">
        <v>20</v>
      </c>
      <c r="H15">
        <v>2</v>
      </c>
      <c r="I15">
        <v>115</v>
      </c>
      <c r="J15">
        <v>155</v>
      </c>
      <c r="K15">
        <v>390</v>
      </c>
      <c r="L15">
        <f t="shared" si="0"/>
        <v>6.0560207628113117E-5</v>
      </c>
      <c r="M15">
        <f t="shared" si="1"/>
        <v>3.7306640724754296E-3</v>
      </c>
      <c r="N15">
        <f t="shared" si="2"/>
        <v>9.3868321823575331E-3</v>
      </c>
      <c r="O15" s="2">
        <f t="shared" si="3"/>
        <v>235</v>
      </c>
      <c r="P15">
        <f t="shared" si="4"/>
        <v>5.656168109882103E-3</v>
      </c>
      <c r="Q15">
        <f t="shared" si="7"/>
        <v>2.5464790894703252E-3</v>
      </c>
      <c r="R15">
        <f t="shared" si="8"/>
        <v>5.6588424210451678E-4</v>
      </c>
    </row>
    <row r="16" spans="1:18" x14ac:dyDescent="0.3">
      <c r="A16">
        <v>0.59</v>
      </c>
      <c r="B16">
        <v>1.768</v>
      </c>
      <c r="C16">
        <v>250</v>
      </c>
      <c r="D16">
        <v>326.92</v>
      </c>
      <c r="E16">
        <v>201.92</v>
      </c>
      <c r="F16">
        <v>201.923076923076</v>
      </c>
      <c r="G16">
        <v>20</v>
      </c>
      <c r="H16">
        <v>2</v>
      </c>
      <c r="I16">
        <v>120</v>
      </c>
      <c r="J16">
        <v>167</v>
      </c>
      <c r="K16">
        <v>392</v>
      </c>
      <c r="L16">
        <f t="shared" si="0"/>
        <v>5.1886841061230018E-5</v>
      </c>
      <c r="M16">
        <f t="shared" si="1"/>
        <v>3.6915104856036838E-3</v>
      </c>
      <c r="N16">
        <f t="shared" si="2"/>
        <v>8.665102457225413E-3</v>
      </c>
      <c r="O16" s="2">
        <f t="shared" si="3"/>
        <v>225</v>
      </c>
      <c r="P16">
        <f t="shared" si="4"/>
        <v>4.9735919716217296E-3</v>
      </c>
      <c r="Q16">
        <f t="shared" si="7"/>
        <v>3.2508243695365856E-3</v>
      </c>
      <c r="R16">
        <f t="shared" si="8"/>
        <v>5.4180406158943093E-4</v>
      </c>
    </row>
    <row r="17" spans="1:18" x14ac:dyDescent="0.3">
      <c r="A17">
        <v>0.59</v>
      </c>
      <c r="B17">
        <v>1.768</v>
      </c>
      <c r="C17">
        <v>250</v>
      </c>
      <c r="D17">
        <v>326.92</v>
      </c>
      <c r="E17">
        <v>201.92</v>
      </c>
      <c r="F17">
        <v>201.923076923076</v>
      </c>
      <c r="G17">
        <v>20</v>
      </c>
      <c r="H17">
        <v>2</v>
      </c>
      <c r="I17">
        <v>122.5</v>
      </c>
      <c r="J17">
        <v>172</v>
      </c>
      <c r="K17">
        <v>393</v>
      </c>
      <c r="L17">
        <f t="shared" si="0"/>
        <v>4.8466544083465124E-5</v>
      </c>
      <c r="M17">
        <f t="shared" si="1"/>
        <v>3.6484331810820157E-3</v>
      </c>
      <c r="N17">
        <f t="shared" si="2"/>
        <v>8.336245582356001E-3</v>
      </c>
      <c r="O17" s="2">
        <f t="shared" si="3"/>
        <v>221</v>
      </c>
      <c r="P17">
        <f t="shared" si="4"/>
        <v>4.6878124012739858E-3</v>
      </c>
      <c r="Q17">
        <f t="shared" si="7"/>
        <v>2.6252361747116757E-3</v>
      </c>
      <c r="R17">
        <f t="shared" si="8"/>
        <v>5.2504723494233517E-4</v>
      </c>
    </row>
    <row r="18" spans="1:18" x14ac:dyDescent="0.3">
      <c r="A18">
        <v>0.59</v>
      </c>
      <c r="B18">
        <v>1.768</v>
      </c>
      <c r="C18">
        <v>250</v>
      </c>
      <c r="D18">
        <v>326.92</v>
      </c>
      <c r="E18">
        <v>201.92</v>
      </c>
      <c r="F18">
        <v>201.923076923076</v>
      </c>
      <c r="G18">
        <v>20</v>
      </c>
      <c r="H18">
        <v>2</v>
      </c>
      <c r="I18">
        <v>130</v>
      </c>
      <c r="J18">
        <v>189</v>
      </c>
      <c r="K18">
        <v>394</v>
      </c>
      <c r="L18">
        <f t="shared" si="0"/>
        <v>3.9264298286344676E-5</v>
      </c>
      <c r="M18">
        <f t="shared" si="1"/>
        <v>3.5597969519962388E-3</v>
      </c>
      <c r="N18">
        <f t="shared" si="2"/>
        <v>7.4209523761191434E-3</v>
      </c>
      <c r="O18" s="2">
        <f t="shared" si="3"/>
        <v>205</v>
      </c>
      <c r="P18">
        <f t="shared" si="4"/>
        <v>3.8611554241229046E-3</v>
      </c>
      <c r="Q18">
        <f t="shared" si="7"/>
        <v>2.8574352819138965E-3</v>
      </c>
      <c r="R18">
        <f t="shared" si="8"/>
        <v>1.6808442834787625E-4</v>
      </c>
    </row>
    <row r="19" spans="1:18" x14ac:dyDescent="0.3">
      <c r="A19">
        <v>0.59</v>
      </c>
      <c r="B19">
        <v>1.768</v>
      </c>
      <c r="C19">
        <v>250</v>
      </c>
      <c r="D19">
        <v>326.92</v>
      </c>
      <c r="E19">
        <v>201.92</v>
      </c>
      <c r="F19">
        <v>201.923076923076</v>
      </c>
      <c r="G19">
        <v>20</v>
      </c>
      <c r="H19">
        <v>2</v>
      </c>
      <c r="I19">
        <v>137.5</v>
      </c>
      <c r="J19">
        <v>210</v>
      </c>
      <c r="K19">
        <v>396</v>
      </c>
      <c r="L19">
        <f t="shared" si="0"/>
        <v>3.1748310725863796E-5</v>
      </c>
      <c r="M19">
        <f t="shared" si="1"/>
        <v>3.5356073308348323E-3</v>
      </c>
      <c r="N19">
        <f t="shared" si="2"/>
        <v>6.667145252431398E-3</v>
      </c>
      <c r="O19" s="2">
        <f t="shared" si="3"/>
        <v>186</v>
      </c>
      <c r="P19">
        <f t="shared" si="4"/>
        <v>3.1315379215965658E-3</v>
      </c>
      <c r="Q19">
        <f t="shared" si="7"/>
        <v>3.3318417993069677E-3</v>
      </c>
      <c r="R19">
        <f t="shared" si="8"/>
        <v>3.1731826660066361E-4</v>
      </c>
    </row>
    <row r="20" spans="1:18" x14ac:dyDescent="0.3">
      <c r="A20">
        <v>0.59</v>
      </c>
      <c r="B20">
        <v>1.768</v>
      </c>
      <c r="C20">
        <v>250</v>
      </c>
      <c r="D20">
        <v>326.92</v>
      </c>
      <c r="E20">
        <v>201.92</v>
      </c>
      <c r="F20">
        <v>201.923076923076</v>
      </c>
      <c r="G20">
        <v>20</v>
      </c>
      <c r="H20">
        <v>2</v>
      </c>
      <c r="I20">
        <v>140</v>
      </c>
      <c r="J20">
        <v>219</v>
      </c>
      <c r="K20">
        <v>400</v>
      </c>
      <c r="L20">
        <f t="shared" si="0"/>
        <v>2.9662648978081322E-5</v>
      </c>
      <c r="M20">
        <f t="shared" si="1"/>
        <v>3.5566257690943957E-3</v>
      </c>
      <c r="N20">
        <f t="shared" si="2"/>
        <v>6.4961201261998095E-3</v>
      </c>
      <c r="O20" s="2">
        <f t="shared" si="3"/>
        <v>181</v>
      </c>
      <c r="P20">
        <f t="shared" si="4"/>
        <v>2.9394943571054138E-3</v>
      </c>
      <c r="Q20">
        <f t="shared" si="7"/>
        <v>4.1294255504924198E-3</v>
      </c>
      <c r="R20">
        <f t="shared" si="8"/>
        <v>1.8353002446632976E-3</v>
      </c>
    </row>
    <row r="21" spans="1:18" x14ac:dyDescent="0.3">
      <c r="A21">
        <v>0.59</v>
      </c>
      <c r="B21">
        <v>1.768</v>
      </c>
      <c r="C21">
        <v>250</v>
      </c>
      <c r="D21">
        <v>326.92</v>
      </c>
      <c r="E21">
        <v>201.92</v>
      </c>
      <c r="F21">
        <v>201.923076923076</v>
      </c>
      <c r="G21">
        <v>20</v>
      </c>
      <c r="H21">
        <v>2</v>
      </c>
      <c r="I21">
        <v>145</v>
      </c>
      <c r="J21">
        <v>234</v>
      </c>
      <c r="K21">
        <v>407</v>
      </c>
      <c r="L21">
        <f t="shared" si="0"/>
        <v>2.6332535275832151E-5</v>
      </c>
      <c r="M21">
        <f t="shared" si="1"/>
        <v>3.5426641316055659E-3</v>
      </c>
      <c r="N21">
        <f t="shared" si="2"/>
        <v>6.1618132545447233E-3</v>
      </c>
      <c r="O21" s="2">
        <f t="shared" si="3"/>
        <v>173</v>
      </c>
      <c r="P21">
        <f t="shared" si="4"/>
        <v>2.6191491229391574E-3</v>
      </c>
      <c r="Q21">
        <f t="shared" si="7"/>
        <v>3.3506303808820076E-3</v>
      </c>
      <c r="R21">
        <f t="shared" si="8"/>
        <v>1.5636275110782701E-3</v>
      </c>
    </row>
    <row r="22" spans="1:18" x14ac:dyDescent="0.3">
      <c r="A22">
        <v>0.59</v>
      </c>
      <c r="B22">
        <v>1.768</v>
      </c>
      <c r="C22">
        <v>250</v>
      </c>
      <c r="D22">
        <v>326.92</v>
      </c>
      <c r="E22">
        <v>201.92</v>
      </c>
      <c r="F22">
        <v>201.923076923076</v>
      </c>
      <c r="G22">
        <v>20</v>
      </c>
      <c r="H22">
        <v>2</v>
      </c>
      <c r="I22">
        <v>150</v>
      </c>
      <c r="J22">
        <v>251</v>
      </c>
      <c r="K22">
        <v>412</v>
      </c>
      <c r="L22">
        <f t="shared" si="0"/>
        <v>2.3221544596320809E-5</v>
      </c>
      <c r="M22">
        <f t="shared" si="1"/>
        <v>3.5509236192058425E-3</v>
      </c>
      <c r="N22">
        <f t="shared" si="2"/>
        <v>5.828607693676522E-3</v>
      </c>
      <c r="O22" s="2">
        <f t="shared" si="3"/>
        <v>161</v>
      </c>
      <c r="P22">
        <f t="shared" si="4"/>
        <v>2.2776840744706799E-3</v>
      </c>
      <c r="Q22">
        <f t="shared" si="7"/>
        <v>3.6686563153386048E-3</v>
      </c>
      <c r="R22">
        <f t="shared" si="8"/>
        <v>1.0790165633348836E-3</v>
      </c>
    </row>
    <row r="23" spans="1:18" x14ac:dyDescent="0.3">
      <c r="A23">
        <v>0.59</v>
      </c>
      <c r="B23">
        <v>1.768</v>
      </c>
      <c r="C23">
        <v>250</v>
      </c>
      <c r="D23">
        <v>326.92</v>
      </c>
      <c r="E23">
        <v>201.92</v>
      </c>
      <c r="F23">
        <v>201.923076923076</v>
      </c>
      <c r="G23">
        <v>20</v>
      </c>
      <c r="H23">
        <v>2</v>
      </c>
      <c r="I23">
        <v>152.5</v>
      </c>
      <c r="J23">
        <v>261</v>
      </c>
      <c r="K23">
        <v>416</v>
      </c>
      <c r="L23">
        <f t="shared" si="0"/>
        <v>2.1815404156787569E-5</v>
      </c>
      <c r="M23">
        <f t="shared" si="1"/>
        <v>3.5723248715493414E-3</v>
      </c>
      <c r="N23">
        <f t="shared" si="2"/>
        <v>5.6938204849215556E-3</v>
      </c>
      <c r="O23" s="2">
        <f t="shared" si="3"/>
        <v>155</v>
      </c>
      <c r="P23">
        <f t="shared" si="4"/>
        <v>2.1214956133722143E-3</v>
      </c>
      <c r="Q23">
        <f t="shared" si="7"/>
        <v>4.2090563462319425E-3</v>
      </c>
      <c r="R23">
        <f t="shared" si="8"/>
        <v>1.6836225384927769E-3</v>
      </c>
    </row>
    <row r="24" spans="1:18" x14ac:dyDescent="0.3">
      <c r="A24">
        <v>0.59</v>
      </c>
      <c r="B24">
        <v>1.768</v>
      </c>
      <c r="C24">
        <v>250</v>
      </c>
      <c r="D24">
        <v>326.92</v>
      </c>
      <c r="E24">
        <v>201.92</v>
      </c>
      <c r="F24">
        <v>201.923076923076</v>
      </c>
      <c r="G24">
        <v>20</v>
      </c>
      <c r="H24">
        <v>2</v>
      </c>
      <c r="I24">
        <v>160</v>
      </c>
      <c r="J24">
        <v>287</v>
      </c>
      <c r="K24">
        <v>434</v>
      </c>
      <c r="L24">
        <f t="shared" si="0"/>
        <v>1.8802603795155317E-5</v>
      </c>
      <c r="M24">
        <f t="shared" si="1"/>
        <v>3.5685522396385907E-3</v>
      </c>
      <c r="N24">
        <f t="shared" si="2"/>
        <v>5.3963472892095765E-3</v>
      </c>
      <c r="O24" s="2">
        <f t="shared" si="3"/>
        <v>147</v>
      </c>
      <c r="P24">
        <f t="shared" si="4"/>
        <v>1.8277950495709855E-3</v>
      </c>
      <c r="Q24">
        <f t="shared" si="7"/>
        <v>3.5311176707321845E-3</v>
      </c>
      <c r="R24">
        <f t="shared" si="8"/>
        <v>2.4446199258915126E-3</v>
      </c>
    </row>
    <row r="25" spans="1:18" x14ac:dyDescent="0.3">
      <c r="A25">
        <v>0.59</v>
      </c>
      <c r="B25">
        <v>1.768</v>
      </c>
      <c r="C25">
        <v>250</v>
      </c>
      <c r="D25">
        <v>326.92</v>
      </c>
      <c r="E25">
        <v>201.92</v>
      </c>
      <c r="F25">
        <v>201.923076923076</v>
      </c>
      <c r="G25">
        <v>20</v>
      </c>
      <c r="H25">
        <v>2</v>
      </c>
      <c r="I25">
        <v>167.5</v>
      </c>
      <c r="J25">
        <v>317</v>
      </c>
      <c r="K25">
        <v>484</v>
      </c>
      <c r="L25">
        <f t="shared" si="0"/>
        <v>1.7322341809999454E-5</v>
      </c>
      <c r="M25">
        <f t="shared" si="1"/>
        <v>3.5964975333575102E-3</v>
      </c>
      <c r="N25">
        <f t="shared" si="2"/>
        <v>5.4911823537698266E-3</v>
      </c>
      <c r="O25" s="2">
        <f t="shared" si="3"/>
        <v>167</v>
      </c>
      <c r="P25">
        <f t="shared" si="4"/>
        <v>1.8946848204123162E-3</v>
      </c>
      <c r="Q25">
        <f t="shared" si="7"/>
        <v>3.8877543350691992E-3</v>
      </c>
      <c r="R25">
        <f t="shared" si="8"/>
        <v>6.4795905584486653E-3</v>
      </c>
    </row>
    <row r="26" spans="1:18" x14ac:dyDescent="0.3">
      <c r="A26">
        <v>0.59</v>
      </c>
      <c r="B26">
        <v>1.768</v>
      </c>
      <c r="C26">
        <v>250</v>
      </c>
      <c r="D26">
        <v>326.92</v>
      </c>
      <c r="E26">
        <v>201.92</v>
      </c>
      <c r="F26">
        <v>201.923076923076</v>
      </c>
      <c r="G26">
        <v>20</v>
      </c>
      <c r="H26">
        <v>2</v>
      </c>
      <c r="I26">
        <v>170</v>
      </c>
      <c r="J26">
        <v>325</v>
      </c>
      <c r="K26">
        <v>506</v>
      </c>
      <c r="L26">
        <f t="shared" si="0"/>
        <v>1.7148235550598679E-5</v>
      </c>
      <c r="M26">
        <f t="shared" si="1"/>
        <v>3.5796094467035284E-3</v>
      </c>
      <c r="N26">
        <f t="shared" si="2"/>
        <v>5.5731765539445708E-3</v>
      </c>
      <c r="O26" s="2">
        <f t="shared" si="3"/>
        <v>181</v>
      </c>
      <c r="P26">
        <f t="shared" si="4"/>
        <v>1.9935671072410419E-3</v>
      </c>
      <c r="Q26">
        <f t="shared" si="7"/>
        <v>3.0180492912240896E-3</v>
      </c>
      <c r="R26">
        <f t="shared" si="8"/>
        <v>8.2996355508662464E-3</v>
      </c>
    </row>
    <row r="27" spans="1:18" x14ac:dyDescent="0.3">
      <c r="A27">
        <v>0.59</v>
      </c>
      <c r="B27">
        <v>1.768</v>
      </c>
      <c r="C27">
        <v>250</v>
      </c>
      <c r="D27">
        <v>326.92</v>
      </c>
      <c r="E27">
        <v>201.92</v>
      </c>
      <c r="F27">
        <v>201.923076923076</v>
      </c>
      <c r="G27">
        <v>20</v>
      </c>
      <c r="H27">
        <v>2</v>
      </c>
      <c r="I27">
        <v>175</v>
      </c>
      <c r="J27">
        <v>346</v>
      </c>
      <c r="K27">
        <v>510</v>
      </c>
      <c r="L27">
        <f t="shared" si="0"/>
        <v>1.5320329546182212E-5</v>
      </c>
      <c r="M27">
        <f t="shared" si="1"/>
        <v>3.5962521018642148E-3</v>
      </c>
      <c r="N27">
        <f t="shared" si="2"/>
        <v>5.3008340229790448E-3</v>
      </c>
      <c r="O27" s="2">
        <f t="shared" si="3"/>
        <v>164</v>
      </c>
      <c r="P27">
        <f t="shared" si="4"/>
        <v>1.7045819211148302E-3</v>
      </c>
      <c r="Q27">
        <f t="shared" si="7"/>
        <v>3.8750768752809305E-3</v>
      </c>
      <c r="R27">
        <f t="shared" si="8"/>
        <v>7.3810988100589153E-4</v>
      </c>
    </row>
    <row r="28" spans="1:18" x14ac:dyDescent="0.3">
      <c r="A28">
        <v>0.59</v>
      </c>
      <c r="B28">
        <v>1.768</v>
      </c>
      <c r="C28">
        <v>250</v>
      </c>
      <c r="D28">
        <v>326.92</v>
      </c>
      <c r="E28">
        <v>201.92</v>
      </c>
      <c r="F28">
        <v>201.923076923076</v>
      </c>
      <c r="G28">
        <v>20</v>
      </c>
      <c r="H28">
        <v>2</v>
      </c>
      <c r="I28">
        <v>180</v>
      </c>
      <c r="J28">
        <v>368</v>
      </c>
      <c r="K28">
        <v>510</v>
      </c>
      <c r="L28">
        <f t="shared" si="0"/>
        <v>1.3615308134874301E-5</v>
      </c>
      <c r="M28">
        <f t="shared" si="1"/>
        <v>3.6153715467788575E-3</v>
      </c>
      <c r="N28">
        <f t="shared" si="2"/>
        <v>5.0104333936337427E-3</v>
      </c>
      <c r="O28" s="2">
        <f t="shared" si="3"/>
        <v>142</v>
      </c>
      <c r="P28">
        <f t="shared" si="4"/>
        <v>1.3950618468548852E-3</v>
      </c>
      <c r="Q28">
        <f t="shared" si="7"/>
        <v>3.9452492935455746E-3</v>
      </c>
      <c r="R28">
        <f t="shared" si="8"/>
        <v>0</v>
      </c>
    </row>
    <row r="29" spans="1:18" x14ac:dyDescent="0.3">
      <c r="A29">
        <v>0.59</v>
      </c>
      <c r="B29">
        <v>1.768</v>
      </c>
      <c r="C29">
        <v>250</v>
      </c>
      <c r="D29">
        <v>326.92</v>
      </c>
      <c r="E29">
        <v>201.92</v>
      </c>
      <c r="F29">
        <v>201.923076923076</v>
      </c>
      <c r="G29">
        <v>20</v>
      </c>
      <c r="H29">
        <v>2</v>
      </c>
      <c r="I29">
        <v>182.5</v>
      </c>
      <c r="J29">
        <v>374</v>
      </c>
      <c r="K29">
        <v>510</v>
      </c>
      <c r="L29">
        <f t="shared" si="0"/>
        <v>1.303235686110472E-5</v>
      </c>
      <c r="M29">
        <f t="shared" si="1"/>
        <v>3.5743410751056547E-3</v>
      </c>
      <c r="N29">
        <f t="shared" si="2"/>
        <v>4.8741014660531653E-3</v>
      </c>
      <c r="O29" s="2">
        <f t="shared" si="3"/>
        <v>136</v>
      </c>
      <c r="P29">
        <f t="shared" si="4"/>
        <v>1.2997603909475108E-3</v>
      </c>
      <c r="Q29">
        <f t="shared" si="7"/>
        <v>2.1074309705961312E-3</v>
      </c>
      <c r="R29">
        <f t="shared" si="8"/>
        <v>0</v>
      </c>
    </row>
    <row r="30" spans="1:18" x14ac:dyDescent="0.3">
      <c r="A30">
        <v>0.59</v>
      </c>
      <c r="B30">
        <v>1.768</v>
      </c>
      <c r="C30">
        <v>250</v>
      </c>
      <c r="D30">
        <v>326.92</v>
      </c>
      <c r="E30">
        <v>201.92</v>
      </c>
      <c r="F30">
        <v>201.923076923076</v>
      </c>
      <c r="G30">
        <v>20</v>
      </c>
      <c r="H30">
        <v>2</v>
      </c>
      <c r="I30">
        <v>190</v>
      </c>
      <c r="J30">
        <v>401</v>
      </c>
      <c r="K30">
        <v>511</v>
      </c>
      <c r="L30">
        <f t="shared" si="0"/>
        <v>1.123619979413772E-5</v>
      </c>
      <c r="M30">
        <f t="shared" si="1"/>
        <v>3.5357967966675916E-3</v>
      </c>
      <c r="N30">
        <f t="shared" si="2"/>
        <v>4.5057161174492256E-3</v>
      </c>
      <c r="O30" s="2">
        <f t="shared" si="3"/>
        <v>110</v>
      </c>
      <c r="P30">
        <f t="shared" si="4"/>
        <v>9.6991932078163365E-4</v>
      </c>
      <c r="Q30">
        <f t="shared" si="7"/>
        <v>3.0762834637896547E-3</v>
      </c>
      <c r="R30">
        <f t="shared" si="8"/>
        <v>1.1393642458480202E-4</v>
      </c>
    </row>
    <row r="31" spans="1:18" x14ac:dyDescent="0.3">
      <c r="A31">
        <v>0.59</v>
      </c>
      <c r="B31">
        <v>1.768</v>
      </c>
      <c r="C31">
        <v>250</v>
      </c>
      <c r="D31">
        <v>326.92</v>
      </c>
      <c r="E31">
        <v>201.92</v>
      </c>
      <c r="F31">
        <v>201.923076923076</v>
      </c>
      <c r="G31">
        <v>20</v>
      </c>
      <c r="H31">
        <v>2</v>
      </c>
      <c r="I31">
        <v>197.5</v>
      </c>
      <c r="J31">
        <v>434</v>
      </c>
      <c r="K31">
        <v>534</v>
      </c>
      <c r="L31">
        <f t="shared" ref="L31:L47" si="9">(K31/J31)/(PI()*I31^2)</f>
        <v>1.0040780078351748E-5</v>
      </c>
      <c r="M31">
        <f t="shared" ref="M31:M47" si="10">J31/(PI()*I31^2)</f>
        <v>3.5416501356517263E-3</v>
      </c>
      <c r="N31">
        <f t="shared" ref="N31:N47" si="11">K31/(PI()*I31^2)</f>
        <v>4.3576985540046591E-3</v>
      </c>
      <c r="O31" s="2">
        <f t="shared" si="3"/>
        <v>100</v>
      </c>
      <c r="P31">
        <f t="shared" si="4"/>
        <v>8.1604841835293236E-4</v>
      </c>
      <c r="Q31">
        <f t="shared" si="7"/>
        <v>3.6143574173127199E-3</v>
      </c>
      <c r="R31">
        <f t="shared" si="8"/>
        <v>2.519097593884623E-3</v>
      </c>
    </row>
    <row r="32" spans="1:18" x14ac:dyDescent="0.3">
      <c r="A32">
        <v>0.59</v>
      </c>
      <c r="B32">
        <v>1.768</v>
      </c>
      <c r="C32">
        <v>250</v>
      </c>
      <c r="D32">
        <v>326.92</v>
      </c>
      <c r="E32">
        <v>201.92</v>
      </c>
      <c r="F32">
        <v>201.923076923076</v>
      </c>
      <c r="G32">
        <v>20</v>
      </c>
      <c r="H32">
        <v>2</v>
      </c>
      <c r="I32">
        <v>200</v>
      </c>
      <c r="J32">
        <v>446</v>
      </c>
      <c r="K32">
        <v>543</v>
      </c>
      <c r="L32">
        <f t="shared" si="9"/>
        <v>9.6884679483070815E-6</v>
      </c>
      <c r="M32">
        <f t="shared" si="10"/>
        <v>3.5491552309492662E-3</v>
      </c>
      <c r="N32">
        <f t="shared" si="11"/>
        <v>4.3210567049449585E-3</v>
      </c>
      <c r="O32" s="2">
        <f t="shared" si="3"/>
        <v>97</v>
      </c>
      <c r="P32">
        <f t="shared" si="4"/>
        <v>7.7190147399569238E-4</v>
      </c>
      <c r="Q32">
        <f t="shared" si="7"/>
        <v>3.8437420218420007E-3</v>
      </c>
      <c r="R32">
        <f t="shared" si="8"/>
        <v>2.8828065163815004E-3</v>
      </c>
    </row>
    <row r="33" spans="1:18" x14ac:dyDescent="0.3">
      <c r="A33">
        <v>0.59</v>
      </c>
      <c r="B33">
        <v>1.768</v>
      </c>
      <c r="C33">
        <v>250</v>
      </c>
      <c r="D33">
        <v>326.92</v>
      </c>
      <c r="E33">
        <v>201.92</v>
      </c>
      <c r="F33">
        <v>201.923076923076</v>
      </c>
      <c r="G33">
        <v>20</v>
      </c>
      <c r="H33">
        <v>2</v>
      </c>
      <c r="I33">
        <v>205</v>
      </c>
      <c r="J33">
        <v>467</v>
      </c>
      <c r="K33">
        <v>562</v>
      </c>
      <c r="L33">
        <f t="shared" si="9"/>
        <v>9.1151084502973959E-6</v>
      </c>
      <c r="M33">
        <f t="shared" si="10"/>
        <v>3.5371973075033966E-3</v>
      </c>
      <c r="N33">
        <f t="shared" si="11"/>
        <v>4.2567556462888836E-3</v>
      </c>
      <c r="O33" s="2">
        <f t="shared" si="3"/>
        <v>95</v>
      </c>
      <c r="P33">
        <f t="shared" si="4"/>
        <v>7.1955833878548754E-4</v>
      </c>
      <c r="Q33">
        <f t="shared" si="7"/>
        <v>3.3009914122763481E-3</v>
      </c>
      <c r="R33">
        <f t="shared" si="8"/>
        <v>2.9866112777738388E-3</v>
      </c>
    </row>
    <row r="34" spans="1:18" x14ac:dyDescent="0.3">
      <c r="A34">
        <v>0.59</v>
      </c>
      <c r="B34">
        <v>1.768</v>
      </c>
      <c r="C34">
        <v>250</v>
      </c>
      <c r="D34">
        <v>326.92</v>
      </c>
      <c r="E34">
        <v>201.92</v>
      </c>
      <c r="F34">
        <v>201.923076923076</v>
      </c>
      <c r="G34">
        <v>20</v>
      </c>
      <c r="H34">
        <v>2</v>
      </c>
      <c r="I34">
        <v>210</v>
      </c>
      <c r="J34">
        <v>492</v>
      </c>
      <c r="K34">
        <v>579</v>
      </c>
      <c r="L34">
        <f t="shared" si="9"/>
        <v>8.4942492165078807E-6</v>
      </c>
      <c r="M34">
        <f t="shared" si="10"/>
        <v>3.5512123356558961E-3</v>
      </c>
      <c r="N34">
        <f t="shared" si="11"/>
        <v>4.1791706145218781E-3</v>
      </c>
      <c r="O34" s="2">
        <f t="shared" si="3"/>
        <v>87</v>
      </c>
      <c r="P34">
        <f t="shared" si="4"/>
        <v>6.279582788659816E-4</v>
      </c>
      <c r="Q34">
        <f t="shared" si="7"/>
        <v>3.8350588696842254E-3</v>
      </c>
      <c r="R34">
        <f t="shared" si="8"/>
        <v>2.607840031385273E-3</v>
      </c>
    </row>
    <row r="35" spans="1:18" x14ac:dyDescent="0.3">
      <c r="A35">
        <v>0.59</v>
      </c>
      <c r="B35">
        <v>1.768</v>
      </c>
      <c r="C35">
        <v>250</v>
      </c>
      <c r="D35">
        <v>326.92</v>
      </c>
      <c r="E35">
        <v>201.92</v>
      </c>
      <c r="F35">
        <v>201.923076923076</v>
      </c>
      <c r="G35">
        <v>20</v>
      </c>
      <c r="H35">
        <v>2</v>
      </c>
      <c r="I35">
        <v>212.5</v>
      </c>
      <c r="J35">
        <v>500</v>
      </c>
      <c r="K35">
        <v>587</v>
      </c>
      <c r="L35">
        <f t="shared" si="9"/>
        <v>8.2756164734620403E-6</v>
      </c>
      <c r="M35">
        <f t="shared" si="10"/>
        <v>3.5245385321388588E-3</v>
      </c>
      <c r="N35">
        <f t="shared" si="11"/>
        <v>4.13780823673102E-3</v>
      </c>
      <c r="O35" s="2">
        <f t="shared" si="3"/>
        <v>87</v>
      </c>
      <c r="P35">
        <f t="shared" si="4"/>
        <v>6.1326970459216147E-4</v>
      </c>
      <c r="Q35">
        <f t="shared" si="7"/>
        <v>2.4108677770133258E-3</v>
      </c>
      <c r="R35">
        <f t="shared" si="8"/>
        <v>2.4108677770133258E-3</v>
      </c>
    </row>
    <row r="36" spans="1:18" x14ac:dyDescent="0.3">
      <c r="A36">
        <v>0.59</v>
      </c>
      <c r="B36">
        <v>1.768</v>
      </c>
      <c r="C36">
        <v>250</v>
      </c>
      <c r="D36">
        <v>326.92</v>
      </c>
      <c r="E36">
        <v>201.92</v>
      </c>
      <c r="F36">
        <v>201.923076923076</v>
      </c>
      <c r="G36">
        <v>20</v>
      </c>
      <c r="H36">
        <v>2</v>
      </c>
      <c r="I36">
        <v>220</v>
      </c>
      <c r="J36">
        <v>525</v>
      </c>
      <c r="K36">
        <v>622</v>
      </c>
      <c r="L36">
        <f t="shared" si="9"/>
        <v>7.7917650218936551E-6</v>
      </c>
      <c r="M36">
        <f t="shared" si="10"/>
        <v>3.4527415340183903E-3</v>
      </c>
      <c r="N36">
        <f t="shared" si="11"/>
        <v>4.0906766364941696E-3</v>
      </c>
      <c r="O36" s="2">
        <f t="shared" si="3"/>
        <v>97</v>
      </c>
      <c r="P36">
        <f t="shared" si="4"/>
        <v>6.379351024757788E-4</v>
      </c>
      <c r="Q36">
        <f t="shared" si="7"/>
        <v>2.4532553848461711E-3</v>
      </c>
      <c r="R36">
        <f t="shared" si="8"/>
        <v>3.4345575387846393E-3</v>
      </c>
    </row>
    <row r="37" spans="1:18" x14ac:dyDescent="0.3">
      <c r="A37">
        <v>0.59</v>
      </c>
      <c r="B37">
        <v>1.768</v>
      </c>
      <c r="C37">
        <v>250</v>
      </c>
      <c r="D37">
        <v>326.92</v>
      </c>
      <c r="E37">
        <v>201.92</v>
      </c>
      <c r="F37">
        <v>201.923076923076</v>
      </c>
      <c r="G37">
        <v>20</v>
      </c>
      <c r="H37">
        <v>2</v>
      </c>
      <c r="I37">
        <v>227.5</v>
      </c>
      <c r="J37">
        <v>545</v>
      </c>
      <c r="K37">
        <v>655</v>
      </c>
      <c r="L37">
        <f t="shared" si="9"/>
        <v>7.3914922015714671E-6</v>
      </c>
      <c r="M37">
        <f t="shared" si="10"/>
        <v>3.3518442307965881E-3</v>
      </c>
      <c r="N37">
        <f t="shared" si="11"/>
        <v>4.0283632498564498E-3</v>
      </c>
      <c r="O37" s="2">
        <f t="shared" si="3"/>
        <v>110</v>
      </c>
      <c r="P37">
        <f t="shared" si="4"/>
        <v>6.7651901905986186E-4</v>
      </c>
      <c r="Q37">
        <f t="shared" si="7"/>
        <v>1.8968186886184921E-3</v>
      </c>
      <c r="R37">
        <f t="shared" si="8"/>
        <v>3.1297508362205118E-3</v>
      </c>
    </row>
    <row r="38" spans="1:18" x14ac:dyDescent="0.3">
      <c r="A38">
        <v>0.59</v>
      </c>
      <c r="B38">
        <v>1.768</v>
      </c>
      <c r="C38">
        <v>250</v>
      </c>
      <c r="D38">
        <v>326.92</v>
      </c>
      <c r="E38">
        <v>201.92</v>
      </c>
      <c r="F38">
        <v>201.923076923076</v>
      </c>
      <c r="G38">
        <v>20</v>
      </c>
      <c r="H38">
        <v>2</v>
      </c>
      <c r="I38">
        <v>235</v>
      </c>
      <c r="J38">
        <v>572</v>
      </c>
      <c r="K38">
        <v>689</v>
      </c>
      <c r="L38">
        <f t="shared" si="9"/>
        <v>6.9428470174661125E-6</v>
      </c>
      <c r="M38">
        <f t="shared" si="10"/>
        <v>3.2969353535016437E-3</v>
      </c>
      <c r="N38">
        <f t="shared" si="11"/>
        <v>3.9713084939906164E-3</v>
      </c>
      <c r="O38" s="2">
        <f t="shared" si="3"/>
        <v>117</v>
      </c>
      <c r="P38">
        <f t="shared" si="4"/>
        <v>6.7437314048897259E-4</v>
      </c>
      <c r="Q38">
        <f t="shared" si="7"/>
        <v>2.4776553302954521E-3</v>
      </c>
      <c r="R38">
        <f t="shared" si="8"/>
        <v>3.120010415927606E-3</v>
      </c>
    </row>
    <row r="39" spans="1:18" x14ac:dyDescent="0.3">
      <c r="A39">
        <v>0.59</v>
      </c>
      <c r="B39">
        <v>1.768</v>
      </c>
      <c r="C39">
        <v>250</v>
      </c>
      <c r="D39">
        <v>326.92</v>
      </c>
      <c r="E39">
        <v>201.92</v>
      </c>
      <c r="F39">
        <v>201.923076923076</v>
      </c>
      <c r="G39">
        <v>20</v>
      </c>
      <c r="H39">
        <v>2</v>
      </c>
      <c r="I39">
        <v>242.5</v>
      </c>
      <c r="J39">
        <v>595</v>
      </c>
      <c r="K39">
        <v>726</v>
      </c>
      <c r="L39">
        <f t="shared" si="9"/>
        <v>6.6045965965197142E-6</v>
      </c>
      <c r="M39">
        <f t="shared" si="10"/>
        <v>3.220650564852468E-3</v>
      </c>
      <c r="N39">
        <f t="shared" si="11"/>
        <v>3.9297349749292301E-3</v>
      </c>
      <c r="O39" s="2">
        <f t="shared" si="3"/>
        <v>131</v>
      </c>
      <c r="P39">
        <f t="shared" si="4"/>
        <v>7.0908441007676184E-4</v>
      </c>
      <c r="Q39">
        <f t="shared" si="7"/>
        <v>2.044293858911605E-3</v>
      </c>
      <c r="R39">
        <f t="shared" si="8"/>
        <v>3.2886466425969302E-3</v>
      </c>
    </row>
    <row r="40" spans="1:18" x14ac:dyDescent="0.3">
      <c r="A40">
        <v>0.59</v>
      </c>
      <c r="B40">
        <v>1.768</v>
      </c>
      <c r="C40">
        <v>250</v>
      </c>
      <c r="D40">
        <v>326.92</v>
      </c>
      <c r="E40">
        <v>201.92</v>
      </c>
      <c r="F40">
        <v>201.923076923076</v>
      </c>
      <c r="G40">
        <v>20</v>
      </c>
      <c r="H40">
        <v>2</v>
      </c>
      <c r="I40">
        <v>250</v>
      </c>
      <c r="J40">
        <v>636</v>
      </c>
      <c r="K40">
        <v>758</v>
      </c>
      <c r="L40">
        <f t="shared" si="9"/>
        <v>6.0699092761588266E-6</v>
      </c>
      <c r="M40">
        <f t="shared" si="10"/>
        <v>3.2391214018062543E-3</v>
      </c>
      <c r="N40">
        <f t="shared" si="11"/>
        <v>3.8604622996370134E-3</v>
      </c>
      <c r="O40" s="2">
        <f t="shared" si="3"/>
        <v>122</v>
      </c>
      <c r="P40">
        <f t="shared" si="4"/>
        <v>6.2134089783075946E-4</v>
      </c>
      <c r="Q40">
        <f t="shared" si="7"/>
        <v>3.5331858770992672E-3</v>
      </c>
      <c r="R40">
        <f t="shared" si="8"/>
        <v>2.7576084894433304E-3</v>
      </c>
    </row>
    <row r="41" spans="1:18" x14ac:dyDescent="0.3">
      <c r="A41">
        <v>0.59</v>
      </c>
      <c r="B41">
        <v>1.768</v>
      </c>
      <c r="C41">
        <v>250</v>
      </c>
      <c r="D41">
        <v>326.92</v>
      </c>
      <c r="E41">
        <v>201.92</v>
      </c>
      <c r="F41">
        <v>201.923076923076</v>
      </c>
      <c r="G41">
        <v>20</v>
      </c>
      <c r="H41">
        <v>2</v>
      </c>
      <c r="I41">
        <v>257.5</v>
      </c>
      <c r="J41">
        <v>667</v>
      </c>
      <c r="K41">
        <v>786</v>
      </c>
      <c r="L41">
        <f t="shared" si="9"/>
        <v>5.6570806810479456E-6</v>
      </c>
      <c r="M41">
        <f t="shared" si="10"/>
        <v>3.2020012304207882E-3</v>
      </c>
      <c r="N41">
        <f t="shared" si="11"/>
        <v>3.7732728142589795E-3</v>
      </c>
      <c r="O41" s="2">
        <f t="shared" si="3"/>
        <v>119</v>
      </c>
      <c r="P41">
        <f t="shared" si="4"/>
        <v>5.7127158383819159E-4</v>
      </c>
      <c r="Q41">
        <f t="shared" si="7"/>
        <v>2.5924746066857173E-3</v>
      </c>
      <c r="R41">
        <f t="shared" si="8"/>
        <v>2.3415899673290348E-3</v>
      </c>
    </row>
    <row r="42" spans="1:18" x14ac:dyDescent="0.3">
      <c r="A42">
        <v>0.59</v>
      </c>
      <c r="B42">
        <v>1.768</v>
      </c>
      <c r="C42">
        <v>250</v>
      </c>
      <c r="D42">
        <v>326.92</v>
      </c>
      <c r="E42">
        <v>201.92</v>
      </c>
      <c r="F42">
        <v>201.923076923076</v>
      </c>
      <c r="G42">
        <v>20</v>
      </c>
      <c r="H42">
        <v>2</v>
      </c>
      <c r="I42">
        <v>265</v>
      </c>
      <c r="J42">
        <v>701</v>
      </c>
      <c r="K42">
        <v>828</v>
      </c>
      <c r="L42">
        <f t="shared" si="9"/>
        <v>5.3539054620171594E-6</v>
      </c>
      <c r="M42">
        <f t="shared" si="10"/>
        <v>3.1774329685274084E-3</v>
      </c>
      <c r="N42">
        <f t="shared" si="11"/>
        <v>3.7530877288740288E-3</v>
      </c>
      <c r="O42" s="2">
        <f t="shared" si="3"/>
        <v>127</v>
      </c>
      <c r="P42">
        <f t="shared" si="4"/>
        <v>5.756547603466204E-4</v>
      </c>
      <c r="Q42">
        <f t="shared" si="7"/>
        <v>2.7617317078785031E-3</v>
      </c>
      <c r="R42">
        <f t="shared" si="8"/>
        <v>3.4115509332616803E-3</v>
      </c>
    </row>
    <row r="43" spans="1:18" x14ac:dyDescent="0.3">
      <c r="A43">
        <v>0.59</v>
      </c>
      <c r="B43">
        <v>1.768</v>
      </c>
      <c r="C43">
        <v>250</v>
      </c>
      <c r="D43">
        <v>326.92</v>
      </c>
      <c r="E43">
        <v>201.92</v>
      </c>
      <c r="F43">
        <v>201.923076923076</v>
      </c>
      <c r="G43">
        <v>20</v>
      </c>
      <c r="H43">
        <v>2</v>
      </c>
      <c r="I43">
        <v>272.5</v>
      </c>
      <c r="J43">
        <v>732</v>
      </c>
      <c r="K43">
        <v>857</v>
      </c>
      <c r="L43">
        <f t="shared" si="9"/>
        <v>5.0186493742271813E-6</v>
      </c>
      <c r="M43">
        <f t="shared" si="10"/>
        <v>3.1378212162145916E-3</v>
      </c>
      <c r="N43">
        <f t="shared" si="11"/>
        <v>3.6736513419342968E-3</v>
      </c>
      <c r="O43" s="2">
        <f t="shared" si="3"/>
        <v>125</v>
      </c>
      <c r="P43">
        <f t="shared" si="4"/>
        <v>5.3583012571970488E-4</v>
      </c>
      <c r="Q43">
        <f t="shared" si="7"/>
        <v>2.4477783495683745E-3</v>
      </c>
      <c r="R43">
        <f t="shared" si="8"/>
        <v>2.2898571657252536E-3</v>
      </c>
    </row>
    <row r="44" spans="1:18" x14ac:dyDescent="0.3">
      <c r="A44">
        <v>0.59</v>
      </c>
      <c r="B44">
        <v>1.768</v>
      </c>
      <c r="C44">
        <v>250</v>
      </c>
      <c r="D44">
        <v>326.92</v>
      </c>
      <c r="E44">
        <v>201.92</v>
      </c>
      <c r="F44">
        <v>201.923076923076</v>
      </c>
      <c r="G44">
        <v>20</v>
      </c>
      <c r="H44">
        <v>2</v>
      </c>
      <c r="I44">
        <v>280</v>
      </c>
      <c r="J44">
        <v>754</v>
      </c>
      <c r="K44">
        <v>894</v>
      </c>
      <c r="L44">
        <f t="shared" si="9"/>
        <v>4.8139351730956819E-6</v>
      </c>
      <c r="M44">
        <f t="shared" si="10"/>
        <v>3.0612966094716604E-3</v>
      </c>
      <c r="N44">
        <f t="shared" si="11"/>
        <v>3.6297071205141436E-3</v>
      </c>
      <c r="O44" s="2">
        <f t="shared" si="3"/>
        <v>140</v>
      </c>
      <c r="P44">
        <f t="shared" si="4"/>
        <v>5.6841051104248338E-4</v>
      </c>
      <c r="Q44">
        <f t="shared" si="7"/>
        <v>1.689971039769145E-3</v>
      </c>
      <c r="R44">
        <f t="shared" si="8"/>
        <v>2.8422240214299255E-3</v>
      </c>
    </row>
    <row r="45" spans="1:18" x14ac:dyDescent="0.3">
      <c r="A45">
        <v>0.59</v>
      </c>
      <c r="B45">
        <v>1.768</v>
      </c>
      <c r="C45">
        <v>250</v>
      </c>
      <c r="D45">
        <v>326.92</v>
      </c>
      <c r="E45">
        <v>201.92</v>
      </c>
      <c r="F45">
        <v>201.923076923076</v>
      </c>
      <c r="G45">
        <v>20</v>
      </c>
      <c r="H45">
        <v>2</v>
      </c>
      <c r="I45">
        <v>287.5</v>
      </c>
      <c r="J45">
        <v>786</v>
      </c>
      <c r="K45">
        <v>925</v>
      </c>
      <c r="L45">
        <f t="shared" si="9"/>
        <v>4.5320387648884804E-6</v>
      </c>
      <c r="M45">
        <f t="shared" si="10"/>
        <v>3.0268923468032903E-3</v>
      </c>
      <c r="N45">
        <f t="shared" si="11"/>
        <v>3.5621824692023455E-3</v>
      </c>
      <c r="O45" s="2">
        <f t="shared" si="3"/>
        <v>139</v>
      </c>
      <c r="P45">
        <f t="shared" si="4"/>
        <v>5.352901223990552E-4</v>
      </c>
      <c r="Q45">
        <f t="shared" si="7"/>
        <v>2.3931668388561061E-3</v>
      </c>
      <c r="R45">
        <f t="shared" si="8"/>
        <v>2.3183803751418526E-3</v>
      </c>
    </row>
    <row r="46" spans="1:18" x14ac:dyDescent="0.3">
      <c r="A46">
        <v>0.59</v>
      </c>
      <c r="B46">
        <v>1.768</v>
      </c>
      <c r="C46">
        <v>250</v>
      </c>
      <c r="D46">
        <v>326.92</v>
      </c>
      <c r="E46">
        <v>201.92</v>
      </c>
      <c r="F46">
        <v>201.923076923076</v>
      </c>
      <c r="G46">
        <v>20</v>
      </c>
      <c r="H46">
        <v>2</v>
      </c>
      <c r="I46">
        <v>295</v>
      </c>
      <c r="J46">
        <v>815</v>
      </c>
      <c r="K46">
        <v>949</v>
      </c>
      <c r="L46">
        <f t="shared" si="9"/>
        <v>4.2590692257660575E-6</v>
      </c>
      <c r="M46">
        <f t="shared" si="10"/>
        <v>2.9810118614167123E-3</v>
      </c>
      <c r="N46">
        <f t="shared" si="11"/>
        <v>3.4711414189993375E-3</v>
      </c>
      <c r="O46" s="2">
        <f t="shared" si="3"/>
        <v>134</v>
      </c>
      <c r="P46">
        <f t="shared" si="4"/>
        <v>4.901295575826251E-4</v>
      </c>
      <c r="Q46">
        <f t="shared" si="7"/>
        <v>2.1129583288881097E-3</v>
      </c>
      <c r="R46">
        <f t="shared" si="8"/>
        <v>1.7486551687349874E-3</v>
      </c>
    </row>
    <row r="47" spans="1:18" x14ac:dyDescent="0.3">
      <c r="A47">
        <v>0.59</v>
      </c>
      <c r="B47">
        <v>1.768</v>
      </c>
      <c r="C47">
        <v>250</v>
      </c>
      <c r="D47">
        <v>326.92</v>
      </c>
      <c r="E47">
        <v>201.92</v>
      </c>
      <c r="F47">
        <v>201.923076923076</v>
      </c>
      <c r="G47">
        <v>20</v>
      </c>
      <c r="H47">
        <v>2</v>
      </c>
      <c r="I47">
        <v>302.5</v>
      </c>
      <c r="J47">
        <v>850</v>
      </c>
      <c r="K47">
        <v>971</v>
      </c>
      <c r="L47">
        <f t="shared" si="9"/>
        <v>3.9737420633847507E-6</v>
      </c>
      <c r="M47">
        <f t="shared" si="10"/>
        <v>2.9567751192538442E-3</v>
      </c>
      <c r="N47">
        <f t="shared" si="11"/>
        <v>3.3776807538770381E-3</v>
      </c>
      <c r="O47" s="2">
        <f t="shared" si="3"/>
        <v>121</v>
      </c>
      <c r="P47">
        <f t="shared" si="4"/>
        <v>4.2090563462319428E-4</v>
      </c>
      <c r="Q47">
        <f t="shared" si="7"/>
        <v>2.4861023188692158E-3</v>
      </c>
      <c r="R47">
        <f>(K47-K46)/(PI()*(I47^2-I46^2))</f>
        <v>1.5626928861463643E-3</v>
      </c>
    </row>
    <row r="48" spans="1:18" x14ac:dyDescent="0.3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s="3" t="s">
        <v>8</v>
      </c>
      <c r="H48" t="s">
        <v>9</v>
      </c>
      <c r="I48" s="1" t="s">
        <v>10</v>
      </c>
      <c r="J48" t="s">
        <v>11</v>
      </c>
      <c r="K48" t="s">
        <v>12</v>
      </c>
      <c r="L48" t="s">
        <v>13</v>
      </c>
      <c r="M48" t="s">
        <v>17</v>
      </c>
      <c r="N48" t="s">
        <v>14</v>
      </c>
      <c r="O48" t="s">
        <v>22</v>
      </c>
      <c r="P48" t="s">
        <v>23</v>
      </c>
    </row>
    <row r="49" spans="1:18" s="1" customFormat="1" x14ac:dyDescent="0.3">
      <c r="A49" s="1">
        <v>0.59</v>
      </c>
      <c r="B49" s="1">
        <v>1.768</v>
      </c>
      <c r="C49" s="1">
        <v>250</v>
      </c>
      <c r="D49" s="1">
        <v>326.92</v>
      </c>
      <c r="E49" s="1">
        <v>201.92</v>
      </c>
      <c r="F49" s="1">
        <v>201.923076923076</v>
      </c>
      <c r="G49" s="1">
        <v>100</v>
      </c>
      <c r="H49" s="1">
        <v>2</v>
      </c>
      <c r="I49" s="1">
        <v>60</v>
      </c>
      <c r="J49" s="1">
        <v>39</v>
      </c>
      <c r="K49" s="1">
        <v>225</v>
      </c>
      <c r="L49" s="1">
        <f t="shared" ref="L49:L80" si="12">(K49/J49)/(PI()*I49^2)</f>
        <v>5.1011199708940816E-4</v>
      </c>
      <c r="M49" s="1">
        <f t="shared" ref="M49:M80" si="13">J49/(PI()*I49^2)</f>
        <v>3.4483571003243989E-3</v>
      </c>
      <c r="N49" s="1">
        <f t="shared" ref="N49:N80" si="14">K49/(PI()*I49^2)</f>
        <v>1.9894367886486918E-2</v>
      </c>
      <c r="O49" s="1">
        <f t="shared" ref="O49:O80" si="15">K49-J49</f>
        <v>186</v>
      </c>
      <c r="P49" s="1">
        <f t="shared" ref="P49:P80" si="16">(K49-J49)/(PI()*I49^2)</f>
        <v>1.6446010786162518E-2</v>
      </c>
      <c r="Q49">
        <f>(J49-0)/(PI()*(I49^2-0))</f>
        <v>3.4483571003243989E-3</v>
      </c>
      <c r="R49">
        <f>(K49-0)/(PI()*(I49^2-0))</f>
        <v>1.9894367886486918E-2</v>
      </c>
    </row>
    <row r="50" spans="1:18" s="1" customFormat="1" x14ac:dyDescent="0.3">
      <c r="A50" s="1">
        <v>0.59</v>
      </c>
      <c r="B50" s="1">
        <v>1.768</v>
      </c>
      <c r="C50" s="1">
        <v>250</v>
      </c>
      <c r="D50" s="1">
        <v>326.92</v>
      </c>
      <c r="E50" s="1">
        <v>201.92</v>
      </c>
      <c r="F50" s="1">
        <v>201.923076923076</v>
      </c>
      <c r="G50" s="1">
        <v>100</v>
      </c>
      <c r="H50" s="1">
        <v>2</v>
      </c>
      <c r="I50" s="1">
        <v>61</v>
      </c>
      <c r="J50" s="1">
        <v>39</v>
      </c>
      <c r="K50" s="1">
        <v>241</v>
      </c>
      <c r="L50" s="1">
        <f t="shared" si="12"/>
        <v>5.286191509746729E-4</v>
      </c>
      <c r="M50" s="1">
        <f t="shared" si="13"/>
        <v>3.3362229403837238E-3</v>
      </c>
      <c r="N50" s="1">
        <f t="shared" si="14"/>
        <v>2.0616146888012242E-2</v>
      </c>
      <c r="O50" s="1">
        <f t="shared" si="15"/>
        <v>202</v>
      </c>
      <c r="P50" s="1">
        <f t="shared" si="16"/>
        <v>1.727992394762852E-2</v>
      </c>
      <c r="Q50">
        <f t="shared" ref="Q50:Q80" si="17">(J50-J49)/(PI()*(I50^2-I49^2))</f>
        <v>0</v>
      </c>
      <c r="R50">
        <f t="shared" ref="R50:R80" si="18">(K50-K49)/(PI()*(I50^2-I49^2))</f>
        <v>4.209056346231943E-2</v>
      </c>
    </row>
    <row r="51" spans="1:18" s="1" customFormat="1" x14ac:dyDescent="0.3">
      <c r="A51" s="1">
        <v>0.59</v>
      </c>
      <c r="B51" s="1">
        <v>1.768</v>
      </c>
      <c r="C51" s="1">
        <v>250</v>
      </c>
      <c r="D51" s="1">
        <v>326.92</v>
      </c>
      <c r="E51" s="1">
        <v>201.92</v>
      </c>
      <c r="F51" s="1">
        <v>201.923076923076</v>
      </c>
      <c r="G51" s="1">
        <v>100</v>
      </c>
      <c r="H51" s="1">
        <v>2</v>
      </c>
      <c r="I51" s="1">
        <v>62</v>
      </c>
      <c r="J51" s="1">
        <v>39</v>
      </c>
      <c r="K51" s="1">
        <v>255</v>
      </c>
      <c r="L51" s="1">
        <f t="shared" si="12"/>
        <v>5.4143000731654144E-4</v>
      </c>
      <c r="M51" s="1">
        <f t="shared" si="13"/>
        <v>3.2294707495233704E-3</v>
      </c>
      <c r="N51" s="1">
        <f t="shared" si="14"/>
        <v>2.1115770285345115E-2</v>
      </c>
      <c r="O51" s="1">
        <f t="shared" si="15"/>
        <v>216</v>
      </c>
      <c r="P51" s="1">
        <f t="shared" si="16"/>
        <v>1.7886299535821746E-2</v>
      </c>
      <c r="Q51">
        <f t="shared" si="17"/>
        <v>0</v>
      </c>
      <c r="R51">
        <f t="shared" si="18"/>
        <v>3.6230393549374552E-2</v>
      </c>
    </row>
    <row r="52" spans="1:18" s="1" customFormat="1" x14ac:dyDescent="0.3">
      <c r="A52" s="1">
        <v>0.59</v>
      </c>
      <c r="B52" s="1">
        <v>1.768</v>
      </c>
      <c r="C52" s="1">
        <v>250</v>
      </c>
      <c r="D52" s="1">
        <v>326.92</v>
      </c>
      <c r="E52" s="1">
        <v>201.92</v>
      </c>
      <c r="F52" s="1">
        <v>201.923076923076</v>
      </c>
      <c r="G52" s="1">
        <v>100</v>
      </c>
      <c r="H52" s="1">
        <v>2</v>
      </c>
      <c r="I52" s="1">
        <v>64</v>
      </c>
      <c r="J52" s="1">
        <v>41</v>
      </c>
      <c r="K52" s="1">
        <v>285</v>
      </c>
      <c r="L52" s="1">
        <f t="shared" si="12"/>
        <v>5.4019577435678078E-4</v>
      </c>
      <c r="M52" s="1">
        <f t="shared" si="13"/>
        <v>3.1862073568201706E-3</v>
      </c>
      <c r="N52" s="1">
        <f t="shared" si="14"/>
        <v>2.2148026748628015E-2</v>
      </c>
      <c r="O52" s="1">
        <f t="shared" si="15"/>
        <v>244</v>
      </c>
      <c r="P52" s="1">
        <f t="shared" si="16"/>
        <v>1.8961819391807844E-2</v>
      </c>
      <c r="Q52">
        <f t="shared" si="17"/>
        <v>2.5262689379665928E-3</v>
      </c>
      <c r="R52">
        <f t="shared" si="18"/>
        <v>3.7894034069498886E-2</v>
      </c>
    </row>
    <row r="53" spans="1:18" s="1" customFormat="1" x14ac:dyDescent="0.3">
      <c r="A53" s="1">
        <v>0.59</v>
      </c>
      <c r="B53" s="1">
        <v>1.768</v>
      </c>
      <c r="C53" s="1">
        <v>250</v>
      </c>
      <c r="D53" s="1">
        <v>326.92</v>
      </c>
      <c r="E53" s="1">
        <v>201.92</v>
      </c>
      <c r="F53" s="1">
        <v>201.923076923076</v>
      </c>
      <c r="G53" s="1">
        <v>100</v>
      </c>
      <c r="H53" s="1">
        <v>2</v>
      </c>
      <c r="I53" s="1">
        <v>66</v>
      </c>
      <c r="J53" s="1">
        <v>43</v>
      </c>
      <c r="K53" s="1">
        <v>319</v>
      </c>
      <c r="L53" s="1">
        <f t="shared" si="12"/>
        <v>5.4210633658268316E-4</v>
      </c>
      <c r="M53" s="1">
        <f t="shared" si="13"/>
        <v>3.142177480693985E-3</v>
      </c>
      <c r="N53" s="1">
        <f t="shared" si="14"/>
        <v>2.3310572473055378E-2</v>
      </c>
      <c r="O53" s="1">
        <f t="shared" si="15"/>
        <v>276</v>
      </c>
      <c r="P53" s="1">
        <f t="shared" si="16"/>
        <v>2.0168394992361394E-2</v>
      </c>
      <c r="Q53">
        <f t="shared" si="17"/>
        <v>2.4485375860291594E-3</v>
      </c>
      <c r="R53">
        <f t="shared" si="18"/>
        <v>4.1625138962495707E-2</v>
      </c>
    </row>
    <row r="54" spans="1:18" s="1" customFormat="1" x14ac:dyDescent="0.3">
      <c r="A54" s="1">
        <v>0.59</v>
      </c>
      <c r="B54" s="1">
        <v>1.768</v>
      </c>
      <c r="C54" s="1">
        <v>250</v>
      </c>
      <c r="D54" s="1">
        <v>326.92</v>
      </c>
      <c r="E54" s="1">
        <v>201.92</v>
      </c>
      <c r="F54" s="1">
        <v>201.923076923076</v>
      </c>
      <c r="G54" s="1">
        <v>100</v>
      </c>
      <c r="H54" s="1">
        <v>2</v>
      </c>
      <c r="I54" s="1">
        <v>68</v>
      </c>
      <c r="J54" s="1">
        <v>44</v>
      </c>
      <c r="K54" s="1">
        <v>348</v>
      </c>
      <c r="L54" s="1">
        <f t="shared" si="12"/>
        <v>5.4445108717343876E-4</v>
      </c>
      <c r="M54" s="1">
        <f t="shared" si="13"/>
        <v>3.028900301056832E-3</v>
      </c>
      <c r="N54" s="1">
        <f t="shared" si="14"/>
        <v>2.3955847835631306E-2</v>
      </c>
      <c r="O54" s="1">
        <f t="shared" si="15"/>
        <v>304</v>
      </c>
      <c r="P54" s="1">
        <f t="shared" si="16"/>
        <v>2.0926947534574473E-2</v>
      </c>
      <c r="Q54">
        <f t="shared" si="17"/>
        <v>1.1877234559096667E-3</v>
      </c>
      <c r="R54">
        <f t="shared" si="18"/>
        <v>3.4443980221380337E-2</v>
      </c>
    </row>
    <row r="55" spans="1:18" s="1" customFormat="1" x14ac:dyDescent="0.3">
      <c r="A55" s="1">
        <v>0.59</v>
      </c>
      <c r="B55" s="1">
        <v>1.768</v>
      </c>
      <c r="C55" s="1">
        <v>250</v>
      </c>
      <c r="D55" s="1">
        <v>326.92</v>
      </c>
      <c r="E55" s="1">
        <v>201.92</v>
      </c>
      <c r="F55" s="1">
        <v>201.923076923076</v>
      </c>
      <c r="G55" s="1">
        <v>100</v>
      </c>
      <c r="H55" s="1">
        <v>2</v>
      </c>
      <c r="I55" s="1">
        <v>70</v>
      </c>
      <c r="J55" s="1">
        <v>49</v>
      </c>
      <c r="K55" s="1">
        <v>374</v>
      </c>
      <c r="L55" s="1">
        <f t="shared" si="12"/>
        <v>4.9582631167321002E-4</v>
      </c>
      <c r="M55" s="1">
        <f t="shared" si="13"/>
        <v>3.1830988618379067E-3</v>
      </c>
      <c r="N55" s="1">
        <f t="shared" si="14"/>
        <v>2.429548927198729E-2</v>
      </c>
      <c r="O55" s="1">
        <f t="shared" si="15"/>
        <v>325</v>
      </c>
      <c r="P55" s="1">
        <f t="shared" si="16"/>
        <v>2.1112390410149381E-2</v>
      </c>
      <c r="Q55">
        <f t="shared" si="17"/>
        <v>5.7664834453585272E-3</v>
      </c>
      <c r="R55">
        <f t="shared" si="18"/>
        <v>2.998571391586434E-2</v>
      </c>
    </row>
    <row r="56" spans="1:18" s="1" customFormat="1" x14ac:dyDescent="0.3">
      <c r="A56" s="1">
        <v>0.59</v>
      </c>
      <c r="B56" s="1">
        <v>1.768</v>
      </c>
      <c r="C56" s="1">
        <v>250</v>
      </c>
      <c r="D56" s="1">
        <v>326.92</v>
      </c>
      <c r="E56" s="1">
        <v>201.92</v>
      </c>
      <c r="F56" s="1">
        <v>201.923076923076</v>
      </c>
      <c r="G56" s="1">
        <v>100</v>
      </c>
      <c r="H56" s="1">
        <v>2</v>
      </c>
      <c r="I56" s="1">
        <v>72</v>
      </c>
      <c r="J56" s="1">
        <v>53</v>
      </c>
      <c r="K56" s="1">
        <v>390</v>
      </c>
      <c r="L56" s="1">
        <f t="shared" si="12"/>
        <v>4.5182876052468542E-4</v>
      </c>
      <c r="M56" s="1">
        <f t="shared" si="13"/>
        <v>3.2543256110611316E-3</v>
      </c>
      <c r="N56" s="1">
        <f t="shared" si="14"/>
        <v>2.3946924307808329E-2</v>
      </c>
      <c r="O56" s="1">
        <f t="shared" si="15"/>
        <v>337</v>
      </c>
      <c r="P56" s="1">
        <f t="shared" si="16"/>
        <v>2.0692598696747198E-2</v>
      </c>
      <c r="Q56">
        <f t="shared" si="17"/>
        <v>4.4832378335745169E-3</v>
      </c>
      <c r="R56">
        <f t="shared" si="18"/>
        <v>1.7932951334298067E-2</v>
      </c>
    </row>
    <row r="57" spans="1:18" s="1" customFormat="1" x14ac:dyDescent="0.3">
      <c r="A57" s="1">
        <v>0.59</v>
      </c>
      <c r="B57" s="1">
        <v>1.768</v>
      </c>
      <c r="C57" s="1">
        <v>250</v>
      </c>
      <c r="D57" s="1">
        <v>326.92</v>
      </c>
      <c r="E57" s="1">
        <v>201.92</v>
      </c>
      <c r="F57" s="1">
        <v>201.923076923076</v>
      </c>
      <c r="G57" s="1">
        <v>100</v>
      </c>
      <c r="H57" s="1">
        <v>2</v>
      </c>
      <c r="I57" s="1">
        <v>74</v>
      </c>
      <c r="J57" s="1">
        <v>54</v>
      </c>
      <c r="K57" s="1">
        <v>394</v>
      </c>
      <c r="L57" s="1">
        <f t="shared" si="12"/>
        <v>4.241203878081241E-4</v>
      </c>
      <c r="M57" s="1">
        <f t="shared" si="13"/>
        <v>3.1389214488540349E-3</v>
      </c>
      <c r="N57" s="1">
        <f t="shared" si="14"/>
        <v>2.29025009416387E-2</v>
      </c>
      <c r="O57" s="1">
        <f t="shared" si="15"/>
        <v>340</v>
      </c>
      <c r="P57" s="1">
        <f t="shared" si="16"/>
        <v>1.9763579492784664E-2</v>
      </c>
      <c r="Q57">
        <f t="shared" si="17"/>
        <v>1.0901023499444887E-3</v>
      </c>
      <c r="R57">
        <f t="shared" si="18"/>
        <v>4.3604093997779547E-3</v>
      </c>
    </row>
    <row r="58" spans="1:18" s="1" customFormat="1" x14ac:dyDescent="0.3">
      <c r="A58" s="1">
        <v>0.59</v>
      </c>
      <c r="B58" s="1">
        <v>1.768</v>
      </c>
      <c r="C58" s="1">
        <v>250</v>
      </c>
      <c r="D58" s="1">
        <v>326.92</v>
      </c>
      <c r="E58" s="1">
        <v>201.92</v>
      </c>
      <c r="F58" s="1">
        <v>201.923076923076</v>
      </c>
      <c r="G58" s="1">
        <v>100</v>
      </c>
      <c r="H58" s="1">
        <v>2</v>
      </c>
      <c r="I58" s="1">
        <v>76</v>
      </c>
      <c r="J58" s="1">
        <v>58</v>
      </c>
      <c r="K58" s="1">
        <v>395</v>
      </c>
      <c r="L58" s="1">
        <f t="shared" si="12"/>
        <v>3.7531164940120037E-4</v>
      </c>
      <c r="M58" s="1">
        <f t="shared" si="13"/>
        <v>3.1963250343940205E-3</v>
      </c>
      <c r="N58" s="1">
        <f t="shared" si="14"/>
        <v>2.1768075665269622E-2</v>
      </c>
      <c r="O58" s="1">
        <f t="shared" si="15"/>
        <v>337</v>
      </c>
      <c r="P58" s="1">
        <f t="shared" si="16"/>
        <v>1.85717506308756E-2</v>
      </c>
      <c r="Q58">
        <f t="shared" si="17"/>
        <v>4.2441318157838762E-3</v>
      </c>
      <c r="R58">
        <f t="shared" si="18"/>
        <v>1.061032953945969E-3</v>
      </c>
    </row>
    <row r="59" spans="1:18" s="1" customFormat="1" x14ac:dyDescent="0.3">
      <c r="A59" s="1">
        <v>0.59</v>
      </c>
      <c r="B59" s="1">
        <v>1.768</v>
      </c>
      <c r="C59" s="1">
        <v>250</v>
      </c>
      <c r="D59" s="1">
        <v>326.92</v>
      </c>
      <c r="E59" s="1">
        <v>201.92</v>
      </c>
      <c r="F59" s="1">
        <v>201.923076923076</v>
      </c>
      <c r="G59" s="1">
        <v>100</v>
      </c>
      <c r="H59" s="1">
        <v>2</v>
      </c>
      <c r="I59" s="1">
        <v>78</v>
      </c>
      <c r="J59" s="1">
        <v>60</v>
      </c>
      <c r="K59" s="1">
        <v>395</v>
      </c>
      <c r="L59" s="1">
        <f t="shared" si="12"/>
        <v>3.4443459632532686E-4</v>
      </c>
      <c r="M59" s="1">
        <f t="shared" si="13"/>
        <v>3.1391507513194349E-3</v>
      </c>
      <c r="N59" s="1">
        <f t="shared" si="14"/>
        <v>2.0666075779519615E-2</v>
      </c>
      <c r="O59" s="1">
        <f t="shared" si="15"/>
        <v>335</v>
      </c>
      <c r="P59" s="1">
        <f t="shared" si="16"/>
        <v>1.7526925028200181E-2</v>
      </c>
      <c r="Q59">
        <f t="shared" si="17"/>
        <v>2.0669473128817578E-3</v>
      </c>
      <c r="R59">
        <f t="shared" si="18"/>
        <v>0</v>
      </c>
    </row>
    <row r="60" spans="1:18" s="1" customFormat="1" x14ac:dyDescent="0.3">
      <c r="A60" s="1">
        <v>0.59</v>
      </c>
      <c r="B60" s="1">
        <v>1.768</v>
      </c>
      <c r="C60" s="1">
        <v>250</v>
      </c>
      <c r="D60" s="1">
        <v>326.92</v>
      </c>
      <c r="E60" s="1">
        <v>201.92</v>
      </c>
      <c r="F60" s="1">
        <v>201.923076923076</v>
      </c>
      <c r="G60" s="1">
        <v>100</v>
      </c>
      <c r="H60" s="1">
        <v>2</v>
      </c>
      <c r="I60" s="1">
        <v>80</v>
      </c>
      <c r="J60" s="1">
        <v>61</v>
      </c>
      <c r="K60" s="1">
        <v>395</v>
      </c>
      <c r="L60" s="1">
        <f t="shared" si="12"/>
        <v>3.2206046373616117E-4</v>
      </c>
      <c r="M60" s="1">
        <f t="shared" si="13"/>
        <v>3.033891102689255E-3</v>
      </c>
      <c r="N60" s="1">
        <f t="shared" si="14"/>
        <v>1.9645688287905829E-2</v>
      </c>
      <c r="O60" s="1">
        <f t="shared" si="15"/>
        <v>334</v>
      </c>
      <c r="P60" s="1">
        <f t="shared" si="16"/>
        <v>1.6611797185216576E-2</v>
      </c>
      <c r="Q60">
        <f t="shared" si="17"/>
        <v>1.0073097664044009E-3</v>
      </c>
      <c r="R60">
        <f t="shared" si="18"/>
        <v>0</v>
      </c>
    </row>
    <row r="61" spans="1:18" s="1" customFormat="1" x14ac:dyDescent="0.3">
      <c r="A61" s="1">
        <v>0.59</v>
      </c>
      <c r="B61" s="1">
        <v>1.768</v>
      </c>
      <c r="C61" s="1">
        <v>250</v>
      </c>
      <c r="D61" s="1">
        <v>326.92</v>
      </c>
      <c r="E61" s="1">
        <v>201.92</v>
      </c>
      <c r="F61" s="1">
        <v>201.923076923076</v>
      </c>
      <c r="G61" s="1">
        <v>100</v>
      </c>
      <c r="H61" s="1">
        <v>2</v>
      </c>
      <c r="I61" s="1">
        <v>82</v>
      </c>
      <c r="J61" s="1">
        <v>65</v>
      </c>
      <c r="K61" s="1">
        <v>395</v>
      </c>
      <c r="L61" s="1">
        <f t="shared" si="12"/>
        <v>2.8767767593144495E-4</v>
      </c>
      <c r="M61" s="1">
        <f t="shared" si="13"/>
        <v>3.077058685595835E-3</v>
      </c>
      <c r="N61" s="1">
        <f t="shared" si="14"/>
        <v>1.8699048935543923E-2</v>
      </c>
      <c r="O61" s="1">
        <f t="shared" si="15"/>
        <v>330</v>
      </c>
      <c r="P61" s="1">
        <f t="shared" si="16"/>
        <v>1.5621990249948085E-2</v>
      </c>
      <c r="Q61">
        <f t="shared" si="17"/>
        <v>3.9297516812813668E-3</v>
      </c>
      <c r="R61">
        <f t="shared" si="18"/>
        <v>0</v>
      </c>
    </row>
    <row r="62" spans="1:18" s="1" customFormat="1" x14ac:dyDescent="0.3">
      <c r="A62" s="1">
        <v>0.59</v>
      </c>
      <c r="B62" s="1">
        <v>1.768</v>
      </c>
      <c r="C62" s="1">
        <v>250</v>
      </c>
      <c r="D62" s="1">
        <v>326.92</v>
      </c>
      <c r="E62" s="1">
        <v>201.92</v>
      </c>
      <c r="F62" s="1">
        <v>201.923076923076</v>
      </c>
      <c r="G62" s="1">
        <v>100</v>
      </c>
      <c r="H62" s="1">
        <v>2</v>
      </c>
      <c r="I62" s="1">
        <v>84</v>
      </c>
      <c r="J62" s="1">
        <v>68</v>
      </c>
      <c r="K62" s="1">
        <v>395</v>
      </c>
      <c r="L62" s="1">
        <f t="shared" si="12"/>
        <v>2.6204732943718598E-4</v>
      </c>
      <c r="M62" s="1">
        <f t="shared" si="13"/>
        <v>3.067612281816577E-3</v>
      </c>
      <c r="N62" s="1">
        <f t="shared" si="14"/>
        <v>1.7819218401728645E-2</v>
      </c>
      <c r="O62" s="1">
        <f t="shared" si="15"/>
        <v>327</v>
      </c>
      <c r="P62" s="1">
        <f t="shared" si="16"/>
        <v>1.4751606119912069E-2</v>
      </c>
      <c r="Q62">
        <f t="shared" si="17"/>
        <v>2.8762941522631684E-3</v>
      </c>
      <c r="R62">
        <f t="shared" si="18"/>
        <v>0</v>
      </c>
    </row>
    <row r="63" spans="1:18" s="1" customFormat="1" x14ac:dyDescent="0.3">
      <c r="A63" s="1">
        <v>0.59</v>
      </c>
      <c r="B63" s="1">
        <v>1.768</v>
      </c>
      <c r="C63" s="1">
        <v>250</v>
      </c>
      <c r="D63" s="1">
        <v>326.92</v>
      </c>
      <c r="E63" s="1">
        <v>201.92</v>
      </c>
      <c r="F63" s="1">
        <v>201.923076923076</v>
      </c>
      <c r="G63" s="1">
        <v>100</v>
      </c>
      <c r="H63" s="1">
        <v>2</v>
      </c>
      <c r="I63" s="1">
        <v>86</v>
      </c>
      <c r="J63" s="1">
        <v>69</v>
      </c>
      <c r="K63" s="1">
        <v>395</v>
      </c>
      <c r="L63" s="1">
        <f t="shared" si="12"/>
        <v>2.463776052911431E-4</v>
      </c>
      <c r="M63" s="1">
        <f t="shared" si="13"/>
        <v>2.9696298197243857E-3</v>
      </c>
      <c r="N63" s="1">
        <f t="shared" si="14"/>
        <v>1.7000054765088875E-2</v>
      </c>
      <c r="O63" s="1">
        <f t="shared" si="15"/>
        <v>326</v>
      </c>
      <c r="P63" s="1">
        <f t="shared" si="16"/>
        <v>1.4030424945364489E-2</v>
      </c>
      <c r="Q63">
        <f t="shared" si="17"/>
        <v>9.3620554759938431E-4</v>
      </c>
      <c r="R63">
        <f t="shared" si="18"/>
        <v>0</v>
      </c>
    </row>
    <row r="64" spans="1:18" s="1" customFormat="1" x14ac:dyDescent="0.3">
      <c r="A64" s="1">
        <v>0.59</v>
      </c>
      <c r="B64" s="1">
        <v>1.768</v>
      </c>
      <c r="C64" s="1">
        <v>250</v>
      </c>
      <c r="D64" s="1">
        <v>326.92</v>
      </c>
      <c r="E64" s="1">
        <v>201.92</v>
      </c>
      <c r="F64" s="1">
        <v>201.923076923076</v>
      </c>
      <c r="G64" s="1">
        <v>100</v>
      </c>
      <c r="H64" s="1">
        <v>2</v>
      </c>
      <c r="I64" s="1">
        <v>88</v>
      </c>
      <c r="J64" s="1">
        <v>70</v>
      </c>
      <c r="K64" s="1">
        <v>395</v>
      </c>
      <c r="L64" s="1">
        <f t="shared" si="12"/>
        <v>2.3194437175803816E-4</v>
      </c>
      <c r="M64" s="1">
        <f t="shared" si="13"/>
        <v>2.8772846116819923E-3</v>
      </c>
      <c r="N64" s="1">
        <f t="shared" si="14"/>
        <v>1.623610602306267E-2</v>
      </c>
      <c r="O64" s="1">
        <f t="shared" si="15"/>
        <v>325</v>
      </c>
      <c r="P64" s="1">
        <f t="shared" si="16"/>
        <v>1.3358821411380678E-2</v>
      </c>
      <c r="Q64">
        <f t="shared" si="17"/>
        <v>9.1468358098790428E-4</v>
      </c>
      <c r="R64">
        <f t="shared" si="18"/>
        <v>0</v>
      </c>
    </row>
    <row r="65" spans="1:18" s="1" customFormat="1" x14ac:dyDescent="0.3">
      <c r="A65" s="1">
        <v>0.59</v>
      </c>
      <c r="B65" s="1">
        <v>1.768</v>
      </c>
      <c r="C65" s="1">
        <v>250</v>
      </c>
      <c r="D65" s="1">
        <v>326.92</v>
      </c>
      <c r="E65" s="1">
        <v>201.92</v>
      </c>
      <c r="F65" s="1">
        <v>201.923076923076</v>
      </c>
      <c r="G65" s="1">
        <v>100</v>
      </c>
      <c r="H65" s="1">
        <v>2</v>
      </c>
      <c r="I65" s="1">
        <v>90</v>
      </c>
      <c r="J65" s="1">
        <v>75</v>
      </c>
      <c r="K65" s="1">
        <v>395</v>
      </c>
      <c r="L65" s="1">
        <f t="shared" si="12"/>
        <v>2.0696692188081864E-4</v>
      </c>
      <c r="M65" s="1">
        <f t="shared" si="13"/>
        <v>2.9473137609610251E-3</v>
      </c>
      <c r="N65" s="1">
        <f t="shared" si="14"/>
        <v>1.5522519141061399E-2</v>
      </c>
      <c r="O65" s="1">
        <f t="shared" si="15"/>
        <v>320</v>
      </c>
      <c r="P65" s="1">
        <f t="shared" si="16"/>
        <v>1.2575205380100374E-2</v>
      </c>
      <c r="Q65">
        <f t="shared" si="17"/>
        <v>4.4706444688734645E-3</v>
      </c>
      <c r="R65">
        <f t="shared" si="18"/>
        <v>0</v>
      </c>
    </row>
    <row r="66" spans="1:18" s="1" customFormat="1" x14ac:dyDescent="0.3">
      <c r="A66" s="1">
        <v>0.59</v>
      </c>
      <c r="B66" s="1">
        <v>1.768</v>
      </c>
      <c r="C66" s="1">
        <v>250</v>
      </c>
      <c r="D66" s="1">
        <v>326.92</v>
      </c>
      <c r="E66" s="1">
        <v>201.92</v>
      </c>
      <c r="F66" s="1">
        <v>201.923076923076</v>
      </c>
      <c r="G66" s="1">
        <v>100</v>
      </c>
      <c r="H66" s="1">
        <v>2</v>
      </c>
      <c r="I66" s="1">
        <v>92</v>
      </c>
      <c r="J66" s="1">
        <v>80</v>
      </c>
      <c r="K66" s="1">
        <v>395</v>
      </c>
      <c r="L66" s="1">
        <f t="shared" si="12"/>
        <v>1.85687034857333E-4</v>
      </c>
      <c r="M66" s="1">
        <f t="shared" si="13"/>
        <v>3.0086000584479272E-3</v>
      </c>
      <c r="N66" s="1">
        <f t="shared" si="14"/>
        <v>1.485496278858664E-2</v>
      </c>
      <c r="O66" s="1">
        <f t="shared" si="15"/>
        <v>315</v>
      </c>
      <c r="P66" s="1">
        <f t="shared" si="16"/>
        <v>1.1846362730138713E-2</v>
      </c>
      <c r="Q66">
        <f t="shared" si="17"/>
        <v>4.3723885464806416E-3</v>
      </c>
      <c r="R66">
        <f t="shared" si="18"/>
        <v>0</v>
      </c>
    </row>
    <row r="67" spans="1:18" s="1" customFormat="1" x14ac:dyDescent="0.3">
      <c r="A67" s="1">
        <v>0.59</v>
      </c>
      <c r="B67" s="1">
        <v>1.768</v>
      </c>
      <c r="C67" s="1">
        <v>250</v>
      </c>
      <c r="D67" s="1">
        <v>326.92</v>
      </c>
      <c r="E67" s="1">
        <v>201.92</v>
      </c>
      <c r="F67" s="1">
        <v>201.923076923076</v>
      </c>
      <c r="G67" s="1">
        <v>100</v>
      </c>
      <c r="H67" s="1">
        <v>2</v>
      </c>
      <c r="I67" s="1">
        <v>94</v>
      </c>
      <c r="J67" s="1">
        <v>83</v>
      </c>
      <c r="K67" s="1">
        <v>395</v>
      </c>
      <c r="L67" s="1">
        <f t="shared" si="12"/>
        <v>1.7144049949357953E-4</v>
      </c>
      <c r="M67" s="1">
        <f t="shared" si="13"/>
        <v>2.9900091164842264E-3</v>
      </c>
      <c r="N67" s="1">
        <f t="shared" si="14"/>
        <v>1.4229561457967102E-2</v>
      </c>
      <c r="O67" s="1">
        <f t="shared" si="15"/>
        <v>312</v>
      </c>
      <c r="P67" s="1">
        <f t="shared" si="16"/>
        <v>1.1239552341482875E-2</v>
      </c>
      <c r="Q67">
        <f t="shared" si="17"/>
        <v>2.5670152111596026E-3</v>
      </c>
      <c r="R67">
        <f t="shared" si="18"/>
        <v>0</v>
      </c>
    </row>
    <row r="68" spans="1:18" s="1" customFormat="1" x14ac:dyDescent="0.3">
      <c r="A68" s="1">
        <v>0.59</v>
      </c>
      <c r="B68" s="1">
        <v>1.768</v>
      </c>
      <c r="C68" s="1">
        <v>250</v>
      </c>
      <c r="D68" s="1">
        <v>326.92</v>
      </c>
      <c r="E68" s="1">
        <v>201.92</v>
      </c>
      <c r="F68" s="1">
        <v>201.923076923076</v>
      </c>
      <c r="G68" s="1">
        <v>100</v>
      </c>
      <c r="H68" s="1">
        <v>2</v>
      </c>
      <c r="I68" s="1">
        <v>96</v>
      </c>
      <c r="J68" s="1">
        <v>87</v>
      </c>
      <c r="K68" s="1">
        <v>395</v>
      </c>
      <c r="L68" s="1">
        <f t="shared" si="12"/>
        <v>1.5681424240027004E-4</v>
      </c>
      <c r="M68" s="1">
        <f t="shared" si="13"/>
        <v>3.0048784828547947E-3</v>
      </c>
      <c r="N68" s="1">
        <f t="shared" si="14"/>
        <v>1.3642839088823494E-2</v>
      </c>
      <c r="O68" s="1">
        <f t="shared" si="15"/>
        <v>308</v>
      </c>
      <c r="P68" s="1">
        <f t="shared" si="16"/>
        <v>1.0637960605968699E-2</v>
      </c>
      <c r="Q68">
        <f t="shared" si="17"/>
        <v>3.3506303808820072E-3</v>
      </c>
      <c r="R68">
        <f t="shared" si="18"/>
        <v>0</v>
      </c>
    </row>
    <row r="69" spans="1:18" s="1" customFormat="1" x14ac:dyDescent="0.3">
      <c r="A69" s="1">
        <v>0.59</v>
      </c>
      <c r="B69" s="1">
        <v>1.768</v>
      </c>
      <c r="C69" s="1">
        <v>250</v>
      </c>
      <c r="D69" s="1">
        <v>326.92</v>
      </c>
      <c r="E69" s="1">
        <v>201.92</v>
      </c>
      <c r="F69" s="1">
        <v>201.923076923076</v>
      </c>
      <c r="G69" s="1">
        <v>100</v>
      </c>
      <c r="H69" s="1">
        <v>2</v>
      </c>
      <c r="I69" s="1">
        <v>98</v>
      </c>
      <c r="J69" s="1">
        <v>91</v>
      </c>
      <c r="K69" s="1">
        <v>395</v>
      </c>
      <c r="L69" s="1">
        <f t="shared" si="12"/>
        <v>1.4386451277466499E-4</v>
      </c>
      <c r="M69" s="1">
        <f t="shared" si="13"/>
        <v>3.0160557728784831E-3</v>
      </c>
      <c r="N69" s="1">
        <f t="shared" si="14"/>
        <v>1.3091670662494514E-2</v>
      </c>
      <c r="O69" s="1">
        <f t="shared" si="15"/>
        <v>304</v>
      </c>
      <c r="P69" s="1">
        <f t="shared" si="16"/>
        <v>1.0075614889616032E-2</v>
      </c>
      <c r="Q69">
        <f t="shared" si="17"/>
        <v>3.2815452183895949E-3</v>
      </c>
      <c r="R69">
        <f t="shared" si="18"/>
        <v>0</v>
      </c>
    </row>
    <row r="70" spans="1:18" s="1" customFormat="1" x14ac:dyDescent="0.3">
      <c r="A70" s="1">
        <v>0.59</v>
      </c>
      <c r="B70" s="1">
        <v>1.768</v>
      </c>
      <c r="C70" s="1">
        <v>250</v>
      </c>
      <c r="D70" s="1">
        <v>326.92</v>
      </c>
      <c r="E70" s="1">
        <v>201.92</v>
      </c>
      <c r="F70" s="1">
        <v>201.923076923076</v>
      </c>
      <c r="G70" s="1">
        <v>100</v>
      </c>
      <c r="H70" s="1">
        <v>2</v>
      </c>
      <c r="I70" s="1">
        <v>100</v>
      </c>
      <c r="J70" s="1">
        <v>92</v>
      </c>
      <c r="K70" s="1">
        <v>396</v>
      </c>
      <c r="L70" s="1">
        <f t="shared" si="12"/>
        <v>1.3701164666171859E-4</v>
      </c>
      <c r="M70" s="1">
        <f t="shared" si="13"/>
        <v>2.9284509528908743E-3</v>
      </c>
      <c r="N70" s="1">
        <f t="shared" si="14"/>
        <v>1.2605071492878111E-2</v>
      </c>
      <c r="O70" s="1">
        <f t="shared" si="15"/>
        <v>304</v>
      </c>
      <c r="P70" s="1">
        <f t="shared" si="16"/>
        <v>9.6766205399872358E-3</v>
      </c>
      <c r="Q70">
        <f t="shared" si="17"/>
        <v>8.0381284389846131E-4</v>
      </c>
      <c r="R70">
        <f t="shared" si="18"/>
        <v>8.0381284389846131E-4</v>
      </c>
    </row>
    <row r="71" spans="1:18" x14ac:dyDescent="0.3">
      <c r="A71">
        <v>0.59</v>
      </c>
      <c r="B71">
        <v>1.768</v>
      </c>
      <c r="C71">
        <v>250</v>
      </c>
      <c r="D71">
        <v>326.92</v>
      </c>
      <c r="E71">
        <v>201.92</v>
      </c>
      <c r="F71">
        <v>201.923076923076</v>
      </c>
      <c r="G71">
        <v>100</v>
      </c>
      <c r="H71">
        <v>2</v>
      </c>
      <c r="I71">
        <v>102</v>
      </c>
      <c r="J71">
        <v>94</v>
      </c>
      <c r="K71">
        <v>396</v>
      </c>
      <c r="L71">
        <f t="shared" si="12"/>
        <v>1.2888937451305667E-4</v>
      </c>
      <c r="M71">
        <f t="shared" si="13"/>
        <v>2.8759255383771936E-3</v>
      </c>
      <c r="N71">
        <f t="shared" si="14"/>
        <v>1.2115601204227328E-2</v>
      </c>
      <c r="O71" s="2">
        <f t="shared" si="15"/>
        <v>302</v>
      </c>
      <c r="P71">
        <f t="shared" si="16"/>
        <v>9.239675665850133E-3</v>
      </c>
      <c r="Q71">
        <f t="shared" si="17"/>
        <v>1.5757915157613401E-3</v>
      </c>
      <c r="R71">
        <f t="shared" si="18"/>
        <v>0</v>
      </c>
    </row>
    <row r="72" spans="1:18" x14ac:dyDescent="0.3">
      <c r="A72">
        <v>0.59</v>
      </c>
      <c r="B72">
        <v>1.768</v>
      </c>
      <c r="C72">
        <v>250</v>
      </c>
      <c r="D72">
        <v>326.92</v>
      </c>
      <c r="E72">
        <v>201.92</v>
      </c>
      <c r="F72">
        <v>201.923076923076</v>
      </c>
      <c r="G72">
        <v>100</v>
      </c>
      <c r="H72">
        <v>2</v>
      </c>
      <c r="I72">
        <v>104</v>
      </c>
      <c r="J72">
        <v>100</v>
      </c>
      <c r="K72">
        <v>396</v>
      </c>
      <c r="L72">
        <f t="shared" si="12"/>
        <v>1.1654097164273401E-4</v>
      </c>
      <c r="M72">
        <f t="shared" si="13"/>
        <v>2.94295382936197E-3</v>
      </c>
      <c r="N72">
        <f t="shared" si="14"/>
        <v>1.1654097164273401E-2</v>
      </c>
      <c r="O72" s="2">
        <f t="shared" si="15"/>
        <v>296</v>
      </c>
      <c r="P72">
        <f t="shared" si="16"/>
        <v>8.7111433349114312E-3</v>
      </c>
      <c r="Q72">
        <f t="shared" si="17"/>
        <v>4.6355808667542337E-3</v>
      </c>
      <c r="R72">
        <f t="shared" si="18"/>
        <v>0</v>
      </c>
    </row>
    <row r="73" spans="1:18" x14ac:dyDescent="0.3">
      <c r="A73">
        <v>0.59</v>
      </c>
      <c r="B73">
        <v>1.768</v>
      </c>
      <c r="C73">
        <v>250</v>
      </c>
      <c r="D73">
        <v>326.92</v>
      </c>
      <c r="E73">
        <v>201.92</v>
      </c>
      <c r="F73">
        <v>201.923076923076</v>
      </c>
      <c r="G73">
        <v>100</v>
      </c>
      <c r="H73">
        <v>2</v>
      </c>
      <c r="I73">
        <v>106</v>
      </c>
      <c r="J73">
        <v>108</v>
      </c>
      <c r="K73">
        <v>396</v>
      </c>
      <c r="L73">
        <f t="shared" si="12"/>
        <v>1.0387471069246758E-4</v>
      </c>
      <c r="M73">
        <f t="shared" si="13"/>
        <v>3.0595823876690452E-3</v>
      </c>
      <c r="N73">
        <f t="shared" si="14"/>
        <v>1.1218468754786499E-2</v>
      </c>
      <c r="O73" s="2">
        <f t="shared" si="15"/>
        <v>288</v>
      </c>
      <c r="P73">
        <f t="shared" si="16"/>
        <v>8.1588863671174534E-3</v>
      </c>
      <c r="Q73">
        <f t="shared" si="17"/>
        <v>6.0630454511198225E-3</v>
      </c>
      <c r="R73">
        <f t="shared" si="18"/>
        <v>0</v>
      </c>
    </row>
    <row r="74" spans="1:18" x14ac:dyDescent="0.3">
      <c r="A74">
        <v>0.59</v>
      </c>
      <c r="B74">
        <v>1.768</v>
      </c>
      <c r="C74">
        <v>250</v>
      </c>
      <c r="D74">
        <v>326.92</v>
      </c>
      <c r="E74">
        <v>201.92</v>
      </c>
      <c r="F74">
        <v>201.923076923076</v>
      </c>
      <c r="G74">
        <v>100</v>
      </c>
      <c r="H74">
        <v>2</v>
      </c>
      <c r="I74">
        <v>108</v>
      </c>
      <c r="J74">
        <v>109</v>
      </c>
      <c r="K74">
        <v>396</v>
      </c>
      <c r="L74">
        <f t="shared" si="12"/>
        <v>9.9145111224988611E-5</v>
      </c>
      <c r="M74">
        <f t="shared" si="13"/>
        <v>2.9746037031921457E-3</v>
      </c>
      <c r="N74">
        <f t="shared" si="14"/>
        <v>1.0806817123523759E-2</v>
      </c>
      <c r="O74" s="2">
        <f t="shared" si="15"/>
        <v>287</v>
      </c>
      <c r="P74">
        <f t="shared" si="16"/>
        <v>7.8322134203316126E-3</v>
      </c>
      <c r="Q74">
        <f t="shared" si="17"/>
        <v>7.4371468734530538E-4</v>
      </c>
      <c r="R74">
        <f t="shared" si="18"/>
        <v>0</v>
      </c>
    </row>
    <row r="75" spans="1:18" x14ac:dyDescent="0.3">
      <c r="A75">
        <v>0.59</v>
      </c>
      <c r="B75">
        <v>1.768</v>
      </c>
      <c r="C75">
        <v>250</v>
      </c>
      <c r="D75">
        <v>326.92</v>
      </c>
      <c r="E75">
        <v>201.92</v>
      </c>
      <c r="F75">
        <v>201.923076923076</v>
      </c>
      <c r="G75">
        <v>100</v>
      </c>
      <c r="H75">
        <v>2</v>
      </c>
      <c r="I75">
        <v>110</v>
      </c>
      <c r="J75">
        <v>114</v>
      </c>
      <c r="K75">
        <v>396</v>
      </c>
      <c r="L75">
        <f t="shared" si="12"/>
        <v>9.1380828569509278E-5</v>
      </c>
      <c r="M75">
        <f t="shared" si="13"/>
        <v>2.9989526466902591E-3</v>
      </c>
      <c r="N75">
        <f t="shared" si="14"/>
        <v>1.0417414456924057E-2</v>
      </c>
      <c r="O75" s="2">
        <f t="shared" si="15"/>
        <v>282</v>
      </c>
      <c r="P75">
        <f t="shared" si="16"/>
        <v>7.4184618102337988E-3</v>
      </c>
      <c r="Q75">
        <f t="shared" si="17"/>
        <v>3.6503427314654897E-3</v>
      </c>
      <c r="R75">
        <f t="shared" si="18"/>
        <v>0</v>
      </c>
    </row>
    <row r="76" spans="1:18" x14ac:dyDescent="0.3">
      <c r="A76">
        <v>0.59</v>
      </c>
      <c r="B76">
        <v>1.768</v>
      </c>
      <c r="C76">
        <v>250</v>
      </c>
      <c r="D76">
        <v>326.92</v>
      </c>
      <c r="E76">
        <v>201.92</v>
      </c>
      <c r="F76">
        <v>201.923076923076</v>
      </c>
      <c r="G76">
        <v>100</v>
      </c>
      <c r="H76">
        <v>2</v>
      </c>
      <c r="I76">
        <v>112</v>
      </c>
      <c r="J76">
        <v>118</v>
      </c>
      <c r="K76">
        <v>396</v>
      </c>
      <c r="L76">
        <f t="shared" si="12"/>
        <v>8.5158354408604501E-5</v>
      </c>
      <c r="M76">
        <f t="shared" si="13"/>
        <v>2.994305370670225E-3</v>
      </c>
      <c r="N76">
        <f t="shared" si="14"/>
        <v>1.0048685820215331E-2</v>
      </c>
      <c r="O76" s="2">
        <f t="shared" si="15"/>
        <v>278</v>
      </c>
      <c r="P76">
        <f t="shared" si="16"/>
        <v>7.0543804495451067E-3</v>
      </c>
      <c r="Q76">
        <f t="shared" si="17"/>
        <v>2.8676566322864026E-3</v>
      </c>
      <c r="R76">
        <f t="shared" si="18"/>
        <v>0</v>
      </c>
    </row>
    <row r="77" spans="1:18" x14ac:dyDescent="0.3">
      <c r="A77">
        <v>0.59</v>
      </c>
      <c r="B77">
        <v>1.768</v>
      </c>
      <c r="C77">
        <v>250</v>
      </c>
      <c r="D77">
        <v>326.92</v>
      </c>
      <c r="E77">
        <v>201.92</v>
      </c>
      <c r="F77">
        <v>201.923076923076</v>
      </c>
      <c r="G77">
        <v>100</v>
      </c>
      <c r="H77">
        <v>2</v>
      </c>
      <c r="I77">
        <v>114</v>
      </c>
      <c r="J77">
        <v>120</v>
      </c>
      <c r="K77">
        <v>396</v>
      </c>
      <c r="L77">
        <f t="shared" si="12"/>
        <v>8.0826610065136133E-5</v>
      </c>
      <c r="M77">
        <f t="shared" si="13"/>
        <v>2.9391494569140412E-3</v>
      </c>
      <c r="N77">
        <f t="shared" si="14"/>
        <v>9.6991932078163371E-3</v>
      </c>
      <c r="O77" s="2">
        <f t="shared" si="15"/>
        <v>276</v>
      </c>
      <c r="P77">
        <f t="shared" si="16"/>
        <v>6.7600437509022946E-3</v>
      </c>
      <c r="Q77">
        <f t="shared" si="17"/>
        <v>1.4084508238220827E-3</v>
      </c>
      <c r="R77">
        <f t="shared" si="18"/>
        <v>0</v>
      </c>
    </row>
    <row r="78" spans="1:18" x14ac:dyDescent="0.3">
      <c r="A78">
        <v>0.59</v>
      </c>
      <c r="B78">
        <v>1.768</v>
      </c>
      <c r="C78">
        <v>250</v>
      </c>
      <c r="D78">
        <v>326.92</v>
      </c>
      <c r="E78">
        <v>201.92</v>
      </c>
      <c r="F78">
        <v>201.923076923076</v>
      </c>
      <c r="G78">
        <v>100</v>
      </c>
      <c r="H78">
        <v>2</v>
      </c>
      <c r="I78">
        <v>116</v>
      </c>
      <c r="J78">
        <v>125</v>
      </c>
      <c r="K78">
        <v>396</v>
      </c>
      <c r="L78">
        <f t="shared" si="12"/>
        <v>7.4940972014733132E-5</v>
      </c>
      <c r="M78">
        <f t="shared" si="13"/>
        <v>2.956951231641932E-3</v>
      </c>
      <c r="N78">
        <f t="shared" si="14"/>
        <v>9.3676215018416407E-3</v>
      </c>
      <c r="O78" s="2">
        <f t="shared" si="15"/>
        <v>271</v>
      </c>
      <c r="P78">
        <f t="shared" si="16"/>
        <v>6.4106702701997084E-3</v>
      </c>
      <c r="Q78">
        <f t="shared" si="17"/>
        <v>3.459890067215116E-3</v>
      </c>
      <c r="R78">
        <f t="shared" si="18"/>
        <v>0</v>
      </c>
    </row>
    <row r="79" spans="1:18" x14ac:dyDescent="0.3">
      <c r="A79">
        <v>0.59</v>
      </c>
      <c r="B79">
        <v>1.768</v>
      </c>
      <c r="C79">
        <v>250</v>
      </c>
      <c r="D79">
        <v>326.92</v>
      </c>
      <c r="E79">
        <v>201.92</v>
      </c>
      <c r="F79">
        <v>201.923076923076</v>
      </c>
      <c r="G79">
        <v>100</v>
      </c>
      <c r="H79">
        <v>2</v>
      </c>
      <c r="I79">
        <v>118</v>
      </c>
      <c r="J79">
        <v>128</v>
      </c>
      <c r="K79">
        <v>396</v>
      </c>
      <c r="L79">
        <f t="shared" si="12"/>
        <v>7.0724735017315603E-5</v>
      </c>
      <c r="M79">
        <f t="shared" si="13"/>
        <v>2.9261466124335827E-3</v>
      </c>
      <c r="N79">
        <f t="shared" si="14"/>
        <v>9.0527660822163972E-3</v>
      </c>
      <c r="O79" s="2">
        <f t="shared" si="15"/>
        <v>268</v>
      </c>
      <c r="P79">
        <f t="shared" si="16"/>
        <v>6.126619469782814E-3</v>
      </c>
      <c r="Q79">
        <f t="shared" si="17"/>
        <v>2.0404479883576326E-3</v>
      </c>
      <c r="R79">
        <f t="shared" si="18"/>
        <v>0</v>
      </c>
    </row>
    <row r="80" spans="1:18" x14ac:dyDescent="0.3">
      <c r="A80">
        <v>0.59</v>
      </c>
      <c r="B80">
        <v>1.768</v>
      </c>
      <c r="C80">
        <v>250</v>
      </c>
      <c r="D80">
        <v>326.92</v>
      </c>
      <c r="E80">
        <v>201.92</v>
      </c>
      <c r="F80">
        <v>201.923076923076</v>
      </c>
      <c r="G80">
        <v>100</v>
      </c>
      <c r="H80">
        <v>2</v>
      </c>
      <c r="I80">
        <v>120</v>
      </c>
      <c r="J80">
        <v>130</v>
      </c>
      <c r="K80">
        <v>396</v>
      </c>
      <c r="L80">
        <f t="shared" si="12"/>
        <v>6.7334783615801875E-5</v>
      </c>
      <c r="M80">
        <f t="shared" si="13"/>
        <v>2.8736309169369993E-3</v>
      </c>
      <c r="N80">
        <f t="shared" si="14"/>
        <v>8.7535218700542441E-3</v>
      </c>
      <c r="O80" s="2">
        <f t="shared" si="15"/>
        <v>266</v>
      </c>
      <c r="P80">
        <f t="shared" si="16"/>
        <v>5.8798909531172444E-3</v>
      </c>
      <c r="Q80">
        <f t="shared" si="17"/>
        <v>1.3374364965705492E-3</v>
      </c>
      <c r="R80">
        <f t="shared" si="18"/>
        <v>0</v>
      </c>
    </row>
    <row r="81" spans="1:56" x14ac:dyDescent="0.3">
      <c r="A81" t="s">
        <v>20</v>
      </c>
    </row>
    <row r="82" spans="1:56" x14ac:dyDescent="0.3">
      <c r="A82" t="s">
        <v>2</v>
      </c>
      <c r="B82" t="s">
        <v>3</v>
      </c>
      <c r="C82" t="s">
        <v>4</v>
      </c>
      <c r="D82" t="s">
        <v>5</v>
      </c>
      <c r="E82" t="s">
        <v>6</v>
      </c>
      <c r="F82" t="s">
        <v>7</v>
      </c>
      <c r="G82" t="s">
        <v>8</v>
      </c>
      <c r="H82" t="s">
        <v>9</v>
      </c>
      <c r="I82" t="s">
        <v>10</v>
      </c>
      <c r="J82" t="s">
        <v>11</v>
      </c>
      <c r="K82" t="s">
        <v>12</v>
      </c>
      <c r="L82" t="s">
        <v>13</v>
      </c>
      <c r="M82" t="s">
        <v>17</v>
      </c>
      <c r="N82" t="s">
        <v>14</v>
      </c>
      <c r="O82" t="s">
        <v>22</v>
      </c>
      <c r="P82" t="s">
        <v>23</v>
      </c>
      <c r="Q82" t="s">
        <v>10</v>
      </c>
      <c r="R82" t="s">
        <v>11</v>
      </c>
      <c r="S82" t="s">
        <v>12</v>
      </c>
      <c r="T82" t="s">
        <v>13</v>
      </c>
      <c r="U82" t="s">
        <v>17</v>
      </c>
      <c r="V82" t="s">
        <v>14</v>
      </c>
      <c r="W82" t="s">
        <v>22</v>
      </c>
      <c r="X82" t="s">
        <v>23</v>
      </c>
      <c r="Y82" t="s">
        <v>10</v>
      </c>
      <c r="Z82" t="s">
        <v>11</v>
      </c>
      <c r="AA82" t="s">
        <v>12</v>
      </c>
      <c r="AB82" t="s">
        <v>13</v>
      </c>
      <c r="AC82" t="s">
        <v>17</v>
      </c>
      <c r="AD82" t="s">
        <v>14</v>
      </c>
      <c r="AE82" t="s">
        <v>22</v>
      </c>
      <c r="AF82" t="s">
        <v>23</v>
      </c>
      <c r="AG82" t="s">
        <v>10</v>
      </c>
      <c r="AH82" t="s">
        <v>11</v>
      </c>
      <c r="AI82" t="s">
        <v>12</v>
      </c>
      <c r="AJ82" t="s">
        <v>13</v>
      </c>
      <c r="AK82" t="s">
        <v>17</v>
      </c>
      <c r="AL82" t="s">
        <v>14</v>
      </c>
      <c r="AM82" t="s">
        <v>22</v>
      </c>
      <c r="AN82" t="s">
        <v>23</v>
      </c>
      <c r="AO82" t="s">
        <v>10</v>
      </c>
      <c r="AP82" t="s">
        <v>11</v>
      </c>
      <c r="AQ82" t="s">
        <v>12</v>
      </c>
      <c r="AR82" t="s">
        <v>13</v>
      </c>
      <c r="AS82" t="s">
        <v>17</v>
      </c>
      <c r="AT82" t="s">
        <v>14</v>
      </c>
      <c r="AU82" t="s">
        <v>22</v>
      </c>
      <c r="AV82" t="s">
        <v>23</v>
      </c>
      <c r="AW82" t="s">
        <v>10</v>
      </c>
      <c r="AX82" t="s">
        <v>11</v>
      </c>
      <c r="AY82" t="s">
        <v>12</v>
      </c>
      <c r="AZ82" t="s">
        <v>13</v>
      </c>
      <c r="BA82" t="s">
        <v>17</v>
      </c>
      <c r="BB82" t="s">
        <v>14</v>
      </c>
      <c r="BC82" t="s">
        <v>22</v>
      </c>
      <c r="BD82" t="s">
        <v>23</v>
      </c>
    </row>
    <row r="83" spans="1:56" x14ac:dyDescent="0.3">
      <c r="A83" t="s">
        <v>2</v>
      </c>
      <c r="B83" t="s">
        <v>3</v>
      </c>
      <c r="C83" t="s">
        <v>4</v>
      </c>
      <c r="D83" t="s">
        <v>5</v>
      </c>
      <c r="E83" t="s">
        <v>6</v>
      </c>
      <c r="F83" t="s">
        <v>7</v>
      </c>
      <c r="G83" t="s">
        <v>8</v>
      </c>
      <c r="H83" t="s">
        <v>9</v>
      </c>
      <c r="I83" t="s">
        <v>10</v>
      </c>
      <c r="J83" t="s">
        <v>24</v>
      </c>
      <c r="K83" t="s">
        <v>25</v>
      </c>
      <c r="L83" t="s">
        <v>26</v>
      </c>
      <c r="M83" t="s">
        <v>24</v>
      </c>
      <c r="N83" t="s">
        <v>25</v>
      </c>
      <c r="O83" t="s">
        <v>26</v>
      </c>
      <c r="P83" t="s">
        <v>26</v>
      </c>
      <c r="Q83" t="s">
        <v>10</v>
      </c>
      <c r="R83" t="s">
        <v>28</v>
      </c>
      <c r="S83" t="s">
        <v>27</v>
      </c>
      <c r="T83" t="s">
        <v>29</v>
      </c>
      <c r="U83" t="s">
        <v>24</v>
      </c>
      <c r="V83" t="s">
        <v>27</v>
      </c>
      <c r="W83" t="s">
        <v>29</v>
      </c>
      <c r="X83" t="s">
        <v>29</v>
      </c>
      <c r="Y83" t="s">
        <v>10</v>
      </c>
      <c r="Z83" t="s">
        <v>30</v>
      </c>
      <c r="AA83" t="s">
        <v>31</v>
      </c>
      <c r="AB83" t="s">
        <v>32</v>
      </c>
      <c r="AC83" t="s">
        <v>30</v>
      </c>
      <c r="AD83" t="s">
        <v>25</v>
      </c>
      <c r="AE83" t="s">
        <v>32</v>
      </c>
      <c r="AF83" t="s">
        <v>32</v>
      </c>
      <c r="AG83" t="s">
        <v>10</v>
      </c>
      <c r="AH83" t="s">
        <v>33</v>
      </c>
      <c r="AI83" t="s">
        <v>34</v>
      </c>
      <c r="AJ83" t="s">
        <v>35</v>
      </c>
      <c r="AK83" t="s">
        <v>33</v>
      </c>
      <c r="AL83" t="s">
        <v>34</v>
      </c>
      <c r="AM83" t="s">
        <v>35</v>
      </c>
      <c r="AN83" t="s">
        <v>35</v>
      </c>
      <c r="AO83" t="s">
        <v>10</v>
      </c>
      <c r="AP83" t="s">
        <v>36</v>
      </c>
      <c r="AQ83" t="s">
        <v>37</v>
      </c>
      <c r="AR83" t="s">
        <v>38</v>
      </c>
      <c r="AS83" t="s">
        <v>36</v>
      </c>
      <c r="AT83" t="s">
        <v>37</v>
      </c>
      <c r="AU83" t="s">
        <v>38</v>
      </c>
      <c r="AV83" t="s">
        <v>38</v>
      </c>
      <c r="AW83" t="s">
        <v>10</v>
      </c>
      <c r="AX83" t="s">
        <v>39</v>
      </c>
      <c r="AY83" t="s">
        <v>40</v>
      </c>
      <c r="AZ83" t="s">
        <v>41</v>
      </c>
      <c r="BA83" t="s">
        <v>39</v>
      </c>
      <c r="BB83" t="s">
        <v>40</v>
      </c>
      <c r="BC83" t="s">
        <v>41</v>
      </c>
      <c r="BD83" t="s">
        <v>41</v>
      </c>
    </row>
    <row r="84" spans="1:56" x14ac:dyDescent="0.3">
      <c r="A84">
        <v>0.59</v>
      </c>
      <c r="B84">
        <v>1.768</v>
      </c>
      <c r="C84">
        <v>250</v>
      </c>
      <c r="D84">
        <v>326.92</v>
      </c>
      <c r="E84">
        <v>201.92</v>
      </c>
      <c r="F84">
        <v>201.923076923076</v>
      </c>
      <c r="G84">
        <v>10</v>
      </c>
      <c r="H84">
        <v>2</v>
      </c>
      <c r="I84">
        <v>60</v>
      </c>
      <c r="J84">
        <v>51</v>
      </c>
      <c r="K84">
        <v>123</v>
      </c>
      <c r="L84">
        <f t="shared" ref="L84:L114" si="19">(K84/J84)/(PI()*I84^2)</f>
        <v>2.1324681917541532E-4</v>
      </c>
      <c r="M84">
        <f t="shared" ref="M84:M114" si="20">J84/(PI()*I84^2)</f>
        <v>4.509390054270368E-3</v>
      </c>
      <c r="N84">
        <f t="shared" ref="N84:N114" si="21">K84/(PI()*I84^2)</f>
        <v>1.0875587777946182E-2</v>
      </c>
      <c r="O84" s="2">
        <f t="shared" ref="O84:O114" si="22">K84-J84</f>
        <v>72</v>
      </c>
      <c r="P84">
        <f t="shared" ref="P84:P114" si="23">(K84-J84)/(PI()*I84^2)</f>
        <v>6.3661977236758134E-3</v>
      </c>
      <c r="Q84">
        <v>70</v>
      </c>
      <c r="R84">
        <v>69</v>
      </c>
      <c r="S84">
        <v>196</v>
      </c>
      <c r="T84">
        <f t="shared" ref="T84:T114" si="24">(S84/R84)/(PI()*Q84^2)</f>
        <v>1.8452747025147288E-4</v>
      </c>
      <c r="U84">
        <f t="shared" ref="U84:U114" si="25">R84/(PI()*Q84^2)</f>
        <v>4.482322887077869E-3</v>
      </c>
      <c r="V84">
        <f t="shared" ref="V84:V114" si="26">S84/(PI()*Q84^2)</f>
        <v>1.2732395447351627E-2</v>
      </c>
      <c r="W84" s="2">
        <f t="shared" ref="W84:W114" si="27">S84-R84</f>
        <v>127</v>
      </c>
      <c r="X84">
        <f t="shared" ref="X84:X114" si="28">(S84-R84)/(PI()*Q84^2)</f>
        <v>8.2500725602737586E-3</v>
      </c>
      <c r="Y84">
        <v>75</v>
      </c>
      <c r="Z84">
        <v>76</v>
      </c>
      <c r="AA84">
        <v>253</v>
      </c>
      <c r="AB84">
        <f t="shared" ref="AB84:AB114" si="29">(AA84/Z84)/(PI()*Y84^2)</f>
        <v>1.8837988585847728E-4</v>
      </c>
      <c r="AC84">
        <f t="shared" ref="AC84:AC114" si="30">Z84/(PI()*Y84^2)</f>
        <v>4.3007202399943274E-3</v>
      </c>
      <c r="AD84">
        <f t="shared" ref="AD84:AD114" si="31">AA84/(PI()*Y84^2)</f>
        <v>1.4316871325244273E-2</v>
      </c>
      <c r="AE84" s="2">
        <f t="shared" ref="AE84:AE114" si="32">AA84-Z84</f>
        <v>177</v>
      </c>
      <c r="AF84">
        <f t="shared" ref="AF84:AF114" si="33">(AA84-Z84)/(PI()*Y84^2)</f>
        <v>1.0016151085249947E-2</v>
      </c>
      <c r="AG84">
        <v>80</v>
      </c>
      <c r="AH84">
        <v>85</v>
      </c>
      <c r="AI84">
        <v>343</v>
      </c>
      <c r="AJ84">
        <f t="shared" ref="AJ84:AJ114" si="34">(AI84/AH84)/(PI()*AG84^2)</f>
        <v>2.00699064266618E-4</v>
      </c>
      <c r="AK84">
        <f t="shared" ref="AK84:AK114" si="35">AH84/(PI()*AG84^2)</f>
        <v>4.22755317587847E-3</v>
      </c>
      <c r="AL84">
        <f t="shared" ref="AL84:AL114" si="36">AI84/(PI()*AG84^2)</f>
        <v>1.7059420462662532E-2</v>
      </c>
      <c r="AM84" s="2">
        <f t="shared" ref="AM84:AM114" si="37">AI84-AH84</f>
        <v>258</v>
      </c>
      <c r="AN84">
        <f t="shared" ref="AN84:AN114" si="38">(AI84-AH84)/(PI()*AG84^2)</f>
        <v>1.2831867286784062E-2</v>
      </c>
      <c r="AO84">
        <v>90</v>
      </c>
      <c r="AP84">
        <v>110</v>
      </c>
      <c r="AQ84">
        <v>392</v>
      </c>
      <c r="AR84">
        <f t="shared" ref="AR84:AR114" si="39">(AQ84/AP84)/(PI()*AO84^2)</f>
        <v>1.4004205991475415E-4</v>
      </c>
      <c r="AS84">
        <f t="shared" ref="AS84:AS114" si="40">AP84/(PI()*AO84^2)</f>
        <v>4.3227268494095035E-3</v>
      </c>
      <c r="AT84">
        <f t="shared" ref="AT84:AT114" si="41">AQ84/(PI()*AO84^2)</f>
        <v>1.5404626590622958E-2</v>
      </c>
      <c r="AU84" s="2">
        <f t="shared" ref="AU84:AU114" si="42">AQ84-AP84</f>
        <v>282</v>
      </c>
      <c r="AV84">
        <f t="shared" ref="AV84:AV114" si="43">(AQ84-AP84)/(PI()*AO84^2)</f>
        <v>1.1081899741213454E-2</v>
      </c>
      <c r="AW84">
        <v>100</v>
      </c>
      <c r="AX84">
        <v>133</v>
      </c>
      <c r="AY84">
        <v>394</v>
      </c>
      <c r="AZ84">
        <f t="shared" ref="AZ84:AZ114" si="44">(AY84/AX84)/(PI()*AW84^2)</f>
        <v>9.4296312147679347E-5</v>
      </c>
      <c r="BA84">
        <f t="shared" ref="BA84:BA114" si="45">AX84/(PI()*AW84^2)</f>
        <v>4.2335214862444159E-3</v>
      </c>
      <c r="BB84">
        <f t="shared" ref="BB84:BB114" si="46">AY84/(PI()*AW84^2)</f>
        <v>1.2541409515641352E-2</v>
      </c>
      <c r="BC84" s="2">
        <f t="shared" ref="BC84:BC114" si="47">AY84-AX84</f>
        <v>261</v>
      </c>
      <c r="BD84">
        <f t="shared" ref="BD84:BD114" si="48">(AY84-AX84)/(PI()*AW84^2)</f>
        <v>8.3078880293969374E-3</v>
      </c>
    </row>
    <row r="85" spans="1:56" x14ac:dyDescent="0.3">
      <c r="A85">
        <v>0.59</v>
      </c>
      <c r="B85">
        <v>1.768</v>
      </c>
      <c r="C85">
        <v>250</v>
      </c>
      <c r="D85">
        <v>326.92</v>
      </c>
      <c r="E85">
        <v>201.92</v>
      </c>
      <c r="F85">
        <v>201.923076923076</v>
      </c>
      <c r="G85">
        <v>19.6666666666666</v>
      </c>
      <c r="H85">
        <v>2</v>
      </c>
      <c r="I85">
        <v>60</v>
      </c>
      <c r="J85">
        <v>53</v>
      </c>
      <c r="K85">
        <v>135</v>
      </c>
      <c r="L85">
        <f t="shared" si="19"/>
        <v>2.2521925909230474E-4</v>
      </c>
      <c r="M85">
        <f t="shared" si="20"/>
        <v>4.6862288799280295E-3</v>
      </c>
      <c r="N85">
        <f t="shared" si="21"/>
        <v>1.1936620731892151E-2</v>
      </c>
      <c r="O85" s="2">
        <f t="shared" si="22"/>
        <v>82</v>
      </c>
      <c r="P85">
        <f t="shared" si="23"/>
        <v>7.2503918519641209E-3</v>
      </c>
      <c r="Q85">
        <v>70</v>
      </c>
      <c r="R85">
        <v>67</v>
      </c>
      <c r="S85">
        <v>211</v>
      </c>
      <c r="T85">
        <f t="shared" si="24"/>
        <v>2.0457930546688953E-4</v>
      </c>
      <c r="U85">
        <f t="shared" si="25"/>
        <v>4.3524004845538729E-3</v>
      </c>
      <c r="V85">
        <f t="shared" si="26"/>
        <v>1.3706813466281598E-2</v>
      </c>
      <c r="W85" s="2">
        <f t="shared" si="27"/>
        <v>144</v>
      </c>
      <c r="X85">
        <f t="shared" si="28"/>
        <v>9.3544129817277263E-3</v>
      </c>
      <c r="Y85">
        <v>75</v>
      </c>
      <c r="Z85">
        <v>71</v>
      </c>
      <c r="AA85">
        <v>260</v>
      </c>
      <c r="AB85">
        <f t="shared" si="29"/>
        <v>2.0722521541855543E-4</v>
      </c>
      <c r="AC85">
        <f t="shared" si="30"/>
        <v>4.0177781189420685E-3</v>
      </c>
      <c r="AD85">
        <f t="shared" si="31"/>
        <v>1.4712990294717435E-2</v>
      </c>
      <c r="AE85" s="2">
        <f t="shared" si="32"/>
        <v>189</v>
      </c>
      <c r="AF85">
        <f t="shared" si="33"/>
        <v>1.0695212175775366E-2</v>
      </c>
      <c r="AG85">
        <v>80</v>
      </c>
      <c r="AH85">
        <v>83</v>
      </c>
      <c r="AI85">
        <v>356</v>
      </c>
      <c r="AJ85">
        <f t="shared" si="34"/>
        <v>2.1332514962618503E-4</v>
      </c>
      <c r="AK85">
        <f t="shared" si="35"/>
        <v>4.1280813364460356E-3</v>
      </c>
      <c r="AL85">
        <f t="shared" si="36"/>
        <v>1.7705987418973355E-2</v>
      </c>
      <c r="AM85" s="2">
        <f t="shared" si="37"/>
        <v>273</v>
      </c>
      <c r="AN85">
        <f t="shared" si="38"/>
        <v>1.3577906082527321E-2</v>
      </c>
      <c r="AO85">
        <v>90</v>
      </c>
      <c r="AP85">
        <v>106</v>
      </c>
      <c r="AQ85">
        <v>382</v>
      </c>
      <c r="AR85">
        <f t="shared" si="39"/>
        <v>1.4161935304240396E-4</v>
      </c>
      <c r="AS85">
        <f t="shared" si="40"/>
        <v>4.1655367821582488E-3</v>
      </c>
      <c r="AT85">
        <f t="shared" si="41"/>
        <v>1.5011651422494821E-2</v>
      </c>
      <c r="AU85" s="2">
        <f t="shared" si="42"/>
        <v>276</v>
      </c>
      <c r="AV85">
        <f t="shared" si="43"/>
        <v>1.0846114640336572E-2</v>
      </c>
      <c r="AW85">
        <v>100</v>
      </c>
      <c r="AX85">
        <v>132</v>
      </c>
      <c r="AY85">
        <v>382</v>
      </c>
      <c r="AZ85">
        <f t="shared" si="44"/>
        <v>9.2116951910763671E-5</v>
      </c>
      <c r="BA85">
        <f t="shared" si="45"/>
        <v>4.2016904976260368E-3</v>
      </c>
      <c r="BB85">
        <f t="shared" si="46"/>
        <v>1.2159437652220804E-2</v>
      </c>
      <c r="BC85" s="2">
        <f t="shared" si="47"/>
        <v>250</v>
      </c>
      <c r="BD85">
        <f t="shared" si="48"/>
        <v>7.9577471545947669E-3</v>
      </c>
    </row>
    <row r="86" spans="1:56" x14ac:dyDescent="0.3">
      <c r="A86">
        <v>0.59</v>
      </c>
      <c r="B86">
        <v>1.768</v>
      </c>
      <c r="C86">
        <v>250</v>
      </c>
      <c r="D86">
        <v>326.92</v>
      </c>
      <c r="E86">
        <v>201.92</v>
      </c>
      <c r="F86">
        <v>201.923076923076</v>
      </c>
      <c r="G86">
        <v>29.3333333333333</v>
      </c>
      <c r="H86">
        <v>2</v>
      </c>
      <c r="I86">
        <v>60</v>
      </c>
      <c r="J86">
        <v>48</v>
      </c>
      <c r="K86">
        <v>143</v>
      </c>
      <c r="L86">
        <f t="shared" si="19"/>
        <v>2.6341616738589159E-4</v>
      </c>
      <c r="M86">
        <f t="shared" si="20"/>
        <v>4.2441318157838762E-3</v>
      </c>
      <c r="N86">
        <f t="shared" si="21"/>
        <v>1.2643976034522797E-2</v>
      </c>
      <c r="O86" s="2">
        <f t="shared" si="22"/>
        <v>95</v>
      </c>
      <c r="P86">
        <f t="shared" si="23"/>
        <v>8.3998442187389211E-3</v>
      </c>
      <c r="Q86">
        <v>70</v>
      </c>
      <c r="R86">
        <v>67</v>
      </c>
      <c r="S86">
        <v>221</v>
      </c>
      <c r="T86">
        <f t="shared" si="24"/>
        <v>2.1427500714778477E-4</v>
      </c>
      <c r="U86">
        <f t="shared" si="25"/>
        <v>4.3524004845538729E-3</v>
      </c>
      <c r="V86">
        <f t="shared" si="26"/>
        <v>1.4356425478901579E-2</v>
      </c>
      <c r="W86" s="2">
        <f t="shared" si="27"/>
        <v>154</v>
      </c>
      <c r="X86">
        <f t="shared" si="28"/>
        <v>1.0004024994347707E-2</v>
      </c>
      <c r="Y86">
        <v>75</v>
      </c>
      <c r="Z86">
        <v>72</v>
      </c>
      <c r="AA86">
        <v>306</v>
      </c>
      <c r="AB86">
        <f t="shared" si="29"/>
        <v>2.4050080289441961E-4</v>
      </c>
      <c r="AC86">
        <f t="shared" si="30"/>
        <v>4.0743665431525206E-3</v>
      </c>
      <c r="AD86">
        <f t="shared" si="31"/>
        <v>1.7316057808398212E-2</v>
      </c>
      <c r="AE86" s="2">
        <f t="shared" si="32"/>
        <v>234</v>
      </c>
      <c r="AF86">
        <f t="shared" si="33"/>
        <v>1.3241691265245692E-2</v>
      </c>
      <c r="AG86">
        <v>80</v>
      </c>
      <c r="AH86">
        <v>83</v>
      </c>
      <c r="AI86">
        <v>380</v>
      </c>
      <c r="AJ86">
        <f t="shared" si="34"/>
        <v>2.2770662038750086E-4</v>
      </c>
      <c r="AK86">
        <f t="shared" si="35"/>
        <v>4.1280813364460356E-3</v>
      </c>
      <c r="AL86">
        <f t="shared" si="36"/>
        <v>1.8899649492162572E-2</v>
      </c>
      <c r="AM86" s="2">
        <f t="shared" si="37"/>
        <v>297</v>
      </c>
      <c r="AN86">
        <f t="shared" si="38"/>
        <v>1.4771568155716536E-2</v>
      </c>
      <c r="AO86">
        <v>90</v>
      </c>
      <c r="AP86">
        <v>101</v>
      </c>
      <c r="AQ86">
        <v>384</v>
      </c>
      <c r="AR86">
        <f t="shared" si="39"/>
        <v>1.4940838075366779E-4</v>
      </c>
      <c r="AS86">
        <f t="shared" si="40"/>
        <v>3.9690491980941805E-3</v>
      </c>
      <c r="AT86">
        <f t="shared" si="41"/>
        <v>1.5090246456120449E-2</v>
      </c>
      <c r="AU86" s="2">
        <f t="shared" si="42"/>
        <v>283</v>
      </c>
      <c r="AV86">
        <f t="shared" si="43"/>
        <v>1.1121197258026268E-2</v>
      </c>
      <c r="AW86">
        <v>100</v>
      </c>
      <c r="AX86">
        <v>131</v>
      </c>
      <c r="AY86">
        <v>386</v>
      </c>
      <c r="AZ86">
        <f t="shared" si="44"/>
        <v>9.3792073333544423E-5</v>
      </c>
      <c r="BA86">
        <f t="shared" si="45"/>
        <v>4.1698595090076578E-3</v>
      </c>
      <c r="BB86">
        <f t="shared" si="46"/>
        <v>1.228676160669432E-2</v>
      </c>
      <c r="BC86" s="2">
        <f t="shared" si="47"/>
        <v>255</v>
      </c>
      <c r="BD86">
        <f t="shared" si="48"/>
        <v>8.1169020976866631E-3</v>
      </c>
    </row>
    <row r="87" spans="1:56" x14ac:dyDescent="0.3">
      <c r="A87">
        <v>0.59</v>
      </c>
      <c r="B87">
        <v>1.768</v>
      </c>
      <c r="C87">
        <v>250</v>
      </c>
      <c r="D87">
        <v>326.92</v>
      </c>
      <c r="E87">
        <v>201.92</v>
      </c>
      <c r="F87">
        <v>201.923076923076</v>
      </c>
      <c r="G87">
        <v>39</v>
      </c>
      <c r="H87">
        <v>2</v>
      </c>
      <c r="I87">
        <v>60</v>
      </c>
      <c r="J87">
        <v>47</v>
      </c>
      <c r="K87">
        <v>148</v>
      </c>
      <c r="L87">
        <f t="shared" si="19"/>
        <v>2.7842708720567983E-4</v>
      </c>
      <c r="M87">
        <f t="shared" si="20"/>
        <v>4.155712402955045E-3</v>
      </c>
      <c r="N87">
        <f t="shared" si="21"/>
        <v>1.308607309866695E-2</v>
      </c>
      <c r="O87" s="2">
        <f t="shared" si="22"/>
        <v>101</v>
      </c>
      <c r="P87">
        <f t="shared" si="23"/>
        <v>8.9303606957119048E-3</v>
      </c>
      <c r="Q87">
        <v>70</v>
      </c>
      <c r="R87">
        <v>63</v>
      </c>
      <c r="S87">
        <v>239</v>
      </c>
      <c r="T87">
        <f t="shared" si="24"/>
        <v>2.4644011272408799E-4</v>
      </c>
      <c r="U87">
        <f t="shared" si="25"/>
        <v>4.0925556795058798E-3</v>
      </c>
      <c r="V87">
        <f t="shared" si="26"/>
        <v>1.5525727101617546E-2</v>
      </c>
      <c r="W87" s="2">
        <f t="shared" si="27"/>
        <v>176</v>
      </c>
      <c r="X87">
        <f t="shared" si="28"/>
        <v>1.1433171422111666E-2</v>
      </c>
      <c r="Y87">
        <v>75</v>
      </c>
      <c r="Z87">
        <v>71</v>
      </c>
      <c r="AA87">
        <v>317</v>
      </c>
      <c r="AB87">
        <f t="shared" si="29"/>
        <v>2.5265535879877716E-4</v>
      </c>
      <c r="AC87">
        <f t="shared" si="30"/>
        <v>4.0177781189420685E-3</v>
      </c>
      <c r="AD87">
        <f t="shared" si="31"/>
        <v>1.793853047471318E-2</v>
      </c>
      <c r="AE87" s="2">
        <f t="shared" si="32"/>
        <v>246</v>
      </c>
      <c r="AF87">
        <f t="shared" si="33"/>
        <v>1.3920752355771112E-2</v>
      </c>
      <c r="AG87">
        <v>80</v>
      </c>
      <c r="AH87">
        <v>78</v>
      </c>
      <c r="AI87">
        <v>376</v>
      </c>
      <c r="AJ87">
        <f t="shared" si="34"/>
        <v>2.3975263863202181E-4</v>
      </c>
      <c r="AK87">
        <f t="shared" si="35"/>
        <v>3.8794017378649486E-3</v>
      </c>
      <c r="AL87">
        <f t="shared" si="36"/>
        <v>1.8700705813297702E-2</v>
      </c>
      <c r="AM87" s="2">
        <f t="shared" si="37"/>
        <v>298</v>
      </c>
      <c r="AN87">
        <f t="shared" si="38"/>
        <v>1.4821304075432752E-2</v>
      </c>
      <c r="AO87">
        <v>90</v>
      </c>
      <c r="AP87">
        <v>98</v>
      </c>
      <c r="AQ87">
        <v>377</v>
      </c>
      <c r="AR87">
        <f t="shared" si="39"/>
        <v>1.5117514120847707E-4</v>
      </c>
      <c r="AS87">
        <f t="shared" si="40"/>
        <v>3.8511566476557395E-3</v>
      </c>
      <c r="AT87">
        <f t="shared" si="41"/>
        <v>1.4815163838430753E-2</v>
      </c>
      <c r="AU87" s="2">
        <f t="shared" si="42"/>
        <v>279</v>
      </c>
      <c r="AV87">
        <f t="shared" si="43"/>
        <v>1.0964007190775013E-2</v>
      </c>
      <c r="AW87">
        <v>100</v>
      </c>
      <c r="AX87">
        <v>122</v>
      </c>
      <c r="AY87">
        <v>380</v>
      </c>
      <c r="AZ87">
        <f t="shared" si="44"/>
        <v>9.9145702253967583E-5</v>
      </c>
      <c r="BA87">
        <f t="shared" si="45"/>
        <v>3.8833806114422463E-3</v>
      </c>
      <c r="BB87">
        <f t="shared" si="46"/>
        <v>1.2095775674984046E-2</v>
      </c>
      <c r="BC87" s="2">
        <f t="shared" si="47"/>
        <v>258</v>
      </c>
      <c r="BD87">
        <f t="shared" si="48"/>
        <v>8.2123950635417994E-3</v>
      </c>
    </row>
    <row r="88" spans="1:56" x14ac:dyDescent="0.3">
      <c r="A88">
        <v>0.59</v>
      </c>
      <c r="B88">
        <v>1.768</v>
      </c>
      <c r="C88">
        <v>250</v>
      </c>
      <c r="D88">
        <v>326.92</v>
      </c>
      <c r="E88">
        <v>201.92</v>
      </c>
      <c r="F88">
        <v>201.923076923076</v>
      </c>
      <c r="G88">
        <v>48.6666666666666</v>
      </c>
      <c r="H88">
        <v>2</v>
      </c>
      <c r="I88">
        <v>60</v>
      </c>
      <c r="J88">
        <v>44</v>
      </c>
      <c r="K88">
        <v>157</v>
      </c>
      <c r="L88">
        <f t="shared" si="19"/>
        <v>3.1549654123014611E-4</v>
      </c>
      <c r="M88">
        <f t="shared" si="20"/>
        <v>3.8904541644685527E-3</v>
      </c>
      <c r="N88">
        <f t="shared" si="21"/>
        <v>1.3881847814126427E-2</v>
      </c>
      <c r="O88" s="2">
        <f t="shared" si="22"/>
        <v>113</v>
      </c>
      <c r="P88">
        <f t="shared" si="23"/>
        <v>9.9913936496578738E-3</v>
      </c>
      <c r="Q88">
        <v>70</v>
      </c>
      <c r="R88">
        <v>59</v>
      </c>
      <c r="S88">
        <v>260</v>
      </c>
      <c r="T88">
        <f t="shared" si="24"/>
        <v>2.8626970047660176E-4</v>
      </c>
      <c r="U88">
        <f t="shared" si="25"/>
        <v>3.8327108744578876E-3</v>
      </c>
      <c r="V88">
        <f t="shared" si="26"/>
        <v>1.6889912328119507E-2</v>
      </c>
      <c r="W88" s="2">
        <f t="shared" si="27"/>
        <v>201</v>
      </c>
      <c r="X88">
        <f t="shared" si="28"/>
        <v>1.3057201453661618E-2</v>
      </c>
      <c r="Y88">
        <v>75</v>
      </c>
      <c r="Z88">
        <v>65</v>
      </c>
      <c r="AA88">
        <v>357</v>
      </c>
      <c r="AB88">
        <f t="shared" si="29"/>
        <v>3.1080103758663458E-4</v>
      </c>
      <c r="AC88">
        <f t="shared" si="30"/>
        <v>3.6782475736793587E-3</v>
      </c>
      <c r="AD88">
        <f t="shared" si="31"/>
        <v>2.0202067443131248E-2</v>
      </c>
      <c r="AE88" s="2">
        <f t="shared" si="32"/>
        <v>292</v>
      </c>
      <c r="AF88">
        <f t="shared" si="33"/>
        <v>1.6523819869451888E-2</v>
      </c>
      <c r="AG88">
        <v>80</v>
      </c>
      <c r="AH88">
        <v>71</v>
      </c>
      <c r="AI88">
        <v>389</v>
      </c>
      <c r="AJ88">
        <f t="shared" si="34"/>
        <v>2.7249679957195108E-4</v>
      </c>
      <c r="AK88">
        <f t="shared" si="35"/>
        <v>3.5312502998514276E-3</v>
      </c>
      <c r="AL88">
        <f t="shared" si="36"/>
        <v>1.9347272769608525E-2</v>
      </c>
      <c r="AM88" s="2">
        <f t="shared" si="37"/>
        <v>318</v>
      </c>
      <c r="AN88">
        <f t="shared" si="38"/>
        <v>1.58160224697571E-2</v>
      </c>
      <c r="AO88">
        <v>90</v>
      </c>
      <c r="AP88">
        <v>91</v>
      </c>
      <c r="AQ88">
        <v>389</v>
      </c>
      <c r="AR88">
        <f t="shared" si="39"/>
        <v>1.6798608835367601E-4</v>
      </c>
      <c r="AS88">
        <f t="shared" si="40"/>
        <v>3.5760740299660438E-3</v>
      </c>
      <c r="AT88">
        <f t="shared" si="41"/>
        <v>1.5286734040184517E-2</v>
      </c>
      <c r="AU88" s="2">
        <f t="shared" si="42"/>
        <v>298</v>
      </c>
      <c r="AV88">
        <f t="shared" si="43"/>
        <v>1.1710660010218473E-2</v>
      </c>
      <c r="AW88">
        <v>100</v>
      </c>
      <c r="AX88">
        <v>114</v>
      </c>
      <c r="AY88">
        <v>390</v>
      </c>
      <c r="AZ88">
        <f t="shared" si="44"/>
        <v>1.0889548737866522E-4</v>
      </c>
      <c r="BA88">
        <f t="shared" si="45"/>
        <v>3.6287327024952139E-3</v>
      </c>
      <c r="BB88">
        <f t="shared" si="46"/>
        <v>1.2414085561167836E-2</v>
      </c>
      <c r="BC88" s="2">
        <f t="shared" si="47"/>
        <v>276</v>
      </c>
      <c r="BD88">
        <f t="shared" si="48"/>
        <v>8.7853528586726223E-3</v>
      </c>
    </row>
    <row r="89" spans="1:56" x14ac:dyDescent="0.3">
      <c r="A89">
        <v>0.59</v>
      </c>
      <c r="B89">
        <v>1.768</v>
      </c>
      <c r="C89">
        <v>250</v>
      </c>
      <c r="D89">
        <v>326.92</v>
      </c>
      <c r="E89">
        <v>201.92</v>
      </c>
      <c r="F89">
        <v>201.923076923076</v>
      </c>
      <c r="G89">
        <v>58.3333333333333</v>
      </c>
      <c r="H89">
        <v>2</v>
      </c>
      <c r="I89">
        <v>60</v>
      </c>
      <c r="J89">
        <v>42</v>
      </c>
      <c r="K89">
        <v>176</v>
      </c>
      <c r="L89">
        <f t="shared" si="19"/>
        <v>3.7051944423510029E-4</v>
      </c>
      <c r="M89">
        <f t="shared" si="20"/>
        <v>3.7136153388108912E-3</v>
      </c>
      <c r="N89">
        <f t="shared" si="21"/>
        <v>1.5561816657874211E-2</v>
      </c>
      <c r="O89" s="2">
        <f t="shared" si="22"/>
        <v>134</v>
      </c>
      <c r="P89">
        <f t="shared" si="23"/>
        <v>1.184820131906332E-2</v>
      </c>
      <c r="Q89">
        <v>70</v>
      </c>
      <c r="R89">
        <v>59</v>
      </c>
      <c r="S89">
        <v>282</v>
      </c>
      <c r="T89">
        <f t="shared" si="24"/>
        <v>3.1049252128616039E-4</v>
      </c>
      <c r="U89">
        <f t="shared" si="25"/>
        <v>3.8327108744578876E-3</v>
      </c>
      <c r="V89">
        <f t="shared" si="26"/>
        <v>1.8319058755883463E-2</v>
      </c>
      <c r="W89" s="2">
        <f t="shared" si="27"/>
        <v>223</v>
      </c>
      <c r="X89">
        <f t="shared" si="28"/>
        <v>1.4486347881425577E-2</v>
      </c>
      <c r="Y89">
        <v>75</v>
      </c>
      <c r="Z89">
        <v>64</v>
      </c>
      <c r="AA89">
        <v>373</v>
      </c>
      <c r="AB89">
        <f t="shared" si="29"/>
        <v>3.2980440985153867E-4</v>
      </c>
      <c r="AC89">
        <f t="shared" si="30"/>
        <v>3.621659149468907E-3</v>
      </c>
      <c r="AD89">
        <f t="shared" si="31"/>
        <v>2.1107482230498475E-2</v>
      </c>
      <c r="AE89" s="2">
        <f t="shared" si="32"/>
        <v>309</v>
      </c>
      <c r="AF89">
        <f t="shared" si="33"/>
        <v>1.7485823081029566E-2</v>
      </c>
      <c r="AG89">
        <v>80</v>
      </c>
      <c r="AH89">
        <v>69</v>
      </c>
      <c r="AI89">
        <v>385</v>
      </c>
      <c r="AJ89">
        <f t="shared" si="34"/>
        <v>2.7751201580787909E-4</v>
      </c>
      <c r="AK89">
        <f t="shared" si="35"/>
        <v>3.4317784604189932E-3</v>
      </c>
      <c r="AL89">
        <f t="shared" si="36"/>
        <v>1.9148329090743658E-2</v>
      </c>
      <c r="AM89" s="2">
        <f t="shared" si="37"/>
        <v>316</v>
      </c>
      <c r="AN89">
        <f t="shared" si="38"/>
        <v>1.5716550630324663E-2</v>
      </c>
      <c r="AO89">
        <v>90</v>
      </c>
      <c r="AP89">
        <v>90</v>
      </c>
      <c r="AQ89">
        <v>387</v>
      </c>
      <c r="AR89">
        <f t="shared" si="39"/>
        <v>1.6897932229509877E-4</v>
      </c>
      <c r="AS89">
        <f t="shared" si="40"/>
        <v>3.5367765131532301E-3</v>
      </c>
      <c r="AT89">
        <f t="shared" si="41"/>
        <v>1.520813900655889E-2</v>
      </c>
      <c r="AU89" s="2">
        <f t="shared" si="42"/>
        <v>297</v>
      </c>
      <c r="AV89">
        <f t="shared" si="43"/>
        <v>1.1671362493405659E-2</v>
      </c>
      <c r="AW89">
        <v>100</v>
      </c>
      <c r="AX89">
        <v>112</v>
      </c>
      <c r="AY89">
        <v>387</v>
      </c>
      <c r="AZ89">
        <f t="shared" si="44"/>
        <v>1.0998743388672053E-4</v>
      </c>
      <c r="BA89">
        <f t="shared" si="45"/>
        <v>3.5650707252584558E-3</v>
      </c>
      <c r="BB89">
        <f t="shared" si="46"/>
        <v>1.23185925953127E-2</v>
      </c>
      <c r="BC89" s="2">
        <f t="shared" si="47"/>
        <v>275</v>
      </c>
      <c r="BD89">
        <f t="shared" si="48"/>
        <v>8.7535218700542441E-3</v>
      </c>
    </row>
    <row r="90" spans="1:56" x14ac:dyDescent="0.3">
      <c r="A90">
        <v>0.59</v>
      </c>
      <c r="B90">
        <v>1.768</v>
      </c>
      <c r="C90">
        <v>250</v>
      </c>
      <c r="D90">
        <v>326.92</v>
      </c>
      <c r="E90">
        <v>201.92</v>
      </c>
      <c r="F90">
        <v>201.923076923076</v>
      </c>
      <c r="G90">
        <v>68</v>
      </c>
      <c r="H90">
        <v>2</v>
      </c>
      <c r="I90">
        <v>60</v>
      </c>
      <c r="J90">
        <v>42</v>
      </c>
      <c r="K90">
        <v>164</v>
      </c>
      <c r="L90">
        <f t="shared" si="19"/>
        <v>3.4525675485543435E-4</v>
      </c>
      <c r="M90">
        <f t="shared" si="20"/>
        <v>3.7136153388108912E-3</v>
      </c>
      <c r="N90">
        <f t="shared" si="21"/>
        <v>1.4500783703928242E-2</v>
      </c>
      <c r="O90" s="2">
        <f t="shared" si="22"/>
        <v>122</v>
      </c>
      <c r="P90">
        <f t="shared" si="23"/>
        <v>1.0787168365117351E-2</v>
      </c>
      <c r="Q90">
        <v>70</v>
      </c>
      <c r="R90">
        <v>56</v>
      </c>
      <c r="S90">
        <v>287</v>
      </c>
      <c r="T90">
        <f t="shared" si="24"/>
        <v>3.3292615646774023E-4</v>
      </c>
      <c r="U90">
        <f t="shared" si="25"/>
        <v>3.6378272706718935E-3</v>
      </c>
      <c r="V90">
        <f t="shared" si="26"/>
        <v>1.8643864762193454E-2</v>
      </c>
      <c r="W90" s="2">
        <f t="shared" si="27"/>
        <v>231</v>
      </c>
      <c r="X90">
        <f t="shared" si="28"/>
        <v>1.5006037491521561E-2</v>
      </c>
      <c r="Y90">
        <v>75</v>
      </c>
      <c r="Z90">
        <v>61</v>
      </c>
      <c r="AA90">
        <v>357</v>
      </c>
      <c r="AB90">
        <f t="shared" si="29"/>
        <v>3.3118143349395487E-4</v>
      </c>
      <c r="AC90">
        <f t="shared" si="30"/>
        <v>3.4518938768375519E-3</v>
      </c>
      <c r="AD90">
        <f t="shared" si="31"/>
        <v>2.0202067443131248E-2</v>
      </c>
      <c r="AE90" s="2">
        <f t="shared" si="32"/>
        <v>296</v>
      </c>
      <c r="AF90">
        <f t="shared" si="33"/>
        <v>1.6750173566293696E-2</v>
      </c>
      <c r="AG90">
        <v>80</v>
      </c>
      <c r="AH90">
        <v>69</v>
      </c>
      <c r="AI90">
        <v>365</v>
      </c>
      <c r="AJ90">
        <f t="shared" si="34"/>
        <v>2.6309580719448278E-4</v>
      </c>
      <c r="AK90">
        <f t="shared" si="35"/>
        <v>3.4317784604189932E-3</v>
      </c>
      <c r="AL90">
        <f t="shared" si="36"/>
        <v>1.8153610696419312E-2</v>
      </c>
      <c r="AM90" s="2">
        <f t="shared" si="37"/>
        <v>296</v>
      </c>
      <c r="AN90">
        <f t="shared" si="38"/>
        <v>1.4721832236000319E-2</v>
      </c>
      <c r="AO90">
        <v>90</v>
      </c>
      <c r="AP90">
        <v>87</v>
      </c>
      <c r="AQ90">
        <v>365</v>
      </c>
      <c r="AR90">
        <f t="shared" si="39"/>
        <v>1.6486889237559758E-4</v>
      </c>
      <c r="AS90">
        <f t="shared" si="40"/>
        <v>3.4188839627147891E-3</v>
      </c>
      <c r="AT90">
        <f t="shared" si="41"/>
        <v>1.4343593636676989E-2</v>
      </c>
      <c r="AU90" s="2">
        <f t="shared" si="42"/>
        <v>278</v>
      </c>
      <c r="AV90">
        <f t="shared" si="43"/>
        <v>1.09247096739622E-2</v>
      </c>
      <c r="AW90">
        <v>100</v>
      </c>
      <c r="AX90">
        <v>107</v>
      </c>
      <c r="AY90">
        <v>368</v>
      </c>
      <c r="AZ90">
        <f t="shared" si="44"/>
        <v>1.0947480197722895E-4</v>
      </c>
      <c r="BA90">
        <f t="shared" si="45"/>
        <v>3.4059157821665601E-3</v>
      </c>
      <c r="BB90">
        <f t="shared" si="46"/>
        <v>1.1713803811563497E-2</v>
      </c>
      <c r="BC90" s="2">
        <f t="shared" si="47"/>
        <v>261</v>
      </c>
      <c r="BD90">
        <f t="shared" si="48"/>
        <v>8.3078880293969374E-3</v>
      </c>
    </row>
    <row r="91" spans="1:56" x14ac:dyDescent="0.3">
      <c r="A91">
        <v>0.59</v>
      </c>
      <c r="B91">
        <v>1.768</v>
      </c>
      <c r="C91">
        <v>250</v>
      </c>
      <c r="D91">
        <v>326.92</v>
      </c>
      <c r="E91">
        <v>201.92</v>
      </c>
      <c r="F91">
        <v>201.923076923076</v>
      </c>
      <c r="G91">
        <v>77.6666666666666</v>
      </c>
      <c r="H91">
        <v>2</v>
      </c>
      <c r="I91">
        <v>60</v>
      </c>
      <c r="J91">
        <v>42</v>
      </c>
      <c r="K91">
        <v>192</v>
      </c>
      <c r="L91">
        <f t="shared" si="19"/>
        <v>4.0420303007465479E-4</v>
      </c>
      <c r="M91">
        <f t="shared" si="20"/>
        <v>3.7136153388108912E-3</v>
      </c>
      <c r="N91">
        <f t="shared" si="21"/>
        <v>1.6976527263135505E-2</v>
      </c>
      <c r="O91" s="2">
        <f t="shared" si="22"/>
        <v>150</v>
      </c>
      <c r="P91">
        <f t="shared" si="23"/>
        <v>1.3262911924324612E-2</v>
      </c>
      <c r="Q91">
        <v>70</v>
      </c>
      <c r="R91">
        <v>53</v>
      </c>
      <c r="S91">
        <v>335</v>
      </c>
      <c r="T91">
        <f t="shared" si="24"/>
        <v>4.1060381929753514E-4</v>
      </c>
      <c r="U91">
        <f t="shared" si="25"/>
        <v>3.4429436668858993E-3</v>
      </c>
      <c r="V91">
        <f t="shared" si="26"/>
        <v>2.1762002422769364E-2</v>
      </c>
      <c r="W91" s="2">
        <f t="shared" si="27"/>
        <v>282</v>
      </c>
      <c r="X91">
        <f t="shared" si="28"/>
        <v>1.8319058755883463E-2</v>
      </c>
      <c r="Y91">
        <v>75</v>
      </c>
      <c r="Z91">
        <v>60</v>
      </c>
      <c r="AA91">
        <v>389</v>
      </c>
      <c r="AB91">
        <f t="shared" si="29"/>
        <v>3.6688161696442833E-4</v>
      </c>
      <c r="AC91">
        <f t="shared" si="30"/>
        <v>3.3953054526271002E-3</v>
      </c>
      <c r="AD91">
        <f t="shared" si="31"/>
        <v>2.2012897017865702E-2</v>
      </c>
      <c r="AE91" s="2">
        <f t="shared" si="32"/>
        <v>329</v>
      </c>
      <c r="AF91">
        <f t="shared" si="33"/>
        <v>1.8617591565238602E-2</v>
      </c>
      <c r="AG91">
        <v>80</v>
      </c>
      <c r="AH91">
        <v>66</v>
      </c>
      <c r="AI91">
        <v>391</v>
      </c>
      <c r="AJ91">
        <f t="shared" si="34"/>
        <v>2.9464764559152971E-4</v>
      </c>
      <c r="AK91">
        <f t="shared" si="35"/>
        <v>3.2825707012703411E-3</v>
      </c>
      <c r="AL91">
        <f t="shared" si="36"/>
        <v>1.9446744609040962E-2</v>
      </c>
      <c r="AM91" s="2">
        <f t="shared" si="37"/>
        <v>325</v>
      </c>
      <c r="AN91">
        <f t="shared" si="38"/>
        <v>1.616417390777062E-2</v>
      </c>
      <c r="AO91">
        <v>90</v>
      </c>
      <c r="AP91">
        <v>81</v>
      </c>
      <c r="AQ91">
        <v>391</v>
      </c>
      <c r="AR91">
        <f t="shared" si="39"/>
        <v>1.8969542066432277E-4</v>
      </c>
      <c r="AS91">
        <f t="shared" si="40"/>
        <v>3.1830988618379071E-3</v>
      </c>
      <c r="AT91">
        <f t="shared" si="41"/>
        <v>1.5365329073810144E-2</v>
      </c>
      <c r="AU91" s="2">
        <f t="shared" si="42"/>
        <v>310</v>
      </c>
      <c r="AV91">
        <f t="shared" si="43"/>
        <v>1.2182230211972237E-2</v>
      </c>
      <c r="AW91">
        <v>100</v>
      </c>
      <c r="AX91">
        <v>101</v>
      </c>
      <c r="AY91">
        <v>392</v>
      </c>
      <c r="AZ91">
        <f t="shared" si="44"/>
        <v>1.2354205483568905E-4</v>
      </c>
      <c r="BA91">
        <f t="shared" si="45"/>
        <v>3.2149298504562857E-3</v>
      </c>
      <c r="BB91">
        <f t="shared" si="46"/>
        <v>1.2477747538404594E-2</v>
      </c>
      <c r="BC91" s="2">
        <f t="shared" si="47"/>
        <v>291</v>
      </c>
      <c r="BD91">
        <f t="shared" si="48"/>
        <v>9.262817687948309E-3</v>
      </c>
    </row>
    <row r="92" spans="1:56" x14ac:dyDescent="0.3">
      <c r="A92">
        <v>0.59</v>
      </c>
      <c r="B92">
        <v>1.768</v>
      </c>
      <c r="C92">
        <v>250</v>
      </c>
      <c r="D92">
        <v>326.92</v>
      </c>
      <c r="E92">
        <v>201.92</v>
      </c>
      <c r="F92">
        <v>201.923076923076</v>
      </c>
      <c r="G92">
        <v>87.3333333333333</v>
      </c>
      <c r="H92">
        <v>2</v>
      </c>
      <c r="I92">
        <v>60</v>
      </c>
      <c r="J92">
        <v>39</v>
      </c>
      <c r="K92">
        <v>178</v>
      </c>
      <c r="L92">
        <f t="shared" si="19"/>
        <v>4.0355526880850952E-4</v>
      </c>
      <c r="M92">
        <f t="shared" si="20"/>
        <v>3.4483571003243989E-3</v>
      </c>
      <c r="N92">
        <f t="shared" si="21"/>
        <v>1.5738655483531871E-2</v>
      </c>
      <c r="O92" s="2">
        <f t="shared" si="22"/>
        <v>139</v>
      </c>
      <c r="P92">
        <f t="shared" si="23"/>
        <v>1.2290298383207474E-2</v>
      </c>
      <c r="Q92">
        <v>70</v>
      </c>
      <c r="R92">
        <v>52</v>
      </c>
      <c r="S92">
        <v>332</v>
      </c>
      <c r="T92">
        <f t="shared" si="24"/>
        <v>4.147522849804494E-4</v>
      </c>
      <c r="U92">
        <f t="shared" si="25"/>
        <v>3.3779824656239013E-3</v>
      </c>
      <c r="V92">
        <f t="shared" si="26"/>
        <v>2.156711881898337E-2</v>
      </c>
      <c r="W92" s="2">
        <f t="shared" si="27"/>
        <v>280</v>
      </c>
      <c r="X92">
        <f t="shared" si="28"/>
        <v>1.8189136353359468E-2</v>
      </c>
      <c r="Y92">
        <v>75</v>
      </c>
      <c r="Z92">
        <v>57</v>
      </c>
      <c r="AA92">
        <v>368</v>
      </c>
      <c r="AB92">
        <f t="shared" si="29"/>
        <v>3.6534280893765287E-4</v>
      </c>
      <c r="AC92">
        <f t="shared" si="30"/>
        <v>3.2255401799957456E-3</v>
      </c>
      <c r="AD92">
        <f t="shared" si="31"/>
        <v>2.0824540109446215E-2</v>
      </c>
      <c r="AE92" s="2">
        <f t="shared" si="32"/>
        <v>311</v>
      </c>
      <c r="AF92">
        <f t="shared" si="33"/>
        <v>1.7598999929450469E-2</v>
      </c>
      <c r="AG92">
        <v>80</v>
      </c>
      <c r="AH92">
        <v>62</v>
      </c>
      <c r="AI92">
        <v>371</v>
      </c>
      <c r="AJ92">
        <f t="shared" si="34"/>
        <v>2.9761332604381636E-4</v>
      </c>
      <c r="AK92">
        <f t="shared" si="35"/>
        <v>3.0836270224054723E-3</v>
      </c>
      <c r="AL92">
        <f t="shared" si="36"/>
        <v>1.8452026214716616E-2</v>
      </c>
      <c r="AM92" s="2">
        <f t="shared" si="37"/>
        <v>309</v>
      </c>
      <c r="AN92">
        <f t="shared" si="38"/>
        <v>1.5368399192311144E-2</v>
      </c>
      <c r="AO92">
        <v>90</v>
      </c>
      <c r="AP92">
        <v>77</v>
      </c>
      <c r="AQ92">
        <v>371</v>
      </c>
      <c r="AR92">
        <f t="shared" si="39"/>
        <v>1.8934258100719313E-4</v>
      </c>
      <c r="AS92">
        <f t="shared" si="40"/>
        <v>3.0259087945866524E-3</v>
      </c>
      <c r="AT92">
        <f t="shared" si="41"/>
        <v>1.4579378737553871E-2</v>
      </c>
      <c r="AU92" s="2">
        <f t="shared" si="42"/>
        <v>294</v>
      </c>
      <c r="AV92">
        <f t="shared" si="43"/>
        <v>1.1553469942967218E-2</v>
      </c>
      <c r="AW92">
        <v>100</v>
      </c>
      <c r="AX92">
        <v>90</v>
      </c>
      <c r="AY92">
        <v>371</v>
      </c>
      <c r="AZ92">
        <f t="shared" si="44"/>
        <v>1.312144086379848E-4</v>
      </c>
      <c r="BA92">
        <f t="shared" si="45"/>
        <v>2.8647889756541161E-3</v>
      </c>
      <c r="BB92">
        <f t="shared" si="46"/>
        <v>1.1809296777418633E-2</v>
      </c>
      <c r="BC92" s="2">
        <f t="shared" si="47"/>
        <v>281</v>
      </c>
      <c r="BD92">
        <f t="shared" si="48"/>
        <v>8.9445078017645185E-3</v>
      </c>
    </row>
    <row r="93" spans="1:56" x14ac:dyDescent="0.3">
      <c r="A93">
        <v>0.59</v>
      </c>
      <c r="B93">
        <v>1.768</v>
      </c>
      <c r="C93">
        <v>250</v>
      </c>
      <c r="D93">
        <v>326.92</v>
      </c>
      <c r="E93">
        <v>201.92</v>
      </c>
      <c r="F93">
        <v>201.923076923076</v>
      </c>
      <c r="G93">
        <v>97</v>
      </c>
      <c r="H93">
        <v>2</v>
      </c>
      <c r="I93">
        <v>60</v>
      </c>
      <c r="J93">
        <v>39</v>
      </c>
      <c r="K93">
        <v>204</v>
      </c>
      <c r="L93">
        <f t="shared" si="19"/>
        <v>4.6250154402773007E-4</v>
      </c>
      <c r="M93">
        <f t="shared" si="20"/>
        <v>3.4483571003243989E-3</v>
      </c>
      <c r="N93">
        <f t="shared" si="21"/>
        <v>1.8037560217081472E-2</v>
      </c>
      <c r="O93" s="2">
        <f t="shared" si="22"/>
        <v>165</v>
      </c>
      <c r="P93">
        <f t="shared" si="23"/>
        <v>1.4589203116757073E-2</v>
      </c>
      <c r="Q93">
        <v>70</v>
      </c>
      <c r="R93">
        <v>49</v>
      </c>
      <c r="S93">
        <v>352</v>
      </c>
      <c r="T93">
        <f t="shared" si="24"/>
        <v>4.666600580453741E-4</v>
      </c>
      <c r="U93">
        <f t="shared" si="25"/>
        <v>3.1830988618379067E-3</v>
      </c>
      <c r="V93">
        <f t="shared" si="26"/>
        <v>2.2866342844223331E-2</v>
      </c>
      <c r="W93" s="2">
        <f t="shared" si="27"/>
        <v>303</v>
      </c>
      <c r="X93">
        <f t="shared" si="28"/>
        <v>1.9683243982385423E-2</v>
      </c>
      <c r="Y93">
        <v>75</v>
      </c>
      <c r="Z93">
        <v>55</v>
      </c>
      <c r="AA93">
        <v>375</v>
      </c>
      <c r="AB93">
        <f t="shared" si="29"/>
        <v>3.8583016507126144E-4</v>
      </c>
      <c r="AC93">
        <f t="shared" si="30"/>
        <v>3.1123633315748422E-3</v>
      </c>
      <c r="AD93">
        <f t="shared" si="31"/>
        <v>2.1220659078919377E-2</v>
      </c>
      <c r="AE93" s="2">
        <f t="shared" si="32"/>
        <v>320</v>
      </c>
      <c r="AF93">
        <f t="shared" si="33"/>
        <v>1.8108295747344537E-2</v>
      </c>
      <c r="AG93">
        <v>80</v>
      </c>
      <c r="AH93">
        <v>61</v>
      </c>
      <c r="AI93">
        <v>375</v>
      </c>
      <c r="AJ93">
        <f t="shared" si="34"/>
        <v>3.0575360481281124E-4</v>
      </c>
      <c r="AK93">
        <f t="shared" si="35"/>
        <v>3.033891102689255E-3</v>
      </c>
      <c r="AL93">
        <f t="shared" si="36"/>
        <v>1.8650969893581483E-2</v>
      </c>
      <c r="AM93" s="2">
        <f t="shared" si="37"/>
        <v>314</v>
      </c>
      <c r="AN93">
        <f t="shared" si="38"/>
        <v>1.561707879089223E-2</v>
      </c>
      <c r="AO93">
        <v>90</v>
      </c>
      <c r="AP93">
        <v>71</v>
      </c>
      <c r="AQ93">
        <v>375</v>
      </c>
      <c r="AR93">
        <f t="shared" si="39"/>
        <v>2.0755730710993132E-4</v>
      </c>
      <c r="AS93">
        <f t="shared" si="40"/>
        <v>2.7901236937097704E-3</v>
      </c>
      <c r="AT93">
        <f t="shared" si="41"/>
        <v>1.4736568804805126E-2</v>
      </c>
      <c r="AU93" s="2">
        <f t="shared" si="42"/>
        <v>304</v>
      </c>
      <c r="AV93">
        <f t="shared" si="43"/>
        <v>1.1946445111095355E-2</v>
      </c>
      <c r="AW93">
        <v>100</v>
      </c>
      <c r="AX93">
        <v>88</v>
      </c>
      <c r="AY93">
        <v>375</v>
      </c>
      <c r="AZ93">
        <f t="shared" si="44"/>
        <v>1.3564341740786537E-4</v>
      </c>
      <c r="BA93">
        <f t="shared" si="45"/>
        <v>2.801126998417358E-3</v>
      </c>
      <c r="BB93">
        <f t="shared" si="46"/>
        <v>1.193662073189215E-2</v>
      </c>
      <c r="BC93" s="2">
        <f t="shared" si="47"/>
        <v>287</v>
      </c>
      <c r="BD93">
        <f t="shared" si="48"/>
        <v>9.1354937334747928E-3</v>
      </c>
    </row>
    <row r="94" spans="1:56" x14ac:dyDescent="0.3">
      <c r="A94">
        <v>0.59</v>
      </c>
      <c r="B94">
        <v>1.768</v>
      </c>
      <c r="C94">
        <v>250</v>
      </c>
      <c r="D94">
        <v>326.92</v>
      </c>
      <c r="E94">
        <v>201.92</v>
      </c>
      <c r="F94">
        <v>201.923076923076</v>
      </c>
      <c r="G94">
        <v>106.666666666666</v>
      </c>
      <c r="H94">
        <v>2</v>
      </c>
      <c r="I94">
        <v>60</v>
      </c>
      <c r="J94">
        <v>39</v>
      </c>
      <c r="K94">
        <v>235</v>
      </c>
      <c r="L94">
        <f t="shared" si="19"/>
        <v>5.3278364140449299E-4</v>
      </c>
      <c r="M94">
        <f t="shared" si="20"/>
        <v>3.4483571003243989E-3</v>
      </c>
      <c r="N94">
        <f t="shared" si="21"/>
        <v>2.0778562014775227E-2</v>
      </c>
      <c r="O94" s="2">
        <f t="shared" si="22"/>
        <v>196</v>
      </c>
      <c r="P94">
        <f t="shared" si="23"/>
        <v>1.7330204914450826E-2</v>
      </c>
      <c r="Q94">
        <v>70</v>
      </c>
      <c r="R94">
        <v>45</v>
      </c>
      <c r="S94">
        <v>374</v>
      </c>
      <c r="T94">
        <f t="shared" si="24"/>
        <v>5.3989976159971758E-4</v>
      </c>
      <c r="U94">
        <f t="shared" si="25"/>
        <v>2.9232540567899145E-3</v>
      </c>
      <c r="V94">
        <f t="shared" si="26"/>
        <v>2.429548927198729E-2</v>
      </c>
      <c r="W94" s="2">
        <f t="shared" si="27"/>
        <v>329</v>
      </c>
      <c r="X94">
        <f t="shared" si="28"/>
        <v>2.1372235215197374E-2</v>
      </c>
      <c r="Y94">
        <v>75</v>
      </c>
      <c r="Z94">
        <v>53</v>
      </c>
      <c r="AA94">
        <v>389</v>
      </c>
      <c r="AB94">
        <f t="shared" si="29"/>
        <v>4.1533767958237171E-4</v>
      </c>
      <c r="AC94">
        <f t="shared" si="30"/>
        <v>2.9991864831539388E-3</v>
      </c>
      <c r="AD94">
        <f t="shared" si="31"/>
        <v>2.2012897017865702E-2</v>
      </c>
      <c r="AE94" s="2">
        <f t="shared" si="32"/>
        <v>336</v>
      </c>
      <c r="AF94">
        <f t="shared" si="33"/>
        <v>1.9013710534711761E-2</v>
      </c>
      <c r="AG94">
        <v>80</v>
      </c>
      <c r="AH94">
        <v>59</v>
      </c>
      <c r="AI94">
        <v>389</v>
      </c>
      <c r="AJ94">
        <f t="shared" si="34"/>
        <v>3.2791987745099199E-4</v>
      </c>
      <c r="AK94">
        <f t="shared" si="35"/>
        <v>2.9344192632568202E-3</v>
      </c>
      <c r="AL94">
        <f t="shared" si="36"/>
        <v>1.9347272769608525E-2</v>
      </c>
      <c r="AM94" s="2">
        <f t="shared" si="37"/>
        <v>330</v>
      </c>
      <c r="AN94">
        <f t="shared" si="38"/>
        <v>1.6412853506351705E-2</v>
      </c>
      <c r="AO94">
        <v>90</v>
      </c>
      <c r="AP94">
        <v>72</v>
      </c>
      <c r="AQ94">
        <v>389</v>
      </c>
      <c r="AR94">
        <f t="shared" si="39"/>
        <v>2.1231575055811829E-4</v>
      </c>
      <c r="AS94">
        <f t="shared" si="40"/>
        <v>2.8294212105225841E-3</v>
      </c>
      <c r="AT94">
        <f t="shared" si="41"/>
        <v>1.5286734040184517E-2</v>
      </c>
      <c r="AU94" s="2">
        <f t="shared" si="42"/>
        <v>317</v>
      </c>
      <c r="AV94">
        <f t="shared" si="43"/>
        <v>1.2457312829661933E-2</v>
      </c>
      <c r="AW94">
        <v>100</v>
      </c>
      <c r="AX94">
        <v>89</v>
      </c>
      <c r="AY94">
        <v>389</v>
      </c>
      <c r="AZ94">
        <f t="shared" si="44"/>
        <v>1.3912645587134222E-4</v>
      </c>
      <c r="BA94">
        <f t="shared" si="45"/>
        <v>2.8329579870357371E-3</v>
      </c>
      <c r="BB94">
        <f t="shared" si="46"/>
        <v>1.2382254572549458E-2</v>
      </c>
      <c r="BC94" s="2">
        <f t="shared" si="47"/>
        <v>300</v>
      </c>
      <c r="BD94">
        <f t="shared" si="48"/>
        <v>9.5492965855137196E-3</v>
      </c>
    </row>
    <row r="95" spans="1:56" x14ac:dyDescent="0.3">
      <c r="A95">
        <v>0.59</v>
      </c>
      <c r="B95">
        <v>1.768</v>
      </c>
      <c r="C95">
        <v>250</v>
      </c>
      <c r="D95">
        <v>326.92</v>
      </c>
      <c r="E95">
        <v>201.92</v>
      </c>
      <c r="F95">
        <v>201.923076923076</v>
      </c>
      <c r="G95">
        <v>116.333333333333</v>
      </c>
      <c r="H95">
        <v>2</v>
      </c>
      <c r="I95">
        <v>60</v>
      </c>
      <c r="J95">
        <v>40</v>
      </c>
      <c r="K95">
        <v>239</v>
      </c>
      <c r="L95">
        <f t="shared" si="19"/>
        <v>5.2830599165226363E-4</v>
      </c>
      <c r="M95">
        <f t="shared" si="20"/>
        <v>3.5367765131532297E-3</v>
      </c>
      <c r="N95">
        <f t="shared" si="21"/>
        <v>2.1132239666090548E-2</v>
      </c>
      <c r="O95" s="2">
        <f t="shared" si="22"/>
        <v>199</v>
      </c>
      <c r="P95">
        <f t="shared" si="23"/>
        <v>1.7595463152937318E-2</v>
      </c>
      <c r="Q95">
        <v>70</v>
      </c>
      <c r="R95">
        <v>46</v>
      </c>
      <c r="S95">
        <v>363</v>
      </c>
      <c r="T95">
        <f t="shared" si="24"/>
        <v>5.1262860995881111E-4</v>
      </c>
      <c r="U95">
        <f t="shared" si="25"/>
        <v>2.9882152580519125E-3</v>
      </c>
      <c r="V95">
        <f t="shared" si="26"/>
        <v>2.3580916058105309E-2</v>
      </c>
      <c r="W95" s="2">
        <f t="shared" si="27"/>
        <v>317</v>
      </c>
      <c r="X95">
        <f t="shared" si="28"/>
        <v>2.0592700800053397E-2</v>
      </c>
      <c r="Y95">
        <v>75</v>
      </c>
      <c r="Z95">
        <v>55</v>
      </c>
      <c r="AA95">
        <v>373</v>
      </c>
      <c r="AB95">
        <f t="shared" si="29"/>
        <v>3.8377240419088139E-4</v>
      </c>
      <c r="AC95">
        <f t="shared" si="30"/>
        <v>3.1123633315748422E-3</v>
      </c>
      <c r="AD95">
        <f t="shared" si="31"/>
        <v>2.1107482230498475E-2</v>
      </c>
      <c r="AE95" s="2">
        <f t="shared" si="32"/>
        <v>318</v>
      </c>
      <c r="AF95">
        <f t="shared" si="33"/>
        <v>1.7995118898923631E-2</v>
      </c>
      <c r="AG95">
        <v>80</v>
      </c>
      <c r="AH95">
        <v>60</v>
      </c>
      <c r="AI95">
        <v>373</v>
      </c>
      <c r="AJ95">
        <f t="shared" si="34"/>
        <v>3.0919163423581751E-4</v>
      </c>
      <c r="AK95">
        <f t="shared" si="35"/>
        <v>2.9841551829730374E-3</v>
      </c>
      <c r="AL95">
        <f t="shared" si="36"/>
        <v>1.8551498054149049E-2</v>
      </c>
      <c r="AM95" s="2">
        <f t="shared" si="37"/>
        <v>313</v>
      </c>
      <c r="AN95">
        <f t="shared" si="38"/>
        <v>1.5567342871176013E-2</v>
      </c>
      <c r="AO95">
        <v>90</v>
      </c>
      <c r="AP95">
        <v>71</v>
      </c>
      <c r="AQ95">
        <v>373</v>
      </c>
      <c r="AR95">
        <f t="shared" si="39"/>
        <v>2.0645033480534502E-4</v>
      </c>
      <c r="AS95">
        <f t="shared" si="40"/>
        <v>2.7901236937097704E-3</v>
      </c>
      <c r="AT95">
        <f t="shared" si="41"/>
        <v>1.4657973771179498E-2</v>
      </c>
      <c r="AU95" s="2">
        <f t="shared" si="42"/>
        <v>302</v>
      </c>
      <c r="AV95">
        <f t="shared" si="43"/>
        <v>1.1867850077469728E-2</v>
      </c>
      <c r="AW95">
        <v>100</v>
      </c>
      <c r="AX95">
        <v>89</v>
      </c>
      <c r="AY95">
        <v>373</v>
      </c>
      <c r="AZ95">
        <f t="shared" si="44"/>
        <v>1.3340403095118419E-4</v>
      </c>
      <c r="BA95">
        <f t="shared" si="45"/>
        <v>2.8329579870357371E-3</v>
      </c>
      <c r="BB95">
        <f t="shared" si="46"/>
        <v>1.1872958754655391E-2</v>
      </c>
      <c r="BC95" s="2">
        <f t="shared" si="47"/>
        <v>284</v>
      </c>
      <c r="BD95">
        <f t="shared" si="48"/>
        <v>9.0400007676196548E-3</v>
      </c>
    </row>
    <row r="96" spans="1:56" x14ac:dyDescent="0.3">
      <c r="A96">
        <v>0.59</v>
      </c>
      <c r="B96">
        <v>1.768</v>
      </c>
      <c r="C96">
        <v>250</v>
      </c>
      <c r="D96">
        <v>326.92</v>
      </c>
      <c r="E96">
        <v>201.92</v>
      </c>
      <c r="F96">
        <v>201.923076923076</v>
      </c>
      <c r="G96">
        <v>126</v>
      </c>
      <c r="H96">
        <v>2</v>
      </c>
      <c r="I96">
        <v>60</v>
      </c>
      <c r="J96">
        <v>40</v>
      </c>
      <c r="K96">
        <v>259</v>
      </c>
      <c r="L96">
        <f t="shared" si="19"/>
        <v>5.7251569806667901E-4</v>
      </c>
      <c r="M96">
        <f t="shared" si="20"/>
        <v>3.5367765131532297E-3</v>
      </c>
      <c r="N96">
        <f t="shared" si="21"/>
        <v>2.2900627922667165E-2</v>
      </c>
      <c r="O96" s="2">
        <f t="shared" si="22"/>
        <v>219</v>
      </c>
      <c r="P96">
        <f t="shared" si="23"/>
        <v>1.9363851409513935E-2</v>
      </c>
      <c r="Q96">
        <v>70</v>
      </c>
      <c r="R96">
        <v>47</v>
      </c>
      <c r="S96">
        <v>383</v>
      </c>
      <c r="T96">
        <f t="shared" si="24"/>
        <v>5.2936468262436745E-4</v>
      </c>
      <c r="U96">
        <f t="shared" si="25"/>
        <v>3.0531764593139106E-3</v>
      </c>
      <c r="V96">
        <f t="shared" si="26"/>
        <v>2.488014008334527E-2</v>
      </c>
      <c r="W96" s="2">
        <f t="shared" si="27"/>
        <v>336</v>
      </c>
      <c r="X96">
        <f t="shared" si="28"/>
        <v>2.1826963624031363E-2</v>
      </c>
      <c r="Y96">
        <v>75</v>
      </c>
      <c r="Z96">
        <v>56</v>
      </c>
      <c r="AA96">
        <v>387</v>
      </c>
      <c r="AB96">
        <f t="shared" si="29"/>
        <v>3.9106643159722852E-4</v>
      </c>
      <c r="AC96">
        <f t="shared" si="30"/>
        <v>3.1689517557852939E-3</v>
      </c>
      <c r="AD96">
        <f t="shared" si="31"/>
        <v>2.1899720169444796E-2</v>
      </c>
      <c r="AE96" s="2">
        <f t="shared" si="32"/>
        <v>331</v>
      </c>
      <c r="AF96">
        <f t="shared" si="33"/>
        <v>1.8730768413659504E-2</v>
      </c>
      <c r="AG96">
        <v>80</v>
      </c>
      <c r="AH96">
        <v>60</v>
      </c>
      <c r="AI96">
        <v>387</v>
      </c>
      <c r="AJ96">
        <f t="shared" si="34"/>
        <v>3.2079668216960155E-4</v>
      </c>
      <c r="AK96">
        <f t="shared" si="35"/>
        <v>2.9841551829730374E-3</v>
      </c>
      <c r="AL96">
        <f t="shared" si="36"/>
        <v>1.9247800930176091E-2</v>
      </c>
      <c r="AM96" s="2">
        <f t="shared" si="37"/>
        <v>327</v>
      </c>
      <c r="AN96">
        <f t="shared" si="38"/>
        <v>1.6263645747203053E-2</v>
      </c>
      <c r="AO96">
        <v>90</v>
      </c>
      <c r="AP96">
        <v>70</v>
      </c>
      <c r="AQ96">
        <v>387</v>
      </c>
      <c r="AR96">
        <f t="shared" si="39"/>
        <v>2.1725912866512698E-4</v>
      </c>
      <c r="AS96">
        <f t="shared" si="40"/>
        <v>2.7508261768969568E-3</v>
      </c>
      <c r="AT96">
        <f t="shared" si="41"/>
        <v>1.520813900655889E-2</v>
      </c>
      <c r="AU96" s="2">
        <f t="shared" si="42"/>
        <v>317</v>
      </c>
      <c r="AV96">
        <f t="shared" si="43"/>
        <v>1.2457312829661933E-2</v>
      </c>
      <c r="AW96">
        <v>100</v>
      </c>
      <c r="AX96">
        <v>88</v>
      </c>
      <c r="AY96">
        <v>387</v>
      </c>
      <c r="AZ96">
        <f t="shared" si="44"/>
        <v>1.3998400676491703E-4</v>
      </c>
      <c r="BA96">
        <f t="shared" si="45"/>
        <v>2.801126998417358E-3</v>
      </c>
      <c r="BB96">
        <f t="shared" si="46"/>
        <v>1.23185925953127E-2</v>
      </c>
      <c r="BC96" s="2">
        <f t="shared" si="47"/>
        <v>299</v>
      </c>
      <c r="BD96">
        <f t="shared" si="48"/>
        <v>9.5174655968953414E-3</v>
      </c>
    </row>
    <row r="97" spans="1:56" x14ac:dyDescent="0.3">
      <c r="A97">
        <v>0.59</v>
      </c>
      <c r="B97">
        <v>1.768</v>
      </c>
      <c r="C97">
        <v>250</v>
      </c>
      <c r="D97">
        <v>326.92</v>
      </c>
      <c r="E97">
        <v>201.92</v>
      </c>
      <c r="F97">
        <v>201.923076923076</v>
      </c>
      <c r="G97">
        <v>135.666666666666</v>
      </c>
      <c r="H97">
        <v>2</v>
      </c>
      <c r="I97">
        <v>60</v>
      </c>
      <c r="J97">
        <v>38</v>
      </c>
      <c r="K97">
        <v>279</v>
      </c>
      <c r="L97">
        <f t="shared" si="19"/>
        <v>6.4918463629588894E-4</v>
      </c>
      <c r="M97">
        <f t="shared" si="20"/>
        <v>3.3599376874955682E-3</v>
      </c>
      <c r="N97">
        <f t="shared" si="21"/>
        <v>2.4669016179243778E-2</v>
      </c>
      <c r="O97" s="2">
        <f t="shared" si="22"/>
        <v>241</v>
      </c>
      <c r="P97">
        <f t="shared" si="23"/>
        <v>2.130907849174821E-2</v>
      </c>
      <c r="Q97">
        <v>70</v>
      </c>
      <c r="R97">
        <v>43</v>
      </c>
      <c r="S97">
        <v>379</v>
      </c>
      <c r="T97">
        <f t="shared" si="24"/>
        <v>5.7256500647202976E-4</v>
      </c>
      <c r="U97">
        <f t="shared" si="25"/>
        <v>2.7933316542659184E-3</v>
      </c>
      <c r="V97">
        <f t="shared" si="26"/>
        <v>2.4620295278297278E-2</v>
      </c>
      <c r="W97" s="2">
        <f t="shared" si="27"/>
        <v>336</v>
      </c>
      <c r="X97">
        <f t="shared" si="28"/>
        <v>2.1826963624031363E-2</v>
      </c>
      <c r="Y97">
        <v>75</v>
      </c>
      <c r="Z97">
        <v>50</v>
      </c>
      <c r="AA97">
        <v>383</v>
      </c>
      <c r="AB97">
        <f t="shared" si="29"/>
        <v>4.3346732945205981E-4</v>
      </c>
      <c r="AC97">
        <f t="shared" si="30"/>
        <v>2.8294212105225837E-3</v>
      </c>
      <c r="AD97">
        <f t="shared" si="31"/>
        <v>2.1673366472602991E-2</v>
      </c>
      <c r="AE97" s="2">
        <f t="shared" si="32"/>
        <v>333</v>
      </c>
      <c r="AF97">
        <f t="shared" si="33"/>
        <v>1.8843945262080407E-2</v>
      </c>
      <c r="AG97">
        <v>80</v>
      </c>
      <c r="AH97">
        <v>55</v>
      </c>
      <c r="AI97">
        <v>383</v>
      </c>
      <c r="AJ97">
        <f t="shared" si="34"/>
        <v>3.4634285911474953E-4</v>
      </c>
      <c r="AK97">
        <f t="shared" si="35"/>
        <v>2.7354755843919509E-3</v>
      </c>
      <c r="AL97">
        <f t="shared" si="36"/>
        <v>1.9048857251311224E-2</v>
      </c>
      <c r="AM97" s="2">
        <f t="shared" si="37"/>
        <v>328</v>
      </c>
      <c r="AN97">
        <f t="shared" si="38"/>
        <v>1.6313381666919272E-2</v>
      </c>
      <c r="AO97">
        <v>90</v>
      </c>
      <c r="AP97">
        <v>67</v>
      </c>
      <c r="AQ97">
        <v>383</v>
      </c>
      <c r="AR97">
        <f t="shared" si="39"/>
        <v>2.2464102894489008E-4</v>
      </c>
      <c r="AS97">
        <f t="shared" si="40"/>
        <v>2.6329336264585158E-3</v>
      </c>
      <c r="AT97">
        <f t="shared" si="41"/>
        <v>1.5050948939307635E-2</v>
      </c>
      <c r="AU97" s="2">
        <f t="shared" si="42"/>
        <v>316</v>
      </c>
      <c r="AV97">
        <f t="shared" si="43"/>
        <v>1.2418015312849119E-2</v>
      </c>
      <c r="AW97">
        <v>100</v>
      </c>
      <c r="AX97">
        <v>83</v>
      </c>
      <c r="AY97">
        <v>383</v>
      </c>
      <c r="AZ97">
        <f t="shared" si="44"/>
        <v>1.4688275470890581E-4</v>
      </c>
      <c r="BA97">
        <f t="shared" si="45"/>
        <v>2.6419720553254628E-3</v>
      </c>
      <c r="BB97">
        <f t="shared" si="46"/>
        <v>1.2191268640839184E-2</v>
      </c>
      <c r="BC97" s="2">
        <f t="shared" si="47"/>
        <v>300</v>
      </c>
      <c r="BD97">
        <f t="shared" si="48"/>
        <v>9.5492965855137196E-3</v>
      </c>
    </row>
    <row r="98" spans="1:56" x14ac:dyDescent="0.3">
      <c r="A98">
        <v>0.59</v>
      </c>
      <c r="B98">
        <v>1.768</v>
      </c>
      <c r="C98">
        <v>250</v>
      </c>
      <c r="D98">
        <v>326.92</v>
      </c>
      <c r="E98">
        <v>201.92</v>
      </c>
      <c r="F98">
        <v>201.923076923076</v>
      </c>
      <c r="G98">
        <v>145.333333333333</v>
      </c>
      <c r="H98">
        <v>2</v>
      </c>
      <c r="I98">
        <v>60</v>
      </c>
      <c r="J98">
        <v>37</v>
      </c>
      <c r="K98">
        <v>246</v>
      </c>
      <c r="L98">
        <f t="shared" si="19"/>
        <v>5.8786960961871248E-4</v>
      </c>
      <c r="M98">
        <f t="shared" si="20"/>
        <v>3.2715182746667374E-3</v>
      </c>
      <c r="N98">
        <f t="shared" si="21"/>
        <v>2.1751175555892364E-2</v>
      </c>
      <c r="O98" s="2">
        <f t="shared" si="22"/>
        <v>209</v>
      </c>
      <c r="P98">
        <f t="shared" si="23"/>
        <v>1.8479657281225626E-2</v>
      </c>
      <c r="Q98">
        <v>70</v>
      </c>
      <c r="R98">
        <v>43</v>
      </c>
      <c r="S98">
        <v>361</v>
      </c>
      <c r="T98">
        <f t="shared" si="24"/>
        <v>5.4537194547863528E-4</v>
      </c>
      <c r="U98">
        <f t="shared" si="25"/>
        <v>2.7933316542659184E-3</v>
      </c>
      <c r="V98">
        <f t="shared" si="26"/>
        <v>2.3450993655581315E-2</v>
      </c>
      <c r="W98" s="2">
        <f t="shared" si="27"/>
        <v>318</v>
      </c>
      <c r="X98">
        <f t="shared" si="28"/>
        <v>2.0657662001315396E-2</v>
      </c>
      <c r="Y98">
        <v>75</v>
      </c>
      <c r="Z98">
        <v>47</v>
      </c>
      <c r="AA98">
        <v>363</v>
      </c>
      <c r="AB98">
        <f t="shared" si="29"/>
        <v>4.370552763488076E-4</v>
      </c>
      <c r="AC98">
        <f t="shared" si="30"/>
        <v>2.6596559378912286E-3</v>
      </c>
      <c r="AD98">
        <f t="shared" si="31"/>
        <v>2.0541597988393959E-2</v>
      </c>
      <c r="AE98" s="2">
        <f t="shared" si="32"/>
        <v>316</v>
      </c>
      <c r="AF98">
        <f t="shared" si="33"/>
        <v>1.7881942050502728E-2</v>
      </c>
      <c r="AG98">
        <v>80</v>
      </c>
      <c r="AH98">
        <v>54</v>
      </c>
      <c r="AI98">
        <v>363</v>
      </c>
      <c r="AJ98">
        <f t="shared" si="34"/>
        <v>3.3433590475901625E-4</v>
      </c>
      <c r="AK98">
        <f t="shared" si="35"/>
        <v>2.6857396646757336E-3</v>
      </c>
      <c r="AL98">
        <f t="shared" si="36"/>
        <v>1.8054138856986878E-2</v>
      </c>
      <c r="AM98" s="2">
        <f t="shared" si="37"/>
        <v>309</v>
      </c>
      <c r="AN98">
        <f t="shared" si="38"/>
        <v>1.5368399192311144E-2</v>
      </c>
      <c r="AO98">
        <v>90</v>
      </c>
      <c r="AP98">
        <v>65</v>
      </c>
      <c r="AQ98">
        <v>363</v>
      </c>
      <c r="AR98">
        <f t="shared" si="39"/>
        <v>2.1946151697002091E-4</v>
      </c>
      <c r="AS98">
        <f t="shared" si="40"/>
        <v>2.5543385928328884E-3</v>
      </c>
      <c r="AT98">
        <f t="shared" si="41"/>
        <v>1.4264998603051362E-2</v>
      </c>
      <c r="AU98" s="2">
        <f t="shared" si="42"/>
        <v>298</v>
      </c>
      <c r="AV98">
        <f t="shared" si="43"/>
        <v>1.1710660010218473E-2</v>
      </c>
      <c r="AW98">
        <v>100</v>
      </c>
      <c r="AX98">
        <v>79</v>
      </c>
      <c r="AY98">
        <v>363</v>
      </c>
      <c r="AZ98">
        <f t="shared" si="44"/>
        <v>1.46261378081919E-4</v>
      </c>
      <c r="BA98">
        <f t="shared" si="45"/>
        <v>2.5146481008519466E-3</v>
      </c>
      <c r="BB98">
        <f t="shared" si="46"/>
        <v>1.1554648868471601E-2</v>
      </c>
      <c r="BC98" s="2">
        <f t="shared" si="47"/>
        <v>284</v>
      </c>
      <c r="BD98">
        <f t="shared" si="48"/>
        <v>9.0400007676196548E-3</v>
      </c>
    </row>
    <row r="99" spans="1:56" x14ac:dyDescent="0.3">
      <c r="A99">
        <v>0.59</v>
      </c>
      <c r="B99">
        <v>1.768</v>
      </c>
      <c r="C99">
        <v>250</v>
      </c>
      <c r="D99">
        <v>326.92</v>
      </c>
      <c r="E99">
        <v>201.92</v>
      </c>
      <c r="F99">
        <v>201.923076923076</v>
      </c>
      <c r="G99">
        <v>155</v>
      </c>
      <c r="H99">
        <v>2</v>
      </c>
      <c r="I99">
        <v>60</v>
      </c>
      <c r="J99">
        <v>37</v>
      </c>
      <c r="K99">
        <v>285</v>
      </c>
      <c r="L99">
        <f t="shared" si="19"/>
        <v>6.8106845016802065E-4</v>
      </c>
      <c r="M99">
        <f t="shared" si="20"/>
        <v>3.2715182746667374E-3</v>
      </c>
      <c r="N99">
        <f t="shared" si="21"/>
        <v>2.5199532656216762E-2</v>
      </c>
      <c r="O99" s="2">
        <f t="shared" si="22"/>
        <v>248</v>
      </c>
      <c r="P99">
        <f t="shared" si="23"/>
        <v>2.1928014381550027E-2</v>
      </c>
      <c r="Q99">
        <v>70</v>
      </c>
      <c r="R99">
        <v>42</v>
      </c>
      <c r="S99">
        <v>371</v>
      </c>
      <c r="T99">
        <f t="shared" si="24"/>
        <v>5.7382394448098322E-4</v>
      </c>
      <c r="U99">
        <f t="shared" si="25"/>
        <v>2.7283704530039203E-3</v>
      </c>
      <c r="V99">
        <f t="shared" si="26"/>
        <v>2.4100605668201294E-2</v>
      </c>
      <c r="W99" s="2">
        <f t="shared" si="27"/>
        <v>329</v>
      </c>
      <c r="X99">
        <f t="shared" si="28"/>
        <v>2.1372235215197374E-2</v>
      </c>
      <c r="Y99">
        <v>75</v>
      </c>
      <c r="Z99">
        <v>46</v>
      </c>
      <c r="AA99">
        <v>373</v>
      </c>
      <c r="AB99">
        <f t="shared" si="29"/>
        <v>4.5885830935866242E-4</v>
      </c>
      <c r="AC99">
        <f t="shared" si="30"/>
        <v>2.6030675136807769E-3</v>
      </c>
      <c r="AD99">
        <f t="shared" si="31"/>
        <v>2.1107482230498475E-2</v>
      </c>
      <c r="AE99" s="2">
        <f t="shared" si="32"/>
        <v>327</v>
      </c>
      <c r="AF99">
        <f t="shared" si="33"/>
        <v>1.8504414716817696E-2</v>
      </c>
      <c r="AG99">
        <v>80</v>
      </c>
      <c r="AH99">
        <v>54</v>
      </c>
      <c r="AI99">
        <v>375</v>
      </c>
      <c r="AJ99">
        <f t="shared" si="34"/>
        <v>3.4538833136262009E-4</v>
      </c>
      <c r="AK99">
        <f t="shared" si="35"/>
        <v>2.6857396646757336E-3</v>
      </c>
      <c r="AL99">
        <f t="shared" si="36"/>
        <v>1.8650969893581483E-2</v>
      </c>
      <c r="AM99" s="2">
        <f t="shared" si="37"/>
        <v>321</v>
      </c>
      <c r="AN99">
        <f t="shared" si="38"/>
        <v>1.5965230228905752E-2</v>
      </c>
      <c r="AO99">
        <v>90</v>
      </c>
      <c r="AP99">
        <v>64</v>
      </c>
      <c r="AQ99">
        <v>375</v>
      </c>
      <c r="AR99">
        <f t="shared" si="39"/>
        <v>2.3025888757508009E-4</v>
      </c>
      <c r="AS99">
        <f t="shared" si="40"/>
        <v>2.5150410760200748E-3</v>
      </c>
      <c r="AT99">
        <f t="shared" si="41"/>
        <v>1.4736568804805126E-2</v>
      </c>
      <c r="AU99" s="2">
        <f t="shared" si="42"/>
        <v>311</v>
      </c>
      <c r="AV99">
        <f t="shared" si="43"/>
        <v>1.2221527728785051E-2</v>
      </c>
      <c r="AW99">
        <v>100</v>
      </c>
      <c r="AX99">
        <v>75</v>
      </c>
      <c r="AY99">
        <v>375</v>
      </c>
      <c r="AZ99">
        <f t="shared" si="44"/>
        <v>1.5915494309189535E-4</v>
      </c>
      <c r="BA99">
        <f t="shared" si="45"/>
        <v>2.3873241463784299E-3</v>
      </c>
      <c r="BB99">
        <f t="shared" si="46"/>
        <v>1.193662073189215E-2</v>
      </c>
      <c r="BC99" s="2">
        <f t="shared" si="47"/>
        <v>300</v>
      </c>
      <c r="BD99">
        <f t="shared" si="48"/>
        <v>9.5492965855137196E-3</v>
      </c>
    </row>
    <row r="100" spans="1:56" x14ac:dyDescent="0.3">
      <c r="A100">
        <v>0.59</v>
      </c>
      <c r="B100">
        <v>1.768</v>
      </c>
      <c r="C100">
        <v>250</v>
      </c>
      <c r="D100">
        <v>326.92</v>
      </c>
      <c r="E100">
        <v>201.92</v>
      </c>
      <c r="F100">
        <v>201.923076923076</v>
      </c>
      <c r="G100">
        <v>164.666666666666</v>
      </c>
      <c r="H100">
        <v>2</v>
      </c>
      <c r="I100">
        <v>60</v>
      </c>
      <c r="J100">
        <v>36</v>
      </c>
      <c r="K100">
        <v>296</v>
      </c>
      <c r="L100">
        <f t="shared" si="19"/>
        <v>7.2700406103705275E-4</v>
      </c>
      <c r="M100">
        <f t="shared" si="20"/>
        <v>3.1830988618379067E-3</v>
      </c>
      <c r="N100">
        <f t="shared" si="21"/>
        <v>2.61721461973339E-2</v>
      </c>
      <c r="O100" s="2">
        <f t="shared" si="22"/>
        <v>260</v>
      </c>
      <c r="P100">
        <f t="shared" si="23"/>
        <v>2.2989047335495994E-2</v>
      </c>
      <c r="Q100">
        <v>70</v>
      </c>
      <c r="R100">
        <v>39</v>
      </c>
      <c r="S100">
        <v>369</v>
      </c>
      <c r="T100">
        <f t="shared" si="24"/>
        <v>6.1463290424813583E-4</v>
      </c>
      <c r="U100">
        <f t="shared" si="25"/>
        <v>2.5334868492179257E-3</v>
      </c>
      <c r="V100">
        <f t="shared" si="26"/>
        <v>2.3970683265677299E-2</v>
      </c>
      <c r="W100" s="2">
        <f t="shared" si="27"/>
        <v>330</v>
      </c>
      <c r="X100">
        <f t="shared" si="28"/>
        <v>2.1437196416459373E-2</v>
      </c>
      <c r="Y100">
        <v>75</v>
      </c>
      <c r="Z100">
        <v>44</v>
      </c>
      <c r="AA100">
        <v>369</v>
      </c>
      <c r="AB100">
        <f t="shared" si="29"/>
        <v>4.7457110303765157E-4</v>
      </c>
      <c r="AC100">
        <f t="shared" si="30"/>
        <v>2.4898906652598735E-3</v>
      </c>
      <c r="AD100">
        <f t="shared" si="31"/>
        <v>2.0881128533656666E-2</v>
      </c>
      <c r="AE100" s="2">
        <f t="shared" si="32"/>
        <v>325</v>
      </c>
      <c r="AF100">
        <f t="shared" si="33"/>
        <v>1.8391237868396793E-2</v>
      </c>
      <c r="AG100">
        <v>80</v>
      </c>
      <c r="AH100">
        <v>53</v>
      </c>
      <c r="AI100">
        <v>369</v>
      </c>
      <c r="AJ100">
        <f t="shared" si="34"/>
        <v>3.4627461085441847E-4</v>
      </c>
      <c r="AK100">
        <f t="shared" si="35"/>
        <v>2.6360037449595164E-3</v>
      </c>
      <c r="AL100">
        <f t="shared" si="36"/>
        <v>1.8352554375284182E-2</v>
      </c>
      <c r="AM100" s="2">
        <f t="shared" si="37"/>
        <v>316</v>
      </c>
      <c r="AN100">
        <f t="shared" si="38"/>
        <v>1.5716550630324663E-2</v>
      </c>
      <c r="AO100">
        <v>90</v>
      </c>
      <c r="AP100">
        <v>62</v>
      </c>
      <c r="AQ100">
        <v>369</v>
      </c>
      <c r="AR100">
        <f t="shared" si="39"/>
        <v>2.3388360812787488E-4</v>
      </c>
      <c r="AS100">
        <f t="shared" si="40"/>
        <v>2.4364460423944474E-3</v>
      </c>
      <c r="AT100">
        <f t="shared" si="41"/>
        <v>1.4500783703928244E-2</v>
      </c>
      <c r="AU100" s="2">
        <f t="shared" si="42"/>
        <v>307</v>
      </c>
      <c r="AV100">
        <f t="shared" si="43"/>
        <v>1.2064337661533796E-2</v>
      </c>
      <c r="AW100">
        <v>100</v>
      </c>
      <c r="AX100">
        <v>73</v>
      </c>
      <c r="AY100">
        <v>369</v>
      </c>
      <c r="AZ100">
        <f t="shared" si="44"/>
        <v>1.6089910685180653E-4</v>
      </c>
      <c r="BA100">
        <f t="shared" si="45"/>
        <v>2.3236621691416718E-3</v>
      </c>
      <c r="BB100">
        <f t="shared" si="46"/>
        <v>1.1745634800181875E-2</v>
      </c>
      <c r="BC100" s="2">
        <f t="shared" si="47"/>
        <v>296</v>
      </c>
      <c r="BD100">
        <f t="shared" si="48"/>
        <v>9.4219726310402034E-3</v>
      </c>
    </row>
    <row r="101" spans="1:56" x14ac:dyDescent="0.3">
      <c r="A101">
        <v>0.59</v>
      </c>
      <c r="B101">
        <v>1.768</v>
      </c>
      <c r="C101">
        <v>250</v>
      </c>
      <c r="D101">
        <v>326.92</v>
      </c>
      <c r="E101">
        <v>201.92</v>
      </c>
      <c r="F101">
        <v>201.923076923076</v>
      </c>
      <c r="G101">
        <v>174.333333333333</v>
      </c>
      <c r="H101">
        <v>2</v>
      </c>
      <c r="I101">
        <v>60</v>
      </c>
      <c r="J101">
        <v>34</v>
      </c>
      <c r="K101">
        <v>311</v>
      </c>
      <c r="L101">
        <f t="shared" si="19"/>
        <v>8.0877757028724592E-4</v>
      </c>
      <c r="M101">
        <f t="shared" si="20"/>
        <v>3.0062600361802452E-3</v>
      </c>
      <c r="N101">
        <f t="shared" si="21"/>
        <v>2.7498437389766362E-2</v>
      </c>
      <c r="O101" s="2">
        <f t="shared" si="22"/>
        <v>277</v>
      </c>
      <c r="P101">
        <f t="shared" si="23"/>
        <v>2.4492177353586116E-2</v>
      </c>
      <c r="Q101">
        <v>70</v>
      </c>
      <c r="R101">
        <v>38</v>
      </c>
      <c r="S101">
        <v>380</v>
      </c>
      <c r="T101">
        <f t="shared" si="24"/>
        <v>6.4961201261998095E-4</v>
      </c>
      <c r="U101">
        <f t="shared" si="25"/>
        <v>2.4685256479559277E-3</v>
      </c>
      <c r="V101">
        <f t="shared" si="26"/>
        <v>2.4685256479559277E-2</v>
      </c>
      <c r="W101" s="2">
        <f t="shared" si="27"/>
        <v>342</v>
      </c>
      <c r="X101">
        <f t="shared" si="28"/>
        <v>2.2216730831603349E-2</v>
      </c>
      <c r="Y101">
        <v>75</v>
      </c>
      <c r="Z101">
        <v>43</v>
      </c>
      <c r="AA101">
        <v>380</v>
      </c>
      <c r="AB101">
        <f t="shared" si="29"/>
        <v>5.0008374883654964E-4</v>
      </c>
      <c r="AC101">
        <f t="shared" si="30"/>
        <v>2.4333022410494218E-3</v>
      </c>
      <c r="AD101">
        <f t="shared" si="31"/>
        <v>2.1503601199971637E-2</v>
      </c>
      <c r="AE101" s="2">
        <f t="shared" si="32"/>
        <v>337</v>
      </c>
      <c r="AF101">
        <f t="shared" si="33"/>
        <v>1.9070298958922215E-2</v>
      </c>
      <c r="AG101">
        <v>80</v>
      </c>
      <c r="AH101">
        <v>52</v>
      </c>
      <c r="AI101">
        <v>380</v>
      </c>
      <c r="AJ101">
        <f t="shared" si="34"/>
        <v>3.6345479792620328E-4</v>
      </c>
      <c r="AK101">
        <f t="shared" si="35"/>
        <v>2.5862678252432992E-3</v>
      </c>
      <c r="AL101">
        <f t="shared" si="36"/>
        <v>1.8899649492162572E-2</v>
      </c>
      <c r="AM101" s="2">
        <f t="shared" si="37"/>
        <v>328</v>
      </c>
      <c r="AN101">
        <f t="shared" si="38"/>
        <v>1.6313381666919272E-2</v>
      </c>
      <c r="AO101">
        <v>90</v>
      </c>
      <c r="AP101">
        <v>61</v>
      </c>
      <c r="AQ101">
        <v>380</v>
      </c>
      <c r="AR101">
        <f t="shared" si="39"/>
        <v>2.4480420309621627E-4</v>
      </c>
      <c r="AS101">
        <f t="shared" si="40"/>
        <v>2.3971485255816338E-3</v>
      </c>
      <c r="AT101">
        <f t="shared" si="41"/>
        <v>1.4933056388869194E-2</v>
      </c>
      <c r="AU101" s="2">
        <f t="shared" si="42"/>
        <v>319</v>
      </c>
      <c r="AV101">
        <f t="shared" si="43"/>
        <v>1.253590786328756E-2</v>
      </c>
      <c r="AW101">
        <v>100</v>
      </c>
      <c r="AX101">
        <v>71</v>
      </c>
      <c r="AY101">
        <v>381</v>
      </c>
      <c r="AZ101">
        <f t="shared" si="44"/>
        <v>1.7081136145918909E-4</v>
      </c>
      <c r="BA101">
        <f t="shared" si="45"/>
        <v>2.2600001919049137E-3</v>
      </c>
      <c r="BB101">
        <f t="shared" si="46"/>
        <v>1.2127606663602426E-2</v>
      </c>
      <c r="BC101" s="2">
        <f t="shared" si="47"/>
        <v>310</v>
      </c>
      <c r="BD101">
        <f t="shared" si="48"/>
        <v>9.8676064716975102E-3</v>
      </c>
    </row>
    <row r="102" spans="1:56" x14ac:dyDescent="0.3">
      <c r="A102">
        <v>0.59</v>
      </c>
      <c r="B102">
        <v>1.768</v>
      </c>
      <c r="C102">
        <v>250</v>
      </c>
      <c r="D102">
        <v>326.92</v>
      </c>
      <c r="E102">
        <v>201.92</v>
      </c>
      <c r="F102">
        <v>201.923076923076</v>
      </c>
      <c r="G102">
        <v>184</v>
      </c>
      <c r="H102">
        <v>2</v>
      </c>
      <c r="I102">
        <v>60</v>
      </c>
      <c r="J102">
        <v>35</v>
      </c>
      <c r="K102">
        <v>295</v>
      </c>
      <c r="L102">
        <f t="shared" si="19"/>
        <v>7.4524933670014489E-4</v>
      </c>
      <c r="M102">
        <f t="shared" si="20"/>
        <v>3.0946794490090759E-3</v>
      </c>
      <c r="N102">
        <f t="shared" si="21"/>
        <v>2.608372678450507E-2</v>
      </c>
      <c r="O102" s="2">
        <f t="shared" si="22"/>
        <v>260</v>
      </c>
      <c r="P102">
        <f t="shared" si="23"/>
        <v>2.2989047335495994E-2</v>
      </c>
      <c r="Q102">
        <v>70</v>
      </c>
      <c r="R102">
        <v>39</v>
      </c>
      <c r="S102">
        <v>370</v>
      </c>
      <c r="T102">
        <f t="shared" si="24"/>
        <v>6.162985760753666E-4</v>
      </c>
      <c r="U102">
        <f t="shared" si="25"/>
        <v>2.5334868492179257E-3</v>
      </c>
      <c r="V102">
        <f t="shared" si="26"/>
        <v>2.4035644466939298E-2</v>
      </c>
      <c r="W102" s="2">
        <f t="shared" si="27"/>
        <v>331</v>
      </c>
      <c r="X102">
        <f t="shared" si="28"/>
        <v>2.1502157617721371E-2</v>
      </c>
      <c r="Y102">
        <v>75</v>
      </c>
      <c r="Z102">
        <v>42</v>
      </c>
      <c r="AA102">
        <v>370</v>
      </c>
      <c r="AB102">
        <f t="shared" si="29"/>
        <v>4.9851707042540766E-4</v>
      </c>
      <c r="AC102">
        <f t="shared" si="30"/>
        <v>2.3767138168389701E-3</v>
      </c>
      <c r="AD102">
        <f t="shared" si="31"/>
        <v>2.0937716957867118E-2</v>
      </c>
      <c r="AE102" s="2">
        <f t="shared" si="32"/>
        <v>328</v>
      </c>
      <c r="AF102">
        <f t="shared" si="33"/>
        <v>1.8561003141028147E-2</v>
      </c>
      <c r="AG102">
        <v>80</v>
      </c>
      <c r="AH102">
        <v>46</v>
      </c>
      <c r="AI102">
        <v>370</v>
      </c>
      <c r="AJ102">
        <f t="shared" si="34"/>
        <v>4.0004978902174776E-4</v>
      </c>
      <c r="AK102">
        <f t="shared" si="35"/>
        <v>2.2878523069459955E-3</v>
      </c>
      <c r="AL102">
        <f t="shared" si="36"/>
        <v>1.8402290295000397E-2</v>
      </c>
      <c r="AM102" s="2">
        <f t="shared" si="37"/>
        <v>324</v>
      </c>
      <c r="AN102">
        <f t="shared" si="38"/>
        <v>1.6114437988054401E-2</v>
      </c>
      <c r="AO102">
        <v>90</v>
      </c>
      <c r="AP102">
        <v>59</v>
      </c>
      <c r="AQ102">
        <v>371</v>
      </c>
      <c r="AR102">
        <f t="shared" si="39"/>
        <v>2.4710811419582831E-4</v>
      </c>
      <c r="AS102">
        <f t="shared" si="40"/>
        <v>2.3185534919560064E-3</v>
      </c>
      <c r="AT102">
        <f t="shared" si="41"/>
        <v>1.4579378737553871E-2</v>
      </c>
      <c r="AU102" s="2">
        <f t="shared" si="42"/>
        <v>312</v>
      </c>
      <c r="AV102">
        <f t="shared" si="43"/>
        <v>1.2260825245597864E-2</v>
      </c>
      <c r="AW102">
        <v>100</v>
      </c>
      <c r="AX102">
        <v>66</v>
      </c>
      <c r="AY102">
        <v>372</v>
      </c>
      <c r="AZ102">
        <f t="shared" si="44"/>
        <v>1.7941102675813657E-4</v>
      </c>
      <c r="BA102">
        <f t="shared" si="45"/>
        <v>2.1008452488130184E-3</v>
      </c>
      <c r="BB102">
        <f t="shared" si="46"/>
        <v>1.1841127766037013E-2</v>
      </c>
      <c r="BC102" s="2">
        <f t="shared" si="47"/>
        <v>306</v>
      </c>
      <c r="BD102">
        <f t="shared" si="48"/>
        <v>9.7402825172239939E-3</v>
      </c>
    </row>
    <row r="103" spans="1:56" x14ac:dyDescent="0.3">
      <c r="A103">
        <v>0.59</v>
      </c>
      <c r="B103">
        <v>1.768</v>
      </c>
      <c r="C103">
        <v>250</v>
      </c>
      <c r="D103">
        <v>326.92</v>
      </c>
      <c r="E103">
        <v>201.92</v>
      </c>
      <c r="F103">
        <v>201.923076923076</v>
      </c>
      <c r="G103">
        <v>193.666666666666</v>
      </c>
      <c r="H103">
        <v>2</v>
      </c>
      <c r="I103">
        <v>60</v>
      </c>
      <c r="J103">
        <v>34</v>
      </c>
      <c r="K103">
        <v>335</v>
      </c>
      <c r="L103">
        <f t="shared" si="19"/>
        <v>8.7119127346053829E-4</v>
      </c>
      <c r="M103">
        <f t="shared" si="20"/>
        <v>3.0062600361802452E-3</v>
      </c>
      <c r="N103">
        <f t="shared" si="21"/>
        <v>2.96205032976583E-2</v>
      </c>
      <c r="O103" s="2">
        <f t="shared" si="22"/>
        <v>301</v>
      </c>
      <c r="P103">
        <f t="shared" si="23"/>
        <v>2.6614243261478054E-2</v>
      </c>
      <c r="Q103">
        <v>70</v>
      </c>
      <c r="R103">
        <v>40</v>
      </c>
      <c r="S103">
        <v>380</v>
      </c>
      <c r="T103">
        <f t="shared" si="24"/>
        <v>6.1713141198898192E-4</v>
      </c>
      <c r="U103">
        <f t="shared" si="25"/>
        <v>2.5984480504799238E-3</v>
      </c>
      <c r="V103">
        <f t="shared" si="26"/>
        <v>2.4685256479559277E-2</v>
      </c>
      <c r="W103" s="2">
        <f t="shared" si="27"/>
        <v>340</v>
      </c>
      <c r="X103">
        <f t="shared" si="28"/>
        <v>2.2086808429079355E-2</v>
      </c>
      <c r="Y103">
        <v>75</v>
      </c>
      <c r="Z103">
        <v>44</v>
      </c>
      <c r="AA103">
        <v>381</v>
      </c>
      <c r="AB103">
        <f t="shared" si="29"/>
        <v>4.9000430964050198E-4</v>
      </c>
      <c r="AC103">
        <f t="shared" si="30"/>
        <v>2.4898906652598735E-3</v>
      </c>
      <c r="AD103">
        <f t="shared" si="31"/>
        <v>2.1560189624182088E-2</v>
      </c>
      <c r="AE103" s="2">
        <f t="shared" si="32"/>
        <v>337</v>
      </c>
      <c r="AF103">
        <f t="shared" si="33"/>
        <v>1.9070298958922215E-2</v>
      </c>
      <c r="AG103">
        <v>80</v>
      </c>
      <c r="AH103">
        <v>47</v>
      </c>
      <c r="AI103">
        <v>382</v>
      </c>
      <c r="AJ103">
        <f t="shared" si="34"/>
        <v>4.0423662407648947E-4</v>
      </c>
      <c r="AK103">
        <f t="shared" si="35"/>
        <v>2.3375882266622127E-3</v>
      </c>
      <c r="AL103">
        <f t="shared" si="36"/>
        <v>1.8999121331595006E-2</v>
      </c>
      <c r="AM103" s="2">
        <f t="shared" si="37"/>
        <v>335</v>
      </c>
      <c r="AN103">
        <f t="shared" si="38"/>
        <v>1.6661533104932794E-2</v>
      </c>
      <c r="AO103">
        <v>90</v>
      </c>
      <c r="AP103">
        <v>59</v>
      </c>
      <c r="AQ103">
        <v>382</v>
      </c>
      <c r="AR103">
        <f t="shared" si="39"/>
        <v>2.5443476987279355E-4</v>
      </c>
      <c r="AS103">
        <f t="shared" si="40"/>
        <v>2.3185534919560064E-3</v>
      </c>
      <c r="AT103">
        <f t="shared" si="41"/>
        <v>1.5011651422494821E-2</v>
      </c>
      <c r="AU103" s="2">
        <f t="shared" si="42"/>
        <v>323</v>
      </c>
      <c r="AV103">
        <f t="shared" si="43"/>
        <v>1.2693097930538815E-2</v>
      </c>
      <c r="AW103">
        <v>100</v>
      </c>
      <c r="AX103">
        <v>69</v>
      </c>
      <c r="AY103">
        <v>384</v>
      </c>
      <c r="AZ103">
        <f t="shared" si="44"/>
        <v>1.7714637144141394E-4</v>
      </c>
      <c r="BA103">
        <f t="shared" si="45"/>
        <v>2.1963382146681556E-3</v>
      </c>
      <c r="BB103">
        <f t="shared" si="46"/>
        <v>1.2223099629457562E-2</v>
      </c>
      <c r="BC103" s="2">
        <f t="shared" si="47"/>
        <v>315</v>
      </c>
      <c r="BD103">
        <f t="shared" si="48"/>
        <v>1.0026761414789406E-2</v>
      </c>
    </row>
    <row r="104" spans="1:56" x14ac:dyDescent="0.3">
      <c r="A104">
        <v>0.59</v>
      </c>
      <c r="B104">
        <v>1.768</v>
      </c>
      <c r="C104">
        <v>250</v>
      </c>
      <c r="D104">
        <v>326.92</v>
      </c>
      <c r="E104">
        <v>201.92</v>
      </c>
      <c r="F104">
        <v>201.923076923076</v>
      </c>
      <c r="G104">
        <v>203.333333333333</v>
      </c>
      <c r="H104">
        <v>2</v>
      </c>
      <c r="I104">
        <v>60</v>
      </c>
      <c r="J104">
        <v>32</v>
      </c>
      <c r="K104">
        <v>327</v>
      </c>
      <c r="L104">
        <f t="shared" si="19"/>
        <v>9.0353587484461419E-4</v>
      </c>
      <c r="M104">
        <f t="shared" si="20"/>
        <v>2.8294212105225841E-3</v>
      </c>
      <c r="N104">
        <f t="shared" si="21"/>
        <v>2.8913147995027654E-2</v>
      </c>
      <c r="O104" s="2">
        <f t="shared" si="22"/>
        <v>295</v>
      </c>
      <c r="P104">
        <f t="shared" si="23"/>
        <v>2.608372678450507E-2</v>
      </c>
      <c r="Q104">
        <v>70</v>
      </c>
      <c r="R104">
        <v>38</v>
      </c>
      <c r="S104">
        <v>375</v>
      </c>
      <c r="T104">
        <f t="shared" si="24"/>
        <v>6.4106448613813908E-4</v>
      </c>
      <c r="U104">
        <f t="shared" si="25"/>
        <v>2.4685256479559277E-3</v>
      </c>
      <c r="V104">
        <f t="shared" si="26"/>
        <v>2.4360450473249286E-2</v>
      </c>
      <c r="W104" s="2">
        <f t="shared" si="27"/>
        <v>337</v>
      </c>
      <c r="X104">
        <f t="shared" si="28"/>
        <v>2.1891924825293358E-2</v>
      </c>
      <c r="Y104">
        <v>75</v>
      </c>
      <c r="Z104">
        <v>40</v>
      </c>
      <c r="AA104">
        <v>376</v>
      </c>
      <c r="AB104">
        <f t="shared" si="29"/>
        <v>5.3193118757824571E-4</v>
      </c>
      <c r="AC104">
        <f t="shared" si="30"/>
        <v>2.2635369684180671E-3</v>
      </c>
      <c r="AD104">
        <f t="shared" si="31"/>
        <v>2.1277247503129829E-2</v>
      </c>
      <c r="AE104" s="2">
        <f t="shared" si="32"/>
        <v>336</v>
      </c>
      <c r="AF104">
        <f t="shared" si="33"/>
        <v>1.9013710534711761E-2</v>
      </c>
      <c r="AG104">
        <v>80</v>
      </c>
      <c r="AH104">
        <v>43</v>
      </c>
      <c r="AI104">
        <v>377</v>
      </c>
      <c r="AJ104">
        <f t="shared" si="34"/>
        <v>4.3605678448869578E-4</v>
      </c>
      <c r="AK104">
        <f t="shared" si="35"/>
        <v>2.1386445477973434E-3</v>
      </c>
      <c r="AL104">
        <f t="shared" si="36"/>
        <v>1.875044173301392E-2</v>
      </c>
      <c r="AM104" s="2">
        <f t="shared" si="37"/>
        <v>334</v>
      </c>
      <c r="AN104">
        <f t="shared" si="38"/>
        <v>1.6611797185216576E-2</v>
      </c>
      <c r="AO104">
        <v>90</v>
      </c>
      <c r="AP104">
        <v>58</v>
      </c>
      <c r="AQ104">
        <v>379</v>
      </c>
      <c r="AR104">
        <f t="shared" si="39"/>
        <v>2.567889460699376E-4</v>
      </c>
      <c r="AS104">
        <f t="shared" si="40"/>
        <v>2.2792559751431928E-3</v>
      </c>
      <c r="AT104">
        <f t="shared" si="41"/>
        <v>1.489375887205638E-2</v>
      </c>
      <c r="AU104" s="2">
        <f t="shared" si="42"/>
        <v>321</v>
      </c>
      <c r="AV104">
        <f t="shared" si="43"/>
        <v>1.2614502896913187E-2</v>
      </c>
      <c r="AW104">
        <v>100</v>
      </c>
      <c r="AX104">
        <v>68</v>
      </c>
      <c r="AY104">
        <v>380</v>
      </c>
      <c r="AZ104">
        <f t="shared" si="44"/>
        <v>1.7787905404388301E-4</v>
      </c>
      <c r="BA104">
        <f t="shared" si="45"/>
        <v>2.1645072260497765E-3</v>
      </c>
      <c r="BB104">
        <f t="shared" si="46"/>
        <v>1.2095775674984046E-2</v>
      </c>
      <c r="BC104" s="2">
        <f t="shared" si="47"/>
        <v>312</v>
      </c>
      <c r="BD104">
        <f t="shared" si="48"/>
        <v>9.9312684489342683E-3</v>
      </c>
    </row>
    <row r="105" spans="1:56" x14ac:dyDescent="0.3">
      <c r="A105">
        <v>0.59</v>
      </c>
      <c r="B105">
        <v>1.768</v>
      </c>
      <c r="C105">
        <v>250</v>
      </c>
      <c r="D105">
        <v>326.92</v>
      </c>
      <c r="E105">
        <v>201.92</v>
      </c>
      <c r="F105">
        <v>201.923076923076</v>
      </c>
      <c r="G105">
        <v>213</v>
      </c>
      <c r="H105">
        <v>2</v>
      </c>
      <c r="I105">
        <v>60</v>
      </c>
      <c r="J105">
        <v>32</v>
      </c>
      <c r="K105">
        <v>339</v>
      </c>
      <c r="L105">
        <f t="shared" si="19"/>
        <v>9.3669315465542567E-4</v>
      </c>
      <c r="M105">
        <f t="shared" si="20"/>
        <v>2.8294212105225841E-3</v>
      </c>
      <c r="N105">
        <f t="shared" si="21"/>
        <v>2.9974180948973621E-2</v>
      </c>
      <c r="O105" s="2">
        <f t="shared" si="22"/>
        <v>307</v>
      </c>
      <c r="P105">
        <f t="shared" si="23"/>
        <v>2.7144759738451041E-2</v>
      </c>
      <c r="Q105">
        <v>70</v>
      </c>
      <c r="R105">
        <v>39</v>
      </c>
      <c r="S105">
        <v>372</v>
      </c>
      <c r="T105">
        <f t="shared" si="24"/>
        <v>6.1962991972982801E-4</v>
      </c>
      <c r="U105">
        <f t="shared" si="25"/>
        <v>2.5334868492179257E-3</v>
      </c>
      <c r="V105">
        <f t="shared" si="26"/>
        <v>2.4165566869463292E-2</v>
      </c>
      <c r="W105" s="2">
        <f t="shared" si="27"/>
        <v>333</v>
      </c>
      <c r="X105">
        <f t="shared" si="28"/>
        <v>2.1632080020245366E-2</v>
      </c>
      <c r="Y105">
        <v>75</v>
      </c>
      <c r="Z105">
        <v>39</v>
      </c>
      <c r="AA105">
        <v>373</v>
      </c>
      <c r="AB105">
        <f t="shared" si="29"/>
        <v>5.4121749308970446E-4</v>
      </c>
      <c r="AC105">
        <f t="shared" si="30"/>
        <v>2.2069485442076154E-3</v>
      </c>
      <c r="AD105">
        <f t="shared" si="31"/>
        <v>2.1107482230498475E-2</v>
      </c>
      <c r="AE105" s="2">
        <f t="shared" si="32"/>
        <v>334</v>
      </c>
      <c r="AF105">
        <f t="shared" si="33"/>
        <v>1.8900533686290858E-2</v>
      </c>
      <c r="AG105">
        <v>80</v>
      </c>
      <c r="AH105">
        <v>44</v>
      </c>
      <c r="AI105">
        <v>374</v>
      </c>
      <c r="AJ105">
        <f t="shared" si="34"/>
        <v>4.22755317587847E-4</v>
      </c>
      <c r="AK105">
        <f t="shared" si="35"/>
        <v>2.188380467513561E-3</v>
      </c>
      <c r="AL105">
        <f t="shared" si="36"/>
        <v>1.8601233973865268E-2</v>
      </c>
      <c r="AM105" s="2">
        <f t="shared" si="37"/>
        <v>330</v>
      </c>
      <c r="AN105">
        <f t="shared" si="38"/>
        <v>1.6412853506351705E-2</v>
      </c>
      <c r="AO105">
        <v>90</v>
      </c>
      <c r="AP105">
        <v>56</v>
      </c>
      <c r="AQ105">
        <v>377</v>
      </c>
      <c r="AR105">
        <f t="shared" si="39"/>
        <v>2.6455649711483486E-4</v>
      </c>
      <c r="AS105">
        <f t="shared" si="40"/>
        <v>2.2006609415175654E-3</v>
      </c>
      <c r="AT105">
        <f t="shared" si="41"/>
        <v>1.4815163838430753E-2</v>
      </c>
      <c r="AU105" s="2">
        <f t="shared" si="42"/>
        <v>321</v>
      </c>
      <c r="AV105">
        <f t="shared" si="43"/>
        <v>1.2614502896913187E-2</v>
      </c>
      <c r="AW105">
        <v>100</v>
      </c>
      <c r="AX105">
        <v>64</v>
      </c>
      <c r="AY105">
        <v>378</v>
      </c>
      <c r="AZ105">
        <f t="shared" si="44"/>
        <v>1.8800177652730137E-4</v>
      </c>
      <c r="BA105">
        <f t="shared" si="45"/>
        <v>2.0371832715762603E-3</v>
      </c>
      <c r="BB105">
        <f t="shared" si="46"/>
        <v>1.2032113697747288E-2</v>
      </c>
      <c r="BC105" s="2">
        <f t="shared" si="47"/>
        <v>314</v>
      </c>
      <c r="BD105">
        <f t="shared" si="48"/>
        <v>9.9949304261710264E-3</v>
      </c>
    </row>
    <row r="106" spans="1:56" x14ac:dyDescent="0.3">
      <c r="A106">
        <v>0.59</v>
      </c>
      <c r="B106">
        <v>1.768</v>
      </c>
      <c r="C106">
        <v>250</v>
      </c>
      <c r="D106">
        <v>326.92</v>
      </c>
      <c r="E106">
        <v>201.92</v>
      </c>
      <c r="F106">
        <v>201.923076923076</v>
      </c>
      <c r="G106">
        <v>222.666666666666</v>
      </c>
      <c r="H106">
        <v>2</v>
      </c>
      <c r="I106">
        <v>60</v>
      </c>
      <c r="J106">
        <v>33</v>
      </c>
      <c r="K106">
        <v>335</v>
      </c>
      <c r="L106">
        <f t="shared" si="19"/>
        <v>8.9759100901994852E-4</v>
      </c>
      <c r="M106">
        <f t="shared" si="20"/>
        <v>2.9178406233514149E-3</v>
      </c>
      <c r="N106">
        <f t="shared" si="21"/>
        <v>2.96205032976583E-2</v>
      </c>
      <c r="O106" s="2">
        <f t="shared" si="22"/>
        <v>302</v>
      </c>
      <c r="P106">
        <f t="shared" si="23"/>
        <v>2.6702662674306887E-2</v>
      </c>
      <c r="Q106">
        <v>70</v>
      </c>
      <c r="R106">
        <v>41</v>
      </c>
      <c r="S106">
        <v>374</v>
      </c>
      <c r="T106">
        <f t="shared" si="24"/>
        <v>5.9257290907286069E-4</v>
      </c>
      <c r="U106">
        <f t="shared" si="25"/>
        <v>2.6634092517419218E-3</v>
      </c>
      <c r="V106">
        <f t="shared" si="26"/>
        <v>2.429548927198729E-2</v>
      </c>
      <c r="W106" s="2">
        <f t="shared" si="27"/>
        <v>333</v>
      </c>
      <c r="X106">
        <f t="shared" si="28"/>
        <v>2.1632080020245366E-2</v>
      </c>
      <c r="Y106">
        <v>75</v>
      </c>
      <c r="Z106">
        <v>41</v>
      </c>
      <c r="AA106">
        <v>375</v>
      </c>
      <c r="AB106">
        <f t="shared" si="29"/>
        <v>5.1757705070535069E-4</v>
      </c>
      <c r="AC106">
        <f t="shared" si="30"/>
        <v>2.3201253926285184E-3</v>
      </c>
      <c r="AD106">
        <f t="shared" si="31"/>
        <v>2.1220659078919377E-2</v>
      </c>
      <c r="AE106" s="2">
        <f t="shared" si="32"/>
        <v>334</v>
      </c>
      <c r="AF106">
        <f t="shared" si="33"/>
        <v>1.8900533686290858E-2</v>
      </c>
      <c r="AG106">
        <v>80</v>
      </c>
      <c r="AH106">
        <v>44</v>
      </c>
      <c r="AI106">
        <v>376</v>
      </c>
      <c r="AJ106">
        <f t="shared" si="34"/>
        <v>4.2501604121131139E-4</v>
      </c>
      <c r="AK106">
        <f t="shared" si="35"/>
        <v>2.188380467513561E-3</v>
      </c>
      <c r="AL106">
        <f t="shared" si="36"/>
        <v>1.8700705813297702E-2</v>
      </c>
      <c r="AM106" s="2">
        <f t="shared" si="37"/>
        <v>332</v>
      </c>
      <c r="AN106">
        <f t="shared" si="38"/>
        <v>1.6512325345784142E-2</v>
      </c>
      <c r="AO106">
        <v>90</v>
      </c>
      <c r="AP106">
        <v>55</v>
      </c>
      <c r="AQ106">
        <v>378</v>
      </c>
      <c r="AR106">
        <f t="shared" si="39"/>
        <v>2.7008111554988301E-4</v>
      </c>
      <c r="AS106">
        <f t="shared" si="40"/>
        <v>2.1613634247047517E-3</v>
      </c>
      <c r="AT106">
        <f t="shared" si="41"/>
        <v>1.4854461355243567E-2</v>
      </c>
      <c r="AU106" s="2">
        <f t="shared" si="42"/>
        <v>323</v>
      </c>
      <c r="AV106">
        <f t="shared" si="43"/>
        <v>1.2693097930538815E-2</v>
      </c>
      <c r="AW106">
        <v>100</v>
      </c>
      <c r="AX106">
        <v>65</v>
      </c>
      <c r="AY106">
        <v>379</v>
      </c>
      <c r="AZ106">
        <f t="shared" si="44"/>
        <v>1.8559914902101024E-4</v>
      </c>
      <c r="BA106">
        <f t="shared" si="45"/>
        <v>2.0690142601946394E-3</v>
      </c>
      <c r="BB106">
        <f t="shared" si="46"/>
        <v>1.2063944686365667E-2</v>
      </c>
      <c r="BC106" s="2">
        <f t="shared" si="47"/>
        <v>314</v>
      </c>
      <c r="BD106">
        <f t="shared" si="48"/>
        <v>9.9949304261710264E-3</v>
      </c>
    </row>
    <row r="107" spans="1:56" x14ac:dyDescent="0.3">
      <c r="A107">
        <v>0.59</v>
      </c>
      <c r="B107">
        <v>1.768</v>
      </c>
      <c r="C107">
        <v>250</v>
      </c>
      <c r="D107">
        <v>326.92</v>
      </c>
      <c r="E107">
        <v>201.92</v>
      </c>
      <c r="F107">
        <v>201.923076923076</v>
      </c>
      <c r="G107">
        <v>232.333333333333</v>
      </c>
      <c r="H107">
        <v>2</v>
      </c>
      <c r="I107">
        <v>60</v>
      </c>
      <c r="J107">
        <v>33</v>
      </c>
      <c r="K107">
        <v>350</v>
      </c>
      <c r="L107">
        <f t="shared" si="19"/>
        <v>9.3778165121487147E-4</v>
      </c>
      <c r="M107">
        <f t="shared" si="20"/>
        <v>2.9178406233514149E-3</v>
      </c>
      <c r="N107">
        <f t="shared" si="21"/>
        <v>3.0946794490090763E-2</v>
      </c>
      <c r="O107" s="2">
        <f t="shared" si="22"/>
        <v>317</v>
      </c>
      <c r="P107">
        <f t="shared" si="23"/>
        <v>2.8028953866739346E-2</v>
      </c>
      <c r="Q107">
        <v>70</v>
      </c>
      <c r="R107">
        <v>41</v>
      </c>
      <c r="S107">
        <v>378</v>
      </c>
      <c r="T107">
        <f t="shared" si="24"/>
        <v>5.9891058724476293E-4</v>
      </c>
      <c r="U107">
        <f t="shared" si="25"/>
        <v>2.6634092517419218E-3</v>
      </c>
      <c r="V107">
        <f t="shared" si="26"/>
        <v>2.4555334077035283E-2</v>
      </c>
      <c r="W107" s="2">
        <f t="shared" si="27"/>
        <v>337</v>
      </c>
      <c r="X107">
        <f t="shared" si="28"/>
        <v>2.1891924825293358E-2</v>
      </c>
      <c r="Y107">
        <v>75</v>
      </c>
      <c r="Z107">
        <v>41</v>
      </c>
      <c r="AA107">
        <v>379</v>
      </c>
      <c r="AB107">
        <f t="shared" si="29"/>
        <v>5.230978725795411E-4</v>
      </c>
      <c r="AC107">
        <f t="shared" si="30"/>
        <v>2.3201253926285184E-3</v>
      </c>
      <c r="AD107">
        <f t="shared" si="31"/>
        <v>2.1447012775761182E-2</v>
      </c>
      <c r="AE107" s="2">
        <f t="shared" si="32"/>
        <v>338</v>
      </c>
      <c r="AF107">
        <f t="shared" si="33"/>
        <v>1.9126887383132667E-2</v>
      </c>
      <c r="AG107">
        <v>80</v>
      </c>
      <c r="AH107">
        <v>44</v>
      </c>
      <c r="AI107">
        <v>379</v>
      </c>
      <c r="AJ107">
        <f t="shared" si="34"/>
        <v>4.2840712664650801E-4</v>
      </c>
      <c r="AK107">
        <f t="shared" si="35"/>
        <v>2.188380467513561E-3</v>
      </c>
      <c r="AL107">
        <f t="shared" si="36"/>
        <v>1.8849913572446354E-2</v>
      </c>
      <c r="AM107" s="2">
        <f t="shared" si="37"/>
        <v>335</v>
      </c>
      <c r="AN107">
        <f t="shared" si="38"/>
        <v>1.6661533104932794E-2</v>
      </c>
      <c r="AO107">
        <v>90</v>
      </c>
      <c r="AP107">
        <v>55</v>
      </c>
      <c r="AQ107">
        <v>381</v>
      </c>
      <c r="AR107">
        <f t="shared" si="39"/>
        <v>2.7222461646694558E-4</v>
      </c>
      <c r="AS107">
        <f t="shared" si="40"/>
        <v>2.1613634247047517E-3</v>
      </c>
      <c r="AT107">
        <f t="shared" si="41"/>
        <v>1.4972353905682008E-2</v>
      </c>
      <c r="AU107" s="2">
        <f t="shared" si="42"/>
        <v>326</v>
      </c>
      <c r="AV107">
        <f t="shared" si="43"/>
        <v>1.2810990480977256E-2</v>
      </c>
      <c r="AW107">
        <v>100</v>
      </c>
      <c r="AX107">
        <v>64</v>
      </c>
      <c r="AY107">
        <v>381</v>
      </c>
      <c r="AZ107">
        <f t="shared" si="44"/>
        <v>1.894938541187879E-4</v>
      </c>
      <c r="BA107">
        <f t="shared" si="45"/>
        <v>2.0371832715762603E-3</v>
      </c>
      <c r="BB107">
        <f t="shared" si="46"/>
        <v>1.2127606663602426E-2</v>
      </c>
      <c r="BC107" s="2">
        <f t="shared" si="47"/>
        <v>317</v>
      </c>
      <c r="BD107">
        <f t="shared" si="48"/>
        <v>1.0090423392026164E-2</v>
      </c>
    </row>
    <row r="108" spans="1:56" x14ac:dyDescent="0.3">
      <c r="A108">
        <v>0.59</v>
      </c>
      <c r="B108">
        <v>1.768</v>
      </c>
      <c r="C108">
        <v>250</v>
      </c>
      <c r="D108">
        <v>326.92</v>
      </c>
      <c r="E108">
        <v>201.92</v>
      </c>
      <c r="F108">
        <v>201.923076923076</v>
      </c>
      <c r="G108">
        <v>242</v>
      </c>
      <c r="H108">
        <v>2</v>
      </c>
      <c r="I108">
        <v>60</v>
      </c>
      <c r="J108">
        <v>31</v>
      </c>
      <c r="K108">
        <v>348</v>
      </c>
      <c r="L108">
        <f t="shared" si="19"/>
        <v>9.9257921498171293E-4</v>
      </c>
      <c r="M108">
        <f t="shared" si="20"/>
        <v>2.7410017976937534E-3</v>
      </c>
      <c r="N108">
        <f t="shared" si="21"/>
        <v>3.07699556644331E-2</v>
      </c>
      <c r="O108" s="2">
        <f t="shared" si="22"/>
        <v>317</v>
      </c>
      <c r="P108">
        <f t="shared" si="23"/>
        <v>2.8028953866739346E-2</v>
      </c>
      <c r="Q108">
        <v>70</v>
      </c>
      <c r="R108">
        <v>38</v>
      </c>
      <c r="S108">
        <v>372</v>
      </c>
      <c r="T108">
        <f t="shared" si="24"/>
        <v>6.3593597024903402E-4</v>
      </c>
      <c r="U108">
        <f t="shared" si="25"/>
        <v>2.4685256479559277E-3</v>
      </c>
      <c r="V108">
        <f t="shared" si="26"/>
        <v>2.4165566869463292E-2</v>
      </c>
      <c r="W108" s="2">
        <f t="shared" si="27"/>
        <v>334</v>
      </c>
      <c r="X108">
        <f t="shared" si="28"/>
        <v>2.1697041221507365E-2</v>
      </c>
      <c r="Y108">
        <v>75</v>
      </c>
      <c r="Z108">
        <v>40</v>
      </c>
      <c r="AA108">
        <v>375</v>
      </c>
      <c r="AB108">
        <f t="shared" si="29"/>
        <v>5.3051647697298441E-4</v>
      </c>
      <c r="AC108">
        <f t="shared" si="30"/>
        <v>2.2635369684180671E-3</v>
      </c>
      <c r="AD108">
        <f t="shared" si="31"/>
        <v>2.1220659078919377E-2</v>
      </c>
      <c r="AE108" s="2">
        <f t="shared" si="32"/>
        <v>335</v>
      </c>
      <c r="AF108">
        <f t="shared" si="33"/>
        <v>1.8957122110501309E-2</v>
      </c>
      <c r="AG108">
        <v>80</v>
      </c>
      <c r="AH108">
        <v>43</v>
      </c>
      <c r="AI108">
        <v>376</v>
      </c>
      <c r="AJ108">
        <f t="shared" si="34"/>
        <v>4.3490013519296977E-4</v>
      </c>
      <c r="AK108">
        <f t="shared" si="35"/>
        <v>2.1386445477973434E-3</v>
      </c>
      <c r="AL108">
        <f t="shared" si="36"/>
        <v>1.8700705813297702E-2</v>
      </c>
      <c r="AM108" s="2">
        <f t="shared" si="37"/>
        <v>333</v>
      </c>
      <c r="AN108">
        <f t="shared" si="38"/>
        <v>1.6562061265500357E-2</v>
      </c>
      <c r="AO108">
        <v>90</v>
      </c>
      <c r="AP108">
        <v>54</v>
      </c>
      <c r="AQ108">
        <v>379</v>
      </c>
      <c r="AR108">
        <f t="shared" si="39"/>
        <v>2.7581034948252552E-4</v>
      </c>
      <c r="AS108">
        <f t="shared" si="40"/>
        <v>2.1220659078919381E-3</v>
      </c>
      <c r="AT108">
        <f t="shared" si="41"/>
        <v>1.489375887205638E-2</v>
      </c>
      <c r="AU108" s="2">
        <f t="shared" si="42"/>
        <v>325</v>
      </c>
      <c r="AV108">
        <f t="shared" si="43"/>
        <v>1.2771692964164442E-2</v>
      </c>
      <c r="AW108">
        <v>100</v>
      </c>
      <c r="AX108">
        <v>62</v>
      </c>
      <c r="AY108">
        <v>379</v>
      </c>
      <c r="AZ108">
        <f t="shared" si="44"/>
        <v>1.9457975300589785E-4</v>
      </c>
      <c r="BA108">
        <f t="shared" si="45"/>
        <v>1.9735212943395022E-3</v>
      </c>
      <c r="BB108">
        <f t="shared" si="46"/>
        <v>1.2063944686365667E-2</v>
      </c>
      <c r="BC108" s="2">
        <f t="shared" si="47"/>
        <v>317</v>
      </c>
      <c r="BD108">
        <f t="shared" si="48"/>
        <v>1.0090423392026164E-2</v>
      </c>
    </row>
    <row r="109" spans="1:56" x14ac:dyDescent="0.3">
      <c r="A109">
        <v>0.59</v>
      </c>
      <c r="B109">
        <v>1.768</v>
      </c>
      <c r="C109">
        <v>250</v>
      </c>
      <c r="D109">
        <v>326.92</v>
      </c>
      <c r="E109">
        <v>201.92</v>
      </c>
      <c r="F109">
        <v>201.923076923076</v>
      </c>
      <c r="G109">
        <v>251.666666666666</v>
      </c>
      <c r="H109">
        <v>2</v>
      </c>
      <c r="I109">
        <v>60</v>
      </c>
      <c r="J109">
        <v>30</v>
      </c>
      <c r="K109">
        <v>334</v>
      </c>
      <c r="L109">
        <f t="shared" si="19"/>
        <v>9.844027961609823E-4</v>
      </c>
      <c r="M109">
        <f t="shared" si="20"/>
        <v>2.6525823848649226E-3</v>
      </c>
      <c r="N109">
        <f t="shared" si="21"/>
        <v>2.9532083884829471E-2</v>
      </c>
      <c r="O109" s="2">
        <f t="shared" si="22"/>
        <v>304</v>
      </c>
      <c r="P109">
        <f t="shared" si="23"/>
        <v>2.6879501499964546E-2</v>
      </c>
      <c r="Q109">
        <v>70</v>
      </c>
      <c r="R109">
        <v>40</v>
      </c>
      <c r="S109">
        <v>364</v>
      </c>
      <c r="T109">
        <f t="shared" si="24"/>
        <v>5.9114693148418272E-4</v>
      </c>
      <c r="U109">
        <f t="shared" si="25"/>
        <v>2.5984480504799238E-3</v>
      </c>
      <c r="V109">
        <f t="shared" si="26"/>
        <v>2.3645877259367308E-2</v>
      </c>
      <c r="W109" s="2">
        <f t="shared" si="27"/>
        <v>324</v>
      </c>
      <c r="X109">
        <f t="shared" si="28"/>
        <v>2.1047429208887383E-2</v>
      </c>
      <c r="Y109">
        <v>75</v>
      </c>
      <c r="Z109">
        <v>42</v>
      </c>
      <c r="AA109">
        <v>365</v>
      </c>
      <c r="AB109">
        <f t="shared" si="29"/>
        <v>4.9178035325749664E-4</v>
      </c>
      <c r="AC109">
        <f t="shared" si="30"/>
        <v>2.3767138168389701E-3</v>
      </c>
      <c r="AD109">
        <f t="shared" si="31"/>
        <v>2.0654774836814861E-2</v>
      </c>
      <c r="AE109" s="2">
        <f t="shared" si="32"/>
        <v>323</v>
      </c>
      <c r="AF109">
        <f t="shared" si="33"/>
        <v>1.8278061019975891E-2</v>
      </c>
      <c r="AG109">
        <v>80</v>
      </c>
      <c r="AH109">
        <v>42</v>
      </c>
      <c r="AI109">
        <v>370</v>
      </c>
      <c r="AJ109">
        <f t="shared" si="34"/>
        <v>4.3814976892858095E-4</v>
      </c>
      <c r="AK109">
        <f t="shared" si="35"/>
        <v>2.0889086280811262E-3</v>
      </c>
      <c r="AL109">
        <f t="shared" si="36"/>
        <v>1.8402290295000397E-2</v>
      </c>
      <c r="AM109" s="2">
        <f t="shared" si="37"/>
        <v>328</v>
      </c>
      <c r="AN109">
        <f t="shared" si="38"/>
        <v>1.6313381666919272E-2</v>
      </c>
      <c r="AO109">
        <v>90</v>
      </c>
      <c r="AP109">
        <v>56</v>
      </c>
      <c r="AQ109">
        <v>370</v>
      </c>
      <c r="AR109">
        <f t="shared" si="39"/>
        <v>2.5964430751323315E-4</v>
      </c>
      <c r="AS109">
        <f t="shared" si="40"/>
        <v>2.2006609415175654E-3</v>
      </c>
      <c r="AT109">
        <f t="shared" si="41"/>
        <v>1.4540081220741057E-2</v>
      </c>
      <c r="AU109" s="2">
        <f t="shared" si="42"/>
        <v>314</v>
      </c>
      <c r="AV109">
        <f t="shared" si="43"/>
        <v>1.2339420279223492E-2</v>
      </c>
      <c r="AW109">
        <v>100</v>
      </c>
      <c r="AX109">
        <v>64</v>
      </c>
      <c r="AY109">
        <v>373</v>
      </c>
      <c r="AZ109">
        <f t="shared" si="44"/>
        <v>1.8551498054149049E-4</v>
      </c>
      <c r="BA109">
        <f t="shared" si="45"/>
        <v>2.0371832715762603E-3</v>
      </c>
      <c r="BB109">
        <f t="shared" si="46"/>
        <v>1.1872958754655391E-2</v>
      </c>
      <c r="BC109" s="2">
        <f t="shared" si="47"/>
        <v>309</v>
      </c>
      <c r="BD109">
        <f t="shared" si="48"/>
        <v>9.835775483079132E-3</v>
      </c>
    </row>
    <row r="110" spans="1:56" x14ac:dyDescent="0.3">
      <c r="A110">
        <v>0.59</v>
      </c>
      <c r="B110">
        <v>1.768</v>
      </c>
      <c r="C110">
        <v>250</v>
      </c>
      <c r="D110">
        <v>326.92</v>
      </c>
      <c r="E110">
        <v>201.92</v>
      </c>
      <c r="F110">
        <v>201.923076923076</v>
      </c>
      <c r="G110">
        <v>261.33333333333297</v>
      </c>
      <c r="H110">
        <v>2</v>
      </c>
      <c r="I110">
        <v>60</v>
      </c>
      <c r="J110">
        <v>31</v>
      </c>
      <c r="K110">
        <v>350</v>
      </c>
      <c r="L110">
        <f t="shared" si="19"/>
        <v>9.9828369322873438E-4</v>
      </c>
      <c r="M110">
        <f t="shared" si="20"/>
        <v>2.7410017976937534E-3</v>
      </c>
      <c r="N110">
        <f t="shared" si="21"/>
        <v>3.0946794490090763E-2</v>
      </c>
      <c r="O110" s="2">
        <f t="shared" si="22"/>
        <v>319</v>
      </c>
      <c r="P110">
        <f t="shared" si="23"/>
        <v>2.8205792692397008E-2</v>
      </c>
      <c r="Q110">
        <v>70</v>
      </c>
      <c r="R110">
        <v>42</v>
      </c>
      <c r="S110">
        <v>368</v>
      </c>
      <c r="T110">
        <f t="shared" si="24"/>
        <v>5.6918385867655479E-4</v>
      </c>
      <c r="U110">
        <f t="shared" si="25"/>
        <v>2.7283704530039203E-3</v>
      </c>
      <c r="V110">
        <f t="shared" si="26"/>
        <v>2.39057220644153E-2</v>
      </c>
      <c r="W110" s="2">
        <f t="shared" si="27"/>
        <v>326</v>
      </c>
      <c r="X110">
        <f t="shared" si="28"/>
        <v>2.117735161141138E-2</v>
      </c>
      <c r="Y110">
        <v>75</v>
      </c>
      <c r="Z110">
        <v>46</v>
      </c>
      <c r="AA110">
        <v>370</v>
      </c>
      <c r="AB110">
        <f t="shared" si="29"/>
        <v>4.5516775995363298E-4</v>
      </c>
      <c r="AC110">
        <f t="shared" si="30"/>
        <v>2.6030675136807769E-3</v>
      </c>
      <c r="AD110">
        <f t="shared" si="31"/>
        <v>2.0937716957867118E-2</v>
      </c>
      <c r="AE110" s="2">
        <f t="shared" si="32"/>
        <v>324</v>
      </c>
      <c r="AF110">
        <f t="shared" si="33"/>
        <v>1.8334649444186342E-2</v>
      </c>
      <c r="AG110">
        <v>80</v>
      </c>
      <c r="AH110">
        <v>46</v>
      </c>
      <c r="AI110">
        <v>370</v>
      </c>
      <c r="AJ110">
        <f t="shared" si="34"/>
        <v>4.0004978902174776E-4</v>
      </c>
      <c r="AK110">
        <f t="shared" si="35"/>
        <v>2.2878523069459955E-3</v>
      </c>
      <c r="AL110">
        <f t="shared" si="36"/>
        <v>1.8402290295000397E-2</v>
      </c>
      <c r="AM110" s="2">
        <f t="shared" si="37"/>
        <v>324</v>
      </c>
      <c r="AN110">
        <f t="shared" si="38"/>
        <v>1.6114437988054401E-2</v>
      </c>
      <c r="AO110">
        <v>90</v>
      </c>
      <c r="AP110">
        <v>56</v>
      </c>
      <c r="AQ110">
        <v>374</v>
      </c>
      <c r="AR110">
        <f t="shared" si="39"/>
        <v>2.624512729998627E-4</v>
      </c>
      <c r="AS110">
        <f t="shared" si="40"/>
        <v>2.2006609415175654E-3</v>
      </c>
      <c r="AT110">
        <f t="shared" si="41"/>
        <v>1.4697271287992312E-2</v>
      </c>
      <c r="AU110" s="2">
        <f t="shared" si="42"/>
        <v>318</v>
      </c>
      <c r="AV110">
        <f t="shared" si="43"/>
        <v>1.2496610346474746E-2</v>
      </c>
      <c r="AW110">
        <v>100</v>
      </c>
      <c r="AX110">
        <v>65</v>
      </c>
      <c r="AY110">
        <v>376</v>
      </c>
      <c r="AZ110">
        <f t="shared" si="44"/>
        <v>1.8413002646939275E-4</v>
      </c>
      <c r="BA110">
        <f t="shared" si="45"/>
        <v>2.0690142601946394E-3</v>
      </c>
      <c r="BB110">
        <f t="shared" si="46"/>
        <v>1.1968451720510529E-2</v>
      </c>
      <c r="BC110" s="2">
        <f t="shared" si="47"/>
        <v>311</v>
      </c>
      <c r="BD110">
        <f t="shared" si="48"/>
        <v>9.8994374603158901E-3</v>
      </c>
    </row>
    <row r="111" spans="1:56" x14ac:dyDescent="0.3">
      <c r="A111">
        <v>0.59</v>
      </c>
      <c r="B111">
        <v>1.768</v>
      </c>
      <c r="C111">
        <v>250</v>
      </c>
      <c r="D111">
        <v>326.92</v>
      </c>
      <c r="E111">
        <v>201.92</v>
      </c>
      <c r="F111">
        <v>201.923076923076</v>
      </c>
      <c r="G111">
        <v>271</v>
      </c>
      <c r="H111">
        <v>2</v>
      </c>
      <c r="I111">
        <v>60</v>
      </c>
      <c r="J111">
        <v>28</v>
      </c>
      <c r="K111">
        <v>348</v>
      </c>
      <c r="L111">
        <f t="shared" si="19"/>
        <v>1.0989269880154679E-3</v>
      </c>
      <c r="M111">
        <f t="shared" si="20"/>
        <v>2.4757435592072611E-3</v>
      </c>
      <c r="N111">
        <f t="shared" si="21"/>
        <v>3.07699556644331E-2</v>
      </c>
      <c r="O111" s="2">
        <f t="shared" si="22"/>
        <v>320</v>
      </c>
      <c r="P111">
        <f t="shared" si="23"/>
        <v>2.8294212105225838E-2</v>
      </c>
      <c r="Q111">
        <v>70</v>
      </c>
      <c r="R111">
        <v>38</v>
      </c>
      <c r="S111">
        <v>369</v>
      </c>
      <c r="T111">
        <f t="shared" si="24"/>
        <v>6.3080745435992896E-4</v>
      </c>
      <c r="U111">
        <f t="shared" si="25"/>
        <v>2.4685256479559277E-3</v>
      </c>
      <c r="V111">
        <f t="shared" si="26"/>
        <v>2.3970683265677299E-2</v>
      </c>
      <c r="W111" s="2">
        <f t="shared" si="27"/>
        <v>331</v>
      </c>
      <c r="X111">
        <f t="shared" si="28"/>
        <v>2.1502157617721371E-2</v>
      </c>
      <c r="Y111">
        <v>75</v>
      </c>
      <c r="Z111">
        <v>42</v>
      </c>
      <c r="AA111">
        <v>369</v>
      </c>
      <c r="AB111">
        <f t="shared" si="29"/>
        <v>4.9716972699182546E-4</v>
      </c>
      <c r="AC111">
        <f t="shared" si="30"/>
        <v>2.3767138168389701E-3</v>
      </c>
      <c r="AD111">
        <f t="shared" si="31"/>
        <v>2.0881128533656666E-2</v>
      </c>
      <c r="AE111" s="2">
        <f t="shared" si="32"/>
        <v>327</v>
      </c>
      <c r="AF111">
        <f t="shared" si="33"/>
        <v>1.8504414716817696E-2</v>
      </c>
      <c r="AG111">
        <v>80</v>
      </c>
      <c r="AH111">
        <v>42</v>
      </c>
      <c r="AI111">
        <v>369</v>
      </c>
      <c r="AJ111">
        <f t="shared" si="34"/>
        <v>4.369655803639091E-4</v>
      </c>
      <c r="AK111">
        <f t="shared" si="35"/>
        <v>2.0889086280811262E-3</v>
      </c>
      <c r="AL111">
        <f t="shared" si="36"/>
        <v>1.8352554375284182E-2</v>
      </c>
      <c r="AM111" s="2">
        <f t="shared" si="37"/>
        <v>327</v>
      </c>
      <c r="AN111">
        <f t="shared" si="38"/>
        <v>1.6263645747203053E-2</v>
      </c>
      <c r="AO111">
        <v>90</v>
      </c>
      <c r="AP111">
        <v>48</v>
      </c>
      <c r="AQ111">
        <v>374</v>
      </c>
      <c r="AR111">
        <f t="shared" si="39"/>
        <v>3.0619315183317316E-4</v>
      </c>
      <c r="AS111">
        <f t="shared" si="40"/>
        <v>1.8862808070150561E-3</v>
      </c>
      <c r="AT111">
        <f t="shared" si="41"/>
        <v>1.4697271287992312E-2</v>
      </c>
      <c r="AU111" s="2">
        <f t="shared" si="42"/>
        <v>326</v>
      </c>
      <c r="AV111">
        <f t="shared" si="43"/>
        <v>1.2810990480977256E-2</v>
      </c>
      <c r="AW111">
        <v>100</v>
      </c>
      <c r="AX111">
        <v>59</v>
      </c>
      <c r="AY111">
        <v>376</v>
      </c>
      <c r="AZ111">
        <f t="shared" si="44"/>
        <v>2.0285511390695813E-4</v>
      </c>
      <c r="BA111">
        <f t="shared" si="45"/>
        <v>1.878028328484365E-3</v>
      </c>
      <c r="BB111">
        <f t="shared" si="46"/>
        <v>1.1968451720510529E-2</v>
      </c>
      <c r="BC111" s="2">
        <f t="shared" si="47"/>
        <v>317</v>
      </c>
      <c r="BD111">
        <f t="shared" si="48"/>
        <v>1.0090423392026164E-2</v>
      </c>
    </row>
    <row r="112" spans="1:56" x14ac:dyDescent="0.3">
      <c r="A112">
        <v>0.59</v>
      </c>
      <c r="B112">
        <v>1.768</v>
      </c>
      <c r="C112">
        <v>250</v>
      </c>
      <c r="D112">
        <v>326.92</v>
      </c>
      <c r="E112">
        <v>201.92</v>
      </c>
      <c r="F112">
        <v>201.923076923076</v>
      </c>
      <c r="G112">
        <v>280.666666666666</v>
      </c>
      <c r="H112">
        <v>2</v>
      </c>
      <c r="I112">
        <v>60</v>
      </c>
      <c r="J112">
        <v>28</v>
      </c>
      <c r="K112">
        <v>354</v>
      </c>
      <c r="L112">
        <f t="shared" si="19"/>
        <v>1.1178740050502172E-3</v>
      </c>
      <c r="M112">
        <f t="shared" si="20"/>
        <v>2.4757435592072611E-3</v>
      </c>
      <c r="N112">
        <f t="shared" si="21"/>
        <v>3.1300472141406084E-2</v>
      </c>
      <c r="O112" s="2">
        <f t="shared" si="22"/>
        <v>326</v>
      </c>
      <c r="P112">
        <f t="shared" si="23"/>
        <v>2.8824728582198825E-2</v>
      </c>
      <c r="Q112">
        <v>70</v>
      </c>
      <c r="R112">
        <v>38</v>
      </c>
      <c r="S112">
        <v>370</v>
      </c>
      <c r="T112">
        <f t="shared" si="24"/>
        <v>6.325169596562972E-4</v>
      </c>
      <c r="U112">
        <f t="shared" si="25"/>
        <v>2.4685256479559277E-3</v>
      </c>
      <c r="V112">
        <f t="shared" si="26"/>
        <v>2.4035644466939298E-2</v>
      </c>
      <c r="W112" s="2">
        <f t="shared" si="27"/>
        <v>332</v>
      </c>
      <c r="X112">
        <f t="shared" si="28"/>
        <v>2.156711881898337E-2</v>
      </c>
      <c r="Y112">
        <v>75</v>
      </c>
      <c r="Z112">
        <v>42</v>
      </c>
      <c r="AA112">
        <v>373</v>
      </c>
      <c r="AB112">
        <f t="shared" si="29"/>
        <v>5.0255910072615417E-4</v>
      </c>
      <c r="AC112">
        <f t="shared" si="30"/>
        <v>2.3767138168389701E-3</v>
      </c>
      <c r="AD112">
        <f t="shared" si="31"/>
        <v>2.1107482230498475E-2</v>
      </c>
      <c r="AE112" s="2">
        <f t="shared" si="32"/>
        <v>331</v>
      </c>
      <c r="AF112">
        <f t="shared" si="33"/>
        <v>1.8730768413659504E-2</v>
      </c>
      <c r="AG112">
        <v>80</v>
      </c>
      <c r="AH112">
        <v>43</v>
      </c>
      <c r="AI112">
        <v>373</v>
      </c>
      <c r="AJ112">
        <f t="shared" si="34"/>
        <v>4.3143018730579182E-4</v>
      </c>
      <c r="AK112">
        <f t="shared" si="35"/>
        <v>2.1386445477973434E-3</v>
      </c>
      <c r="AL112">
        <f t="shared" si="36"/>
        <v>1.8551498054149049E-2</v>
      </c>
      <c r="AM112" s="2">
        <f t="shared" si="37"/>
        <v>330</v>
      </c>
      <c r="AN112">
        <f t="shared" si="38"/>
        <v>1.6412853506351705E-2</v>
      </c>
      <c r="AO112">
        <v>90</v>
      </c>
      <c r="AP112">
        <v>48</v>
      </c>
      <c r="AQ112">
        <v>377</v>
      </c>
      <c r="AR112">
        <f t="shared" si="39"/>
        <v>3.0864924663397402E-4</v>
      </c>
      <c r="AS112">
        <f t="shared" si="40"/>
        <v>1.8862808070150561E-3</v>
      </c>
      <c r="AT112">
        <f t="shared" si="41"/>
        <v>1.4815163838430753E-2</v>
      </c>
      <c r="AU112" s="2">
        <f t="shared" si="42"/>
        <v>329</v>
      </c>
      <c r="AV112">
        <f t="shared" si="43"/>
        <v>1.2928883031415697E-2</v>
      </c>
      <c r="AW112">
        <v>100</v>
      </c>
      <c r="AX112">
        <v>60</v>
      </c>
      <c r="AY112">
        <v>381</v>
      </c>
      <c r="AZ112">
        <f t="shared" si="44"/>
        <v>2.0212677772670707E-4</v>
      </c>
      <c r="BA112">
        <f t="shared" si="45"/>
        <v>1.9098593171027441E-3</v>
      </c>
      <c r="BB112">
        <f t="shared" si="46"/>
        <v>1.2127606663602426E-2</v>
      </c>
      <c r="BC112" s="2">
        <f t="shared" si="47"/>
        <v>321</v>
      </c>
      <c r="BD112">
        <f t="shared" si="48"/>
        <v>1.0217747346499681E-2</v>
      </c>
    </row>
    <row r="113" spans="1:56" x14ac:dyDescent="0.3">
      <c r="A113">
        <v>0.59</v>
      </c>
      <c r="B113">
        <v>1.768</v>
      </c>
      <c r="C113">
        <v>250</v>
      </c>
      <c r="D113">
        <v>326.92</v>
      </c>
      <c r="E113">
        <v>201.92</v>
      </c>
      <c r="F113">
        <v>201.923076923076</v>
      </c>
      <c r="G113">
        <v>290.33333333333297</v>
      </c>
      <c r="H113">
        <v>2</v>
      </c>
      <c r="I113">
        <v>60</v>
      </c>
      <c r="J113">
        <v>30</v>
      </c>
      <c r="K113">
        <v>343</v>
      </c>
      <c r="L113">
        <f t="shared" si="19"/>
        <v>1.0109286200096317E-3</v>
      </c>
      <c r="M113">
        <f t="shared" si="20"/>
        <v>2.6525823848649226E-3</v>
      </c>
      <c r="N113">
        <f t="shared" si="21"/>
        <v>3.0327858600288946E-2</v>
      </c>
      <c r="O113" s="2">
        <f t="shared" si="22"/>
        <v>313</v>
      </c>
      <c r="P113">
        <f t="shared" si="23"/>
        <v>2.7675276215424024E-2</v>
      </c>
      <c r="Q113">
        <v>70</v>
      </c>
      <c r="R113">
        <v>41</v>
      </c>
      <c r="S113">
        <v>361</v>
      </c>
      <c r="T113">
        <f t="shared" si="24"/>
        <v>5.7197545501417842E-4</v>
      </c>
      <c r="U113">
        <f t="shared" si="25"/>
        <v>2.6634092517419218E-3</v>
      </c>
      <c r="V113">
        <f t="shared" si="26"/>
        <v>2.3450993655581315E-2</v>
      </c>
      <c r="W113" s="2">
        <f t="shared" si="27"/>
        <v>320</v>
      </c>
      <c r="X113">
        <f t="shared" si="28"/>
        <v>2.078758440383939E-2</v>
      </c>
      <c r="Y113">
        <v>75</v>
      </c>
      <c r="Z113">
        <v>43</v>
      </c>
      <c r="AA113">
        <v>361</v>
      </c>
      <c r="AB113">
        <f t="shared" si="29"/>
        <v>4.7507956139472221E-4</v>
      </c>
      <c r="AC113">
        <f t="shared" si="30"/>
        <v>2.4333022410494218E-3</v>
      </c>
      <c r="AD113">
        <f t="shared" si="31"/>
        <v>2.0428421139973053E-2</v>
      </c>
      <c r="AE113" s="2">
        <f t="shared" si="32"/>
        <v>318</v>
      </c>
      <c r="AF113">
        <f t="shared" si="33"/>
        <v>1.7995118898923631E-2</v>
      </c>
      <c r="AG113">
        <v>80</v>
      </c>
      <c r="AH113">
        <v>45</v>
      </c>
      <c r="AI113">
        <v>364</v>
      </c>
      <c r="AJ113">
        <f t="shared" si="34"/>
        <v>4.0230832837117984E-4</v>
      </c>
      <c r="AK113">
        <f t="shared" si="35"/>
        <v>2.2381163872297783E-3</v>
      </c>
      <c r="AL113">
        <f t="shared" si="36"/>
        <v>1.8103874776703093E-2</v>
      </c>
      <c r="AM113" s="2">
        <f t="shared" si="37"/>
        <v>319</v>
      </c>
      <c r="AN113">
        <f t="shared" si="38"/>
        <v>1.5865758389473315E-2</v>
      </c>
      <c r="AO113">
        <v>90</v>
      </c>
      <c r="AP113">
        <v>53</v>
      </c>
      <c r="AQ113">
        <v>365</v>
      </c>
      <c r="AR113">
        <f t="shared" si="39"/>
        <v>2.7063384220145262E-4</v>
      </c>
      <c r="AS113">
        <f t="shared" si="40"/>
        <v>2.0827683910791244E-3</v>
      </c>
      <c r="AT113">
        <f t="shared" si="41"/>
        <v>1.4343593636676989E-2</v>
      </c>
      <c r="AU113" s="2">
        <f t="shared" si="42"/>
        <v>312</v>
      </c>
      <c r="AV113">
        <f t="shared" si="43"/>
        <v>1.2260825245597864E-2</v>
      </c>
      <c r="AW113">
        <v>100</v>
      </c>
      <c r="AX113">
        <v>61</v>
      </c>
      <c r="AY113">
        <v>371</v>
      </c>
      <c r="AZ113">
        <f t="shared" si="44"/>
        <v>1.9359502913801038E-4</v>
      </c>
      <c r="BA113">
        <f t="shared" si="45"/>
        <v>1.9416903057211232E-3</v>
      </c>
      <c r="BB113">
        <f t="shared" si="46"/>
        <v>1.1809296777418633E-2</v>
      </c>
      <c r="BC113" s="2">
        <f t="shared" si="47"/>
        <v>310</v>
      </c>
      <c r="BD113">
        <f t="shared" si="48"/>
        <v>9.8676064716975102E-3</v>
      </c>
    </row>
    <row r="114" spans="1:56" x14ac:dyDescent="0.3">
      <c r="A114">
        <v>0.59</v>
      </c>
      <c r="B114">
        <v>1.768</v>
      </c>
      <c r="C114">
        <v>250</v>
      </c>
      <c r="D114">
        <v>326.92</v>
      </c>
      <c r="E114">
        <v>201.92</v>
      </c>
      <c r="F114">
        <v>201.923076923076</v>
      </c>
      <c r="G114">
        <v>300</v>
      </c>
      <c r="H114">
        <v>2</v>
      </c>
      <c r="I114">
        <v>60</v>
      </c>
      <c r="J114">
        <v>27</v>
      </c>
      <c r="K114">
        <v>358</v>
      </c>
      <c r="L114">
        <f t="shared" si="19"/>
        <v>1.1723759182489411E-3</v>
      </c>
      <c r="M114">
        <f t="shared" si="20"/>
        <v>2.3873241463784303E-3</v>
      </c>
      <c r="N114">
        <f t="shared" si="21"/>
        <v>3.1654149792721409E-2</v>
      </c>
      <c r="O114" s="2">
        <f t="shared" si="22"/>
        <v>331</v>
      </c>
      <c r="P114">
        <f t="shared" si="23"/>
        <v>2.9266825646342979E-2</v>
      </c>
      <c r="Q114">
        <v>70</v>
      </c>
      <c r="R114">
        <v>33</v>
      </c>
      <c r="S114">
        <v>371</v>
      </c>
      <c r="T114">
        <f t="shared" si="24"/>
        <v>7.3032138388488767E-4</v>
      </c>
      <c r="U114">
        <f t="shared" si="25"/>
        <v>2.1437196416459374E-3</v>
      </c>
      <c r="V114">
        <f t="shared" si="26"/>
        <v>2.4100605668201294E-2</v>
      </c>
      <c r="W114" s="2">
        <f t="shared" si="27"/>
        <v>338</v>
      </c>
      <c r="X114">
        <f t="shared" si="28"/>
        <v>2.1956886026555357E-2</v>
      </c>
      <c r="Y114">
        <v>75</v>
      </c>
      <c r="Z114">
        <v>37</v>
      </c>
      <c r="AA114">
        <v>372</v>
      </c>
      <c r="AB114">
        <f t="shared" si="29"/>
        <v>5.6894307584562224E-4</v>
      </c>
      <c r="AC114">
        <f t="shared" si="30"/>
        <v>2.093771695786712E-3</v>
      </c>
      <c r="AD114">
        <f t="shared" si="31"/>
        <v>2.1050893806288024E-2</v>
      </c>
      <c r="AE114" s="2">
        <f t="shared" si="32"/>
        <v>335</v>
      </c>
      <c r="AF114">
        <f t="shared" si="33"/>
        <v>1.8957122110501309E-2</v>
      </c>
      <c r="AG114">
        <v>80</v>
      </c>
      <c r="AH114">
        <v>41</v>
      </c>
      <c r="AI114">
        <v>375</v>
      </c>
      <c r="AJ114">
        <f t="shared" si="34"/>
        <v>4.5490170472149965E-4</v>
      </c>
      <c r="AK114">
        <f t="shared" si="35"/>
        <v>2.039172708364909E-3</v>
      </c>
      <c r="AL114">
        <f t="shared" si="36"/>
        <v>1.8650969893581483E-2</v>
      </c>
      <c r="AM114" s="2">
        <f t="shared" si="37"/>
        <v>334</v>
      </c>
      <c r="AN114">
        <f t="shared" si="38"/>
        <v>1.6611797185216576E-2</v>
      </c>
      <c r="AO114">
        <v>90</v>
      </c>
      <c r="AP114">
        <v>47</v>
      </c>
      <c r="AQ114">
        <v>379</v>
      </c>
      <c r="AR114">
        <f t="shared" si="39"/>
        <v>3.1688848663949745E-4</v>
      </c>
      <c r="AS114">
        <f t="shared" si="40"/>
        <v>1.8469832902022424E-3</v>
      </c>
      <c r="AT114">
        <f t="shared" si="41"/>
        <v>1.489375887205638E-2</v>
      </c>
      <c r="AU114" s="2">
        <f t="shared" si="42"/>
        <v>332</v>
      </c>
      <c r="AV114">
        <f t="shared" si="43"/>
        <v>1.3046775581854138E-2</v>
      </c>
      <c r="AW114">
        <v>100</v>
      </c>
      <c r="AX114">
        <v>57</v>
      </c>
      <c r="AY114">
        <v>382</v>
      </c>
      <c r="AZ114">
        <f t="shared" si="44"/>
        <v>2.1332346758282114E-4</v>
      </c>
      <c r="BA114">
        <f t="shared" si="45"/>
        <v>1.8143663512476069E-3</v>
      </c>
      <c r="BB114">
        <f t="shared" si="46"/>
        <v>1.2159437652220804E-2</v>
      </c>
      <c r="BC114" s="2">
        <f t="shared" si="47"/>
        <v>325</v>
      </c>
      <c r="BD114">
        <f t="shared" si="48"/>
        <v>1.0345071300973197E-2</v>
      </c>
    </row>
  </sheetData>
  <sortState ref="A53:P84">
    <sortCondition ref="I53:I8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0"/>
  <sheetViews>
    <sheetView tabSelected="1" topLeftCell="I365" workbookViewId="0">
      <selection activeCell="J369" sqref="J369"/>
    </sheetView>
  </sheetViews>
  <sheetFormatPr defaultRowHeight="14.4" x14ac:dyDescent="0.3"/>
  <cols>
    <col min="4" max="4" width="17.109375" customWidth="1"/>
    <col min="5" max="5" width="19.33203125" customWidth="1"/>
    <col min="6" max="6" width="24.6640625" customWidth="1"/>
    <col min="7" max="7" width="24.44140625" customWidth="1"/>
    <col min="14" max="14" width="17.5546875" customWidth="1"/>
    <col min="15" max="15" width="8.88671875" customWidth="1"/>
    <col min="16" max="16" width="14.5546875" customWidth="1"/>
    <col min="17" max="17" width="11" bestFit="1" customWidth="1"/>
  </cols>
  <sheetData>
    <row r="1" spans="1:17" x14ac:dyDescent="0.3">
      <c r="A1" t="s">
        <v>21</v>
      </c>
      <c r="J1" t="s">
        <v>11</v>
      </c>
      <c r="K1" t="s">
        <v>12</v>
      </c>
      <c r="L1" t="s">
        <v>17</v>
      </c>
      <c r="M1" t="s">
        <v>14</v>
      </c>
      <c r="N1" t="s">
        <v>22</v>
      </c>
      <c r="O1" t="s">
        <v>23</v>
      </c>
      <c r="P1" t="s">
        <v>42</v>
      </c>
    </row>
    <row r="2" spans="1:1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1" t="s">
        <v>10</v>
      </c>
      <c r="J2" t="s">
        <v>43</v>
      </c>
      <c r="K2" t="s">
        <v>44</v>
      </c>
      <c r="L2" t="s">
        <v>43</v>
      </c>
      <c r="M2" t="s">
        <v>44</v>
      </c>
      <c r="N2" t="s">
        <v>45</v>
      </c>
      <c r="O2" t="s">
        <v>45</v>
      </c>
      <c r="P2" t="s">
        <v>43</v>
      </c>
      <c r="Q2" t="s">
        <v>44</v>
      </c>
    </row>
    <row r="3" spans="1:17" x14ac:dyDescent="0.3">
      <c r="A3">
        <v>0.59</v>
      </c>
      <c r="B3">
        <v>1.768</v>
      </c>
      <c r="C3">
        <v>150</v>
      </c>
      <c r="D3">
        <v>196.15</v>
      </c>
      <c r="E3">
        <v>121.15</v>
      </c>
      <c r="F3">
        <v>121.153846153846</v>
      </c>
      <c r="G3">
        <v>50</v>
      </c>
      <c r="H3">
        <v>2</v>
      </c>
      <c r="I3">
        <v>10</v>
      </c>
      <c r="J3">
        <v>4</v>
      </c>
      <c r="K3">
        <v>15</v>
      </c>
      <c r="L3" s="2">
        <f>J3/(PI()*I3^2)</f>
        <v>1.2732395447351627E-2</v>
      </c>
      <c r="M3" s="2">
        <f>K3/(PI()*I3^2)</f>
        <v>4.7746482927568598E-2</v>
      </c>
      <c r="N3" s="2">
        <f t="shared" ref="N3:N43" si="0">K3-J3</f>
        <v>11</v>
      </c>
      <c r="O3">
        <f>(K3-J3)/(PI()*I3^2)</f>
        <v>3.5014087480216977E-2</v>
      </c>
      <c r="P3">
        <f>J3/(PI()*I3^2)</f>
        <v>1.2732395447351627E-2</v>
      </c>
      <c r="Q3">
        <f>K3/(PI()*I3^2)</f>
        <v>4.7746482927568598E-2</v>
      </c>
    </row>
    <row r="4" spans="1:17" x14ac:dyDescent="0.3">
      <c r="A4">
        <v>0.59</v>
      </c>
      <c r="B4">
        <v>1.768</v>
      </c>
      <c r="C4">
        <v>150</v>
      </c>
      <c r="D4">
        <v>196.15</v>
      </c>
      <c r="E4">
        <v>121.15</v>
      </c>
      <c r="F4">
        <v>121.153846153846</v>
      </c>
      <c r="G4">
        <v>50</v>
      </c>
      <c r="H4">
        <v>2</v>
      </c>
      <c r="I4">
        <v>19.75</v>
      </c>
      <c r="J4">
        <v>12</v>
      </c>
      <c r="K4">
        <v>42</v>
      </c>
      <c r="L4" s="2">
        <f t="shared" ref="L4:L43" si="1">J4/(PI()*I4^2)</f>
        <v>9.7925810202351884E-3</v>
      </c>
      <c r="M4" s="2">
        <f t="shared" ref="M4:M43" si="2">K4/(PI()*I4^2)</f>
        <v>3.4274033570823155E-2</v>
      </c>
      <c r="N4" s="2">
        <f t="shared" si="0"/>
        <v>30</v>
      </c>
      <c r="O4">
        <f t="shared" ref="O4:O43" si="3">(K4-J4)/(PI()*I4^2)</f>
        <v>2.4481452550587968E-2</v>
      </c>
      <c r="P4">
        <f>(J4-J3)/(PI()*(I4^2-I3^2))</f>
        <v>8.7790703364630917E-3</v>
      </c>
      <c r="Q4">
        <f>(K4-K3)/(PI()*(I4^2-I3^2))</f>
        <v>2.9629362385562935E-2</v>
      </c>
    </row>
    <row r="5" spans="1:17" x14ac:dyDescent="0.3">
      <c r="A5">
        <v>0.59</v>
      </c>
      <c r="B5">
        <v>1.768</v>
      </c>
      <c r="C5">
        <v>150</v>
      </c>
      <c r="D5">
        <v>196.15</v>
      </c>
      <c r="E5">
        <v>121.15</v>
      </c>
      <c r="F5">
        <v>121.153846153846</v>
      </c>
      <c r="G5">
        <v>50</v>
      </c>
      <c r="H5">
        <v>2</v>
      </c>
      <c r="I5">
        <v>29.5</v>
      </c>
      <c r="J5">
        <v>32</v>
      </c>
      <c r="K5">
        <v>109</v>
      </c>
      <c r="L5" s="2">
        <f t="shared" si="1"/>
        <v>1.1704586449734331E-2</v>
      </c>
      <c r="M5" s="2">
        <f t="shared" si="2"/>
        <v>3.9868747594407561E-2</v>
      </c>
      <c r="N5" s="2">
        <f>K5-J5</f>
        <v>77</v>
      </c>
      <c r="O5">
        <f t="shared" si="3"/>
        <v>2.8164161144673235E-2</v>
      </c>
      <c r="P5">
        <f t="shared" ref="P5:P43" si="4">(J5-J4)/(PI()*(I5^2-I4^2))</f>
        <v>1.3257733122323704E-2</v>
      </c>
      <c r="Q5">
        <f t="shared" ref="Q5:Q43" si="5">(K5-K4)/(PI()*(I5^2-I4^2))</f>
        <v>4.4413405959784408E-2</v>
      </c>
    </row>
    <row r="6" spans="1:17" x14ac:dyDescent="0.3">
      <c r="A6">
        <v>0.59</v>
      </c>
      <c r="B6">
        <v>1.768</v>
      </c>
      <c r="C6">
        <v>150</v>
      </c>
      <c r="D6">
        <v>196.15</v>
      </c>
      <c r="E6">
        <v>121.15</v>
      </c>
      <c r="F6">
        <v>121.153846153846</v>
      </c>
      <c r="G6">
        <v>50</v>
      </c>
      <c r="H6">
        <v>2</v>
      </c>
      <c r="I6">
        <v>39.25</v>
      </c>
      <c r="J6">
        <v>41</v>
      </c>
      <c r="K6">
        <v>263</v>
      </c>
      <c r="L6" s="2">
        <f t="shared" si="1"/>
        <v>8.4713897252045381E-3</v>
      </c>
      <c r="M6" s="2">
        <f t="shared" si="2"/>
        <v>5.4340865798263263E-2</v>
      </c>
      <c r="N6" s="2">
        <f t="shared" si="0"/>
        <v>222</v>
      </c>
      <c r="O6">
        <f t="shared" si="3"/>
        <v>4.5869476073058725E-2</v>
      </c>
      <c r="P6">
        <f t="shared" si="4"/>
        <v>4.2738110592508956E-3</v>
      </c>
      <c r="Q6">
        <f t="shared" si="5"/>
        <v>7.3129655902737553E-2</v>
      </c>
    </row>
    <row r="7" spans="1:17" x14ac:dyDescent="0.3">
      <c r="A7">
        <v>0.59</v>
      </c>
      <c r="B7">
        <v>1.768</v>
      </c>
      <c r="C7">
        <v>150</v>
      </c>
      <c r="D7">
        <v>196.15</v>
      </c>
      <c r="E7">
        <v>121.15</v>
      </c>
      <c r="F7">
        <v>121.153846153846</v>
      </c>
      <c r="G7">
        <v>50</v>
      </c>
      <c r="H7">
        <v>2</v>
      </c>
      <c r="I7">
        <v>49</v>
      </c>
      <c r="J7">
        <v>65</v>
      </c>
      <c r="K7">
        <v>359</v>
      </c>
      <c r="L7" s="2">
        <f t="shared" si="1"/>
        <v>8.6173022082242368E-3</v>
      </c>
      <c r="M7" s="2">
        <f t="shared" si="2"/>
        <v>4.7594022965423095E-2</v>
      </c>
      <c r="N7" s="2">
        <f t="shared" si="0"/>
        <v>294</v>
      </c>
      <c r="O7">
        <f t="shared" si="3"/>
        <v>3.8976720757198859E-2</v>
      </c>
      <c r="P7">
        <f t="shared" si="4"/>
        <v>8.8785498870179135E-3</v>
      </c>
      <c r="Q7">
        <f t="shared" si="5"/>
        <v>3.5514199548071654E-2</v>
      </c>
    </row>
    <row r="8" spans="1:17" x14ac:dyDescent="0.3">
      <c r="A8">
        <v>0.59</v>
      </c>
      <c r="B8">
        <v>1.768</v>
      </c>
      <c r="C8">
        <v>150</v>
      </c>
      <c r="D8">
        <v>196.15</v>
      </c>
      <c r="E8">
        <v>121.15</v>
      </c>
      <c r="F8">
        <v>121.153846153846</v>
      </c>
      <c r="G8">
        <v>50</v>
      </c>
      <c r="H8">
        <v>2</v>
      </c>
      <c r="I8">
        <v>58.75</v>
      </c>
      <c r="J8">
        <v>87</v>
      </c>
      <c r="K8">
        <v>359</v>
      </c>
      <c r="L8" s="2">
        <f t="shared" si="1"/>
        <v>8.023311209920083E-3</v>
      </c>
      <c r="M8" s="2">
        <f t="shared" si="2"/>
        <v>3.3107686486911612E-2</v>
      </c>
      <c r="N8" s="2">
        <f t="shared" si="0"/>
        <v>272</v>
      </c>
      <c r="O8">
        <f t="shared" si="3"/>
        <v>2.5084375276991526E-2</v>
      </c>
      <c r="P8">
        <f t="shared" si="4"/>
        <v>6.6657790431729627E-3</v>
      </c>
      <c r="Q8">
        <f t="shared" si="5"/>
        <v>0</v>
      </c>
    </row>
    <row r="9" spans="1:17" x14ac:dyDescent="0.3">
      <c r="A9">
        <v>0.59</v>
      </c>
      <c r="B9">
        <v>1.768</v>
      </c>
      <c r="C9">
        <v>150</v>
      </c>
      <c r="D9">
        <v>196.15</v>
      </c>
      <c r="E9">
        <v>121.15</v>
      </c>
      <c r="F9">
        <v>121.153846153846</v>
      </c>
      <c r="G9">
        <v>50</v>
      </c>
      <c r="H9">
        <v>2</v>
      </c>
      <c r="I9">
        <v>68.5</v>
      </c>
      <c r="J9">
        <v>123</v>
      </c>
      <c r="K9">
        <v>359</v>
      </c>
      <c r="L9" s="2">
        <f t="shared" si="1"/>
        <v>8.3439961640164647E-3</v>
      </c>
      <c r="M9" s="2">
        <f t="shared" si="2"/>
        <v>2.4353614820178136E-2</v>
      </c>
      <c r="N9" s="2">
        <f t="shared" si="0"/>
        <v>236</v>
      </c>
      <c r="O9">
        <f t="shared" si="3"/>
        <v>1.6009618656161673E-2</v>
      </c>
      <c r="P9">
        <f t="shared" si="4"/>
        <v>9.2361339197956499E-3</v>
      </c>
      <c r="Q9">
        <f t="shared" si="5"/>
        <v>0</v>
      </c>
    </row>
    <row r="10" spans="1:17" x14ac:dyDescent="0.3">
      <c r="A10">
        <v>0.59</v>
      </c>
      <c r="B10">
        <v>1.768</v>
      </c>
      <c r="C10">
        <v>150</v>
      </c>
      <c r="D10">
        <v>196.15</v>
      </c>
      <c r="E10">
        <v>121.15</v>
      </c>
      <c r="F10">
        <v>121.153846153846</v>
      </c>
      <c r="G10">
        <v>50</v>
      </c>
      <c r="H10">
        <v>2</v>
      </c>
      <c r="I10">
        <v>78.25</v>
      </c>
      <c r="J10">
        <v>150</v>
      </c>
      <c r="K10">
        <v>359</v>
      </c>
      <c r="L10" s="2">
        <f t="shared" si="1"/>
        <v>7.7978108058783671E-3</v>
      </c>
      <c r="M10" s="2">
        <f t="shared" si="2"/>
        <v>1.8662760528735559E-2</v>
      </c>
      <c r="N10" s="2">
        <f t="shared" si="0"/>
        <v>209</v>
      </c>
      <c r="O10">
        <f t="shared" si="3"/>
        <v>1.0864949722857191E-2</v>
      </c>
      <c r="P10">
        <f t="shared" si="4"/>
        <v>6.0066339418773243E-3</v>
      </c>
      <c r="Q10">
        <f t="shared" si="5"/>
        <v>0</v>
      </c>
    </row>
    <row r="11" spans="1:17" x14ac:dyDescent="0.3">
      <c r="A11">
        <v>0.59</v>
      </c>
      <c r="B11">
        <v>1.768</v>
      </c>
      <c r="C11">
        <v>150</v>
      </c>
      <c r="D11">
        <v>196.15</v>
      </c>
      <c r="E11">
        <v>121.15</v>
      </c>
      <c r="F11">
        <v>121.153846153846</v>
      </c>
      <c r="G11">
        <v>50</v>
      </c>
      <c r="H11">
        <v>2</v>
      </c>
      <c r="I11">
        <v>88</v>
      </c>
      <c r="J11">
        <v>182</v>
      </c>
      <c r="K11">
        <v>360</v>
      </c>
      <c r="L11" s="2">
        <f t="shared" si="1"/>
        <v>7.4809399903731791E-3</v>
      </c>
      <c r="M11" s="2">
        <f t="shared" si="2"/>
        <v>1.4797463717221673E-2</v>
      </c>
      <c r="N11" s="2">
        <f t="shared" si="0"/>
        <v>178</v>
      </c>
      <c r="O11">
        <f t="shared" si="3"/>
        <v>7.3165237268484938E-3</v>
      </c>
      <c r="P11">
        <f t="shared" si="4"/>
        <v>6.2839661355735812E-3</v>
      </c>
      <c r="Q11">
        <f t="shared" si="5"/>
        <v>1.9637394173667441E-4</v>
      </c>
    </row>
    <row r="12" spans="1:17" x14ac:dyDescent="0.3">
      <c r="A12">
        <v>0.59</v>
      </c>
      <c r="B12">
        <v>1.768</v>
      </c>
      <c r="C12">
        <v>150</v>
      </c>
      <c r="D12">
        <v>196.15</v>
      </c>
      <c r="E12">
        <v>121.15</v>
      </c>
      <c r="F12">
        <v>121.153846153846</v>
      </c>
      <c r="G12">
        <v>50</v>
      </c>
      <c r="H12">
        <v>2</v>
      </c>
      <c r="I12">
        <v>97.75</v>
      </c>
      <c r="J12">
        <v>217</v>
      </c>
      <c r="K12">
        <v>365</v>
      </c>
      <c r="L12" s="2">
        <f t="shared" si="1"/>
        <v>7.2289684449350885E-3</v>
      </c>
      <c r="M12" s="2">
        <f t="shared" si="2"/>
        <v>1.215932480369266E-2</v>
      </c>
      <c r="N12" s="2">
        <f t="shared" si="0"/>
        <v>148</v>
      </c>
      <c r="O12">
        <f t="shared" si="3"/>
        <v>4.9303563587575717E-3</v>
      </c>
      <c r="P12">
        <f t="shared" si="4"/>
        <v>6.1515524817242224E-3</v>
      </c>
      <c r="Q12">
        <f t="shared" si="5"/>
        <v>8.7879321167488888E-4</v>
      </c>
    </row>
    <row r="13" spans="1:17" x14ac:dyDescent="0.3">
      <c r="A13">
        <v>0.59</v>
      </c>
      <c r="B13">
        <v>1.768</v>
      </c>
      <c r="C13">
        <v>150</v>
      </c>
      <c r="D13">
        <v>196.15</v>
      </c>
      <c r="E13">
        <v>121.15</v>
      </c>
      <c r="F13">
        <v>121.153846153846</v>
      </c>
      <c r="G13">
        <v>50</v>
      </c>
      <c r="H13">
        <v>2</v>
      </c>
      <c r="I13">
        <v>107.5</v>
      </c>
      <c r="J13">
        <v>269</v>
      </c>
      <c r="K13">
        <v>366</v>
      </c>
      <c r="L13" s="2">
        <f t="shared" si="1"/>
        <v>7.4094415907789901E-3</v>
      </c>
      <c r="M13" s="2">
        <f t="shared" si="2"/>
        <v>1.0081247666264351E-2</v>
      </c>
      <c r="N13" s="2">
        <f t="shared" si="0"/>
        <v>97</v>
      </c>
      <c r="O13">
        <f t="shared" si="3"/>
        <v>2.6718060754853607E-3</v>
      </c>
      <c r="P13">
        <f t="shared" si="4"/>
        <v>8.2711460478126688E-3</v>
      </c>
      <c r="Q13">
        <f t="shared" si="5"/>
        <v>1.590605009194744E-4</v>
      </c>
    </row>
    <row r="14" spans="1:17" x14ac:dyDescent="0.3">
      <c r="A14">
        <v>0.59</v>
      </c>
      <c r="B14">
        <v>1.768</v>
      </c>
      <c r="C14">
        <v>150</v>
      </c>
      <c r="D14">
        <v>196.15</v>
      </c>
      <c r="E14">
        <v>121.15</v>
      </c>
      <c r="F14">
        <v>121.153846153846</v>
      </c>
      <c r="G14">
        <v>50</v>
      </c>
      <c r="H14">
        <v>2</v>
      </c>
      <c r="I14">
        <v>117.25</v>
      </c>
      <c r="J14">
        <v>324</v>
      </c>
      <c r="K14">
        <v>373</v>
      </c>
      <c r="L14" s="2">
        <f t="shared" si="1"/>
        <v>7.5018682856359585E-3</v>
      </c>
      <c r="M14" s="2">
        <f t="shared" si="2"/>
        <v>8.6364100942660886E-3</v>
      </c>
      <c r="N14" s="2">
        <f t="shared" si="0"/>
        <v>49</v>
      </c>
      <c r="O14">
        <f t="shared" si="3"/>
        <v>1.1345418086301294E-3</v>
      </c>
      <c r="P14">
        <f t="shared" si="4"/>
        <v>7.9892957942367809E-3</v>
      </c>
      <c r="Q14">
        <f t="shared" si="5"/>
        <v>1.0168194647210448E-3</v>
      </c>
    </row>
    <row r="15" spans="1:17" x14ac:dyDescent="0.3">
      <c r="A15">
        <v>0.59</v>
      </c>
      <c r="B15">
        <v>1.768</v>
      </c>
      <c r="C15">
        <v>150</v>
      </c>
      <c r="D15">
        <v>196.15</v>
      </c>
      <c r="E15">
        <v>121.15</v>
      </c>
      <c r="F15">
        <v>121.153846153846</v>
      </c>
      <c r="G15">
        <v>50</v>
      </c>
      <c r="H15">
        <v>2</v>
      </c>
      <c r="I15">
        <v>127</v>
      </c>
      <c r="J15">
        <v>372</v>
      </c>
      <c r="K15">
        <v>388</v>
      </c>
      <c r="L15" s="2">
        <f t="shared" si="1"/>
        <v>7.3415138979707447E-3</v>
      </c>
      <c r="M15" s="2">
        <f t="shared" si="2"/>
        <v>7.6572779365931421E-3</v>
      </c>
      <c r="N15" s="2">
        <f t="shared" si="0"/>
        <v>16</v>
      </c>
      <c r="O15">
        <f t="shared" si="3"/>
        <v>3.1576403862239761E-4</v>
      </c>
      <c r="P15">
        <f t="shared" si="4"/>
        <v>6.4158200821234877E-3</v>
      </c>
      <c r="Q15">
        <f t="shared" si="5"/>
        <v>2.0049437756635901E-3</v>
      </c>
    </row>
    <row r="16" spans="1:17" x14ac:dyDescent="0.3">
      <c r="A16">
        <v>0.59</v>
      </c>
      <c r="B16">
        <v>1.768</v>
      </c>
      <c r="C16">
        <v>150</v>
      </c>
      <c r="D16">
        <v>196.15</v>
      </c>
      <c r="E16">
        <v>121.15</v>
      </c>
      <c r="F16">
        <v>121.153846153846</v>
      </c>
      <c r="G16">
        <v>50</v>
      </c>
      <c r="H16">
        <v>2</v>
      </c>
      <c r="I16">
        <v>136.75</v>
      </c>
      <c r="J16">
        <v>434</v>
      </c>
      <c r="K16">
        <v>443</v>
      </c>
      <c r="L16" s="2">
        <f t="shared" si="1"/>
        <v>7.3872906552284274E-3</v>
      </c>
      <c r="M16" s="2">
        <f t="shared" si="2"/>
        <v>7.5404833185856992E-3</v>
      </c>
      <c r="N16" s="2">
        <f t="shared" si="0"/>
        <v>9</v>
      </c>
      <c r="O16">
        <f t="shared" si="3"/>
        <v>1.5319266335727153E-4</v>
      </c>
      <c r="P16">
        <f t="shared" si="4"/>
        <v>7.6744053249318354E-3</v>
      </c>
      <c r="Q16">
        <f t="shared" si="5"/>
        <v>6.8079402076008213E-3</v>
      </c>
    </row>
    <row r="17" spans="1:17" x14ac:dyDescent="0.3">
      <c r="A17">
        <v>0.59</v>
      </c>
      <c r="B17">
        <v>1.768</v>
      </c>
      <c r="C17">
        <v>150</v>
      </c>
      <c r="D17">
        <v>196.15</v>
      </c>
      <c r="E17">
        <v>121.15</v>
      </c>
      <c r="F17">
        <v>121.153846153846</v>
      </c>
      <c r="G17">
        <v>50</v>
      </c>
      <c r="H17">
        <v>2</v>
      </c>
      <c r="I17">
        <v>146.5</v>
      </c>
      <c r="J17">
        <v>489</v>
      </c>
      <c r="K17">
        <v>497</v>
      </c>
      <c r="L17" s="2">
        <f t="shared" si="1"/>
        <v>7.252433195208967E-3</v>
      </c>
      <c r="M17" s="2">
        <f t="shared" si="2"/>
        <v>7.3710824090365166E-3</v>
      </c>
      <c r="N17" s="2">
        <f t="shared" si="0"/>
        <v>8</v>
      </c>
      <c r="O17">
        <f t="shared" si="3"/>
        <v>1.1864921382754956E-4</v>
      </c>
      <c r="P17">
        <f t="shared" si="4"/>
        <v>6.3392558861596355E-3</v>
      </c>
      <c r="Q17">
        <f t="shared" si="5"/>
        <v>6.2239966882294603E-3</v>
      </c>
    </row>
    <row r="18" spans="1:17" x14ac:dyDescent="0.3">
      <c r="A18">
        <v>0.59</v>
      </c>
      <c r="B18">
        <v>1.768</v>
      </c>
      <c r="C18">
        <v>150</v>
      </c>
      <c r="D18">
        <v>196.15</v>
      </c>
      <c r="E18">
        <v>121.15</v>
      </c>
      <c r="F18">
        <v>121.153846153846</v>
      </c>
      <c r="G18">
        <v>50</v>
      </c>
      <c r="H18">
        <v>2</v>
      </c>
      <c r="I18">
        <v>156.25</v>
      </c>
      <c r="J18">
        <v>529</v>
      </c>
      <c r="K18">
        <v>559</v>
      </c>
      <c r="L18" s="2">
        <f t="shared" si="1"/>
        <v>6.897087684248588E-3</v>
      </c>
      <c r="M18" s="2">
        <f t="shared" si="2"/>
        <v>7.2882268723912296E-3</v>
      </c>
      <c r="N18" s="2">
        <f t="shared" si="0"/>
        <v>30</v>
      </c>
      <c r="O18">
        <f t="shared" si="3"/>
        <v>3.9113918814264202E-4</v>
      </c>
      <c r="P18">
        <f t="shared" si="4"/>
        <v>4.3134160612679929E-3</v>
      </c>
      <c r="Q18">
        <f t="shared" si="5"/>
        <v>6.6857948949653892E-3</v>
      </c>
    </row>
    <row r="19" spans="1:17" x14ac:dyDescent="0.3">
      <c r="A19">
        <v>0.59</v>
      </c>
      <c r="B19">
        <v>1.768</v>
      </c>
      <c r="C19">
        <v>150</v>
      </c>
      <c r="D19">
        <v>196.15</v>
      </c>
      <c r="E19">
        <v>121.15</v>
      </c>
      <c r="F19">
        <v>121.153846153846</v>
      </c>
      <c r="G19">
        <v>50</v>
      </c>
      <c r="H19">
        <v>2</v>
      </c>
      <c r="I19">
        <v>166</v>
      </c>
      <c r="J19">
        <v>580</v>
      </c>
      <c r="K19">
        <v>631</v>
      </c>
      <c r="L19" s="2">
        <f t="shared" si="1"/>
        <v>6.6998016398097902E-3</v>
      </c>
      <c r="M19" s="2">
        <f t="shared" si="2"/>
        <v>7.2889221288275482E-3</v>
      </c>
      <c r="N19" s="2">
        <f t="shared" si="0"/>
        <v>51</v>
      </c>
      <c r="O19">
        <f t="shared" si="3"/>
        <v>5.8912048901775744E-4</v>
      </c>
      <c r="P19">
        <f t="shared" si="4"/>
        <v>5.166813214894735E-3</v>
      </c>
      <c r="Q19">
        <f t="shared" si="5"/>
        <v>7.2943245386749194E-3</v>
      </c>
    </row>
    <row r="20" spans="1:17" x14ac:dyDescent="0.3">
      <c r="A20">
        <v>0.59</v>
      </c>
      <c r="B20">
        <v>1.768</v>
      </c>
      <c r="C20">
        <v>150</v>
      </c>
      <c r="D20">
        <v>196.15</v>
      </c>
      <c r="E20">
        <v>121.15</v>
      </c>
      <c r="F20">
        <v>121.153846153846</v>
      </c>
      <c r="G20">
        <v>50</v>
      </c>
      <c r="H20">
        <v>2</v>
      </c>
      <c r="I20">
        <v>175.75</v>
      </c>
      <c r="J20">
        <v>644</v>
      </c>
      <c r="K20">
        <v>694</v>
      </c>
      <c r="L20" s="2">
        <f t="shared" si="1"/>
        <v>6.6365951798485643E-3</v>
      </c>
      <c r="M20" s="2">
        <f t="shared" si="2"/>
        <v>7.1518587807684842E-3</v>
      </c>
      <c r="N20" s="2">
        <f t="shared" si="0"/>
        <v>50</v>
      </c>
      <c r="O20">
        <f t="shared" si="3"/>
        <v>5.1526360091991958E-4</v>
      </c>
      <c r="P20">
        <f t="shared" si="4"/>
        <v>6.1138807317577641E-3</v>
      </c>
      <c r="Q20">
        <f t="shared" si="5"/>
        <v>6.0183513453240488E-3</v>
      </c>
    </row>
    <row r="21" spans="1:17" x14ac:dyDescent="0.3">
      <c r="A21">
        <v>0.59</v>
      </c>
      <c r="B21">
        <v>1.768</v>
      </c>
      <c r="C21">
        <v>150</v>
      </c>
      <c r="D21">
        <v>196.15</v>
      </c>
      <c r="E21">
        <v>121.15</v>
      </c>
      <c r="F21">
        <v>121.153846153846</v>
      </c>
      <c r="G21">
        <v>50</v>
      </c>
      <c r="H21">
        <v>2</v>
      </c>
      <c r="I21">
        <v>185.5</v>
      </c>
      <c r="J21">
        <v>704</v>
      </c>
      <c r="K21">
        <v>758</v>
      </c>
      <c r="L21" s="2">
        <f t="shared" si="1"/>
        <v>6.512308392801233E-3</v>
      </c>
      <c r="M21" s="2">
        <f t="shared" si="2"/>
        <v>7.0118320479308728E-3</v>
      </c>
      <c r="N21" s="2">
        <f t="shared" si="0"/>
        <v>54</v>
      </c>
      <c r="O21">
        <f t="shared" si="3"/>
        <v>4.9952365512964008E-4</v>
      </c>
      <c r="P21">
        <f t="shared" si="4"/>
        <v>5.4223669725213209E-3</v>
      </c>
      <c r="Q21">
        <f t="shared" si="5"/>
        <v>5.783858104022742E-3</v>
      </c>
    </row>
    <row r="22" spans="1:17" x14ac:dyDescent="0.3">
      <c r="A22">
        <v>0.59</v>
      </c>
      <c r="B22">
        <v>1.768</v>
      </c>
      <c r="C22">
        <v>150</v>
      </c>
      <c r="D22">
        <v>196.15</v>
      </c>
      <c r="E22">
        <v>121.15</v>
      </c>
      <c r="F22">
        <v>121.153846153846</v>
      </c>
      <c r="G22">
        <v>50</v>
      </c>
      <c r="H22">
        <v>2</v>
      </c>
      <c r="I22">
        <v>195.25</v>
      </c>
      <c r="J22">
        <v>758</v>
      </c>
      <c r="K22">
        <v>817</v>
      </c>
      <c r="L22" s="2">
        <f t="shared" si="1"/>
        <v>6.3290313637052427E-3</v>
      </c>
      <c r="M22" s="2">
        <f t="shared" si="2"/>
        <v>6.8216604540200301E-3</v>
      </c>
      <c r="N22" s="2">
        <f t="shared" si="0"/>
        <v>59</v>
      </c>
      <c r="O22">
        <f t="shared" si="3"/>
        <v>4.9262909031478795E-4</v>
      </c>
      <c r="P22">
        <f t="shared" si="4"/>
        <v>4.6301958291293356E-3</v>
      </c>
      <c r="Q22">
        <f t="shared" si="5"/>
        <v>5.0589176651598296E-3</v>
      </c>
    </row>
    <row r="23" spans="1:17" x14ac:dyDescent="0.3">
      <c r="A23">
        <v>0.59</v>
      </c>
      <c r="B23">
        <v>1.768</v>
      </c>
      <c r="C23">
        <v>150</v>
      </c>
      <c r="D23">
        <v>196.15</v>
      </c>
      <c r="E23">
        <v>121.15</v>
      </c>
      <c r="F23">
        <v>121.153846153846</v>
      </c>
      <c r="G23">
        <v>50</v>
      </c>
      <c r="H23">
        <v>2</v>
      </c>
      <c r="I23">
        <v>205</v>
      </c>
      <c r="J23">
        <v>812</v>
      </c>
      <c r="K23">
        <v>873</v>
      </c>
      <c r="L23" s="2">
        <f t="shared" si="1"/>
        <v>6.1503302220401665E-3</v>
      </c>
      <c r="M23" s="2">
        <f t="shared" si="2"/>
        <v>6.6123624185234799E-3</v>
      </c>
      <c r="N23" s="2">
        <f t="shared" si="0"/>
        <v>61</v>
      </c>
      <c r="O23">
        <f t="shared" si="3"/>
        <v>4.6203219648331304E-4</v>
      </c>
      <c r="P23">
        <f t="shared" si="4"/>
        <v>4.4046147706208487E-3</v>
      </c>
      <c r="Q23">
        <f t="shared" si="5"/>
        <v>4.5677486510142138E-3</v>
      </c>
    </row>
    <row r="24" spans="1:17" x14ac:dyDescent="0.3">
      <c r="A24">
        <v>0.59</v>
      </c>
      <c r="B24">
        <v>1.768</v>
      </c>
      <c r="C24">
        <v>150</v>
      </c>
      <c r="D24">
        <v>196.15</v>
      </c>
      <c r="E24">
        <v>121.15</v>
      </c>
      <c r="F24">
        <v>121.153846153846</v>
      </c>
      <c r="G24">
        <v>50</v>
      </c>
      <c r="H24">
        <v>2</v>
      </c>
      <c r="I24">
        <v>214.75</v>
      </c>
      <c r="J24">
        <v>878</v>
      </c>
      <c r="K24">
        <v>933</v>
      </c>
      <c r="L24" s="2">
        <f t="shared" si="1"/>
        <v>6.0600791741620818E-3</v>
      </c>
      <c r="M24" s="2">
        <f t="shared" si="2"/>
        <v>6.4396968900833967E-3</v>
      </c>
      <c r="N24" s="2">
        <f t="shared" si="0"/>
        <v>55</v>
      </c>
      <c r="O24">
        <f t="shared" si="3"/>
        <v>3.7961771592131491E-4</v>
      </c>
      <c r="P24">
        <f t="shared" si="4"/>
        <v>5.1333247783339137E-3</v>
      </c>
      <c r="Q24">
        <f t="shared" si="5"/>
        <v>4.6666588893944667E-3</v>
      </c>
    </row>
    <row r="25" spans="1:17" x14ac:dyDescent="0.3">
      <c r="A25">
        <v>0.59</v>
      </c>
      <c r="B25">
        <v>1.768</v>
      </c>
      <c r="C25">
        <v>150</v>
      </c>
      <c r="D25">
        <v>196.15</v>
      </c>
      <c r="E25">
        <v>121.15</v>
      </c>
      <c r="F25">
        <v>121.153846153846</v>
      </c>
      <c r="G25">
        <v>50</v>
      </c>
      <c r="H25">
        <v>2</v>
      </c>
      <c r="I25">
        <v>224.5</v>
      </c>
      <c r="J25">
        <v>930</v>
      </c>
      <c r="K25">
        <v>993</v>
      </c>
      <c r="L25" s="2">
        <f t="shared" si="1"/>
        <v>5.8735461461188257E-3</v>
      </c>
      <c r="M25" s="2">
        <f t="shared" si="2"/>
        <v>6.271431530210746E-3</v>
      </c>
      <c r="N25" s="2">
        <f t="shared" si="0"/>
        <v>63</v>
      </c>
      <c r="O25">
        <f t="shared" si="3"/>
        <v>3.9788538409192044E-4</v>
      </c>
      <c r="P25">
        <f t="shared" si="4"/>
        <v>3.8648895305943092E-3</v>
      </c>
      <c r="Q25">
        <f t="shared" si="5"/>
        <v>4.4594879199165108E-3</v>
      </c>
    </row>
    <row r="26" spans="1:17" x14ac:dyDescent="0.3">
      <c r="A26">
        <v>0.59</v>
      </c>
      <c r="B26">
        <v>1.768</v>
      </c>
      <c r="C26">
        <v>150</v>
      </c>
      <c r="D26">
        <v>196.15</v>
      </c>
      <c r="E26">
        <v>121.15</v>
      </c>
      <c r="F26">
        <v>121.153846153846</v>
      </c>
      <c r="G26">
        <v>50</v>
      </c>
      <c r="H26">
        <v>2</v>
      </c>
      <c r="I26">
        <v>234.25</v>
      </c>
      <c r="J26">
        <v>996</v>
      </c>
      <c r="K26">
        <v>1045</v>
      </c>
      <c r="L26" s="2">
        <f t="shared" si="1"/>
        <v>5.7776371901797083E-3</v>
      </c>
      <c r="M26" s="2">
        <f t="shared" si="2"/>
        <v>6.0618783772467821E-3</v>
      </c>
      <c r="N26" s="2">
        <f t="shared" si="0"/>
        <v>49</v>
      </c>
      <c r="O26">
        <f t="shared" si="3"/>
        <v>2.8424118706707398E-4</v>
      </c>
      <c r="P26">
        <f t="shared" si="4"/>
        <v>4.6969222358706486E-3</v>
      </c>
      <c r="Q26">
        <f t="shared" si="5"/>
        <v>3.7006053979586929E-3</v>
      </c>
    </row>
    <row r="27" spans="1:17" x14ac:dyDescent="0.3">
      <c r="A27">
        <v>0.59</v>
      </c>
      <c r="B27">
        <v>1.768</v>
      </c>
      <c r="C27">
        <v>150</v>
      </c>
      <c r="D27">
        <v>196.15</v>
      </c>
      <c r="E27">
        <v>121.15</v>
      </c>
      <c r="F27">
        <v>121.153846153846</v>
      </c>
      <c r="G27">
        <v>50</v>
      </c>
      <c r="H27">
        <v>2</v>
      </c>
      <c r="I27">
        <v>244</v>
      </c>
      <c r="J27">
        <v>1050</v>
      </c>
      <c r="K27">
        <v>1106</v>
      </c>
      <c r="L27" s="2">
        <f t="shared" si="1"/>
        <v>5.6138366785303045E-3</v>
      </c>
      <c r="M27" s="2">
        <f t="shared" si="2"/>
        <v>5.9132413013852541E-3</v>
      </c>
      <c r="N27" s="2">
        <f t="shared" si="0"/>
        <v>56</v>
      </c>
      <c r="O27">
        <f t="shared" si="3"/>
        <v>2.9940462285494961E-4</v>
      </c>
      <c r="P27">
        <f t="shared" si="4"/>
        <v>3.6862458169179186E-3</v>
      </c>
      <c r="Q27">
        <f t="shared" si="5"/>
        <v>4.1640924968887596E-3</v>
      </c>
    </row>
    <row r="28" spans="1:17" x14ac:dyDescent="0.3">
      <c r="A28">
        <v>0.59</v>
      </c>
      <c r="B28">
        <v>1.768</v>
      </c>
      <c r="C28">
        <v>150</v>
      </c>
      <c r="D28">
        <v>196.15</v>
      </c>
      <c r="E28">
        <v>121.15</v>
      </c>
      <c r="F28">
        <v>121.153846153846</v>
      </c>
      <c r="G28">
        <v>50</v>
      </c>
      <c r="H28">
        <v>2</v>
      </c>
      <c r="I28">
        <v>253.75</v>
      </c>
      <c r="J28">
        <v>1122</v>
      </c>
      <c r="K28">
        <v>1161</v>
      </c>
      <c r="L28" s="2">
        <f t="shared" si="1"/>
        <v>5.5466515341516765E-3</v>
      </c>
      <c r="M28" s="2">
        <f t="shared" si="2"/>
        <v>5.7394495821302101E-3</v>
      </c>
      <c r="N28" s="2">
        <f t="shared" si="0"/>
        <v>39</v>
      </c>
      <c r="O28">
        <f t="shared" si="3"/>
        <v>1.927980479785342E-4</v>
      </c>
      <c r="P28">
        <f t="shared" si="4"/>
        <v>4.7224431593932553E-3</v>
      </c>
      <c r="Q28">
        <f t="shared" si="5"/>
        <v>3.6074218578698476E-3</v>
      </c>
    </row>
    <row r="29" spans="1:17" x14ac:dyDescent="0.3">
      <c r="A29">
        <v>0.59</v>
      </c>
      <c r="B29">
        <v>1.768</v>
      </c>
      <c r="C29">
        <v>150</v>
      </c>
      <c r="D29">
        <v>196.15</v>
      </c>
      <c r="E29">
        <v>121.15</v>
      </c>
      <c r="F29">
        <v>121.153846153846</v>
      </c>
      <c r="G29">
        <v>50</v>
      </c>
      <c r="H29">
        <v>2</v>
      </c>
      <c r="I29">
        <v>263.5</v>
      </c>
      <c r="J29">
        <v>1178</v>
      </c>
      <c r="K29">
        <v>1217</v>
      </c>
      <c r="L29" s="2">
        <f t="shared" si="1"/>
        <v>5.4005025895676063E-3</v>
      </c>
      <c r="M29" s="2">
        <f t="shared" si="2"/>
        <v>5.5792968179149208E-3</v>
      </c>
      <c r="N29" s="2">
        <f t="shared" si="0"/>
        <v>39</v>
      </c>
      <c r="O29">
        <f t="shared" si="3"/>
        <v>1.7879422834731463E-4</v>
      </c>
      <c r="P29">
        <f t="shared" si="4"/>
        <v>3.5345411262802102E-3</v>
      </c>
      <c r="Q29">
        <f t="shared" si="5"/>
        <v>3.5345411262802102E-3</v>
      </c>
    </row>
    <row r="30" spans="1:17" x14ac:dyDescent="0.3">
      <c r="A30">
        <v>0.59</v>
      </c>
      <c r="B30">
        <v>1.768</v>
      </c>
      <c r="C30">
        <v>150</v>
      </c>
      <c r="D30">
        <v>196.15</v>
      </c>
      <c r="E30">
        <v>121.15</v>
      </c>
      <c r="F30">
        <v>121.153846153846</v>
      </c>
      <c r="G30">
        <v>50</v>
      </c>
      <c r="H30">
        <v>2</v>
      </c>
      <c r="I30">
        <v>273.25</v>
      </c>
      <c r="J30">
        <v>1225</v>
      </c>
      <c r="K30">
        <v>1269</v>
      </c>
      <c r="L30" s="2">
        <f t="shared" si="1"/>
        <v>5.2223487980170725E-3</v>
      </c>
      <c r="M30" s="2">
        <f t="shared" si="2"/>
        <v>5.4099270405580943E-3</v>
      </c>
      <c r="N30" s="2">
        <f t="shared" si="0"/>
        <v>44</v>
      </c>
      <c r="O30">
        <f t="shared" si="3"/>
        <v>1.8757824254102138E-4</v>
      </c>
      <c r="P30">
        <f t="shared" si="4"/>
        <v>2.8587180013878708E-3</v>
      </c>
      <c r="Q30">
        <f t="shared" si="5"/>
        <v>3.1628369377057291E-3</v>
      </c>
    </row>
    <row r="31" spans="1:17" x14ac:dyDescent="0.3">
      <c r="A31">
        <v>0.59</v>
      </c>
      <c r="B31">
        <v>1.768</v>
      </c>
      <c r="C31">
        <v>150</v>
      </c>
      <c r="D31">
        <v>196.15</v>
      </c>
      <c r="E31">
        <v>121.15</v>
      </c>
      <c r="F31">
        <v>121.153846153846</v>
      </c>
      <c r="G31">
        <v>50</v>
      </c>
      <c r="H31">
        <v>2</v>
      </c>
      <c r="I31">
        <v>283</v>
      </c>
      <c r="J31">
        <v>1273</v>
      </c>
      <c r="K31">
        <v>1322</v>
      </c>
      <c r="L31" s="2">
        <f t="shared" si="1"/>
        <v>5.0594773952973016E-3</v>
      </c>
      <c r="M31" s="2">
        <f t="shared" si="2"/>
        <v>5.254225543270253E-3</v>
      </c>
      <c r="N31" s="2">
        <f t="shared" si="0"/>
        <v>49</v>
      </c>
      <c r="O31">
        <f t="shared" si="3"/>
        <v>1.9474814797295188E-4</v>
      </c>
      <c r="P31">
        <f t="shared" si="4"/>
        <v>2.8171938068470323E-3</v>
      </c>
      <c r="Q31">
        <f t="shared" si="5"/>
        <v>3.1106514950602648E-3</v>
      </c>
    </row>
    <row r="32" spans="1:17" x14ac:dyDescent="0.3">
      <c r="A32">
        <v>0.59</v>
      </c>
      <c r="B32">
        <v>1.768</v>
      </c>
      <c r="C32">
        <v>150</v>
      </c>
      <c r="D32">
        <v>196.15</v>
      </c>
      <c r="E32">
        <v>121.15</v>
      </c>
      <c r="F32">
        <v>121.153846153846</v>
      </c>
      <c r="G32">
        <v>50</v>
      </c>
      <c r="H32">
        <v>2</v>
      </c>
      <c r="I32">
        <v>292.75</v>
      </c>
      <c r="J32">
        <v>1325</v>
      </c>
      <c r="K32">
        <v>1375</v>
      </c>
      <c r="L32" s="2">
        <f t="shared" si="1"/>
        <v>4.9212134023824865E-3</v>
      </c>
      <c r="M32" s="2">
        <f t="shared" si="2"/>
        <v>5.1069195685101276E-3</v>
      </c>
      <c r="N32" s="2">
        <f t="shared" si="0"/>
        <v>50</v>
      </c>
      <c r="O32">
        <f t="shared" si="3"/>
        <v>1.85706166127641E-4</v>
      </c>
      <c r="P32">
        <f t="shared" si="4"/>
        <v>2.9485935324594877E-3</v>
      </c>
      <c r="Q32">
        <f t="shared" si="5"/>
        <v>3.0052972542375551E-3</v>
      </c>
    </row>
    <row r="33" spans="1:17" x14ac:dyDescent="0.3">
      <c r="A33">
        <v>0.59</v>
      </c>
      <c r="B33">
        <v>1.768</v>
      </c>
      <c r="C33">
        <v>150</v>
      </c>
      <c r="D33">
        <v>196.15</v>
      </c>
      <c r="E33">
        <v>121.15</v>
      </c>
      <c r="F33">
        <v>121.153846153846</v>
      </c>
      <c r="G33">
        <v>50</v>
      </c>
      <c r="H33">
        <v>2</v>
      </c>
      <c r="I33">
        <v>302.5</v>
      </c>
      <c r="J33">
        <v>1373</v>
      </c>
      <c r="K33">
        <v>1416</v>
      </c>
      <c r="L33" s="2">
        <f t="shared" si="1"/>
        <v>4.7760614573359155E-3</v>
      </c>
      <c r="M33" s="2">
        <f t="shared" si="2"/>
        <v>4.9256394927805211E-3</v>
      </c>
      <c r="N33" s="2">
        <f t="shared" si="0"/>
        <v>43</v>
      </c>
      <c r="O33">
        <f t="shared" si="3"/>
        <v>1.4957803544460622E-4</v>
      </c>
      <c r="P33">
        <f t="shared" si="4"/>
        <v>2.6326149601993481E-3</v>
      </c>
      <c r="Q33">
        <f t="shared" si="5"/>
        <v>2.2486919451702764E-3</v>
      </c>
    </row>
    <row r="34" spans="1:17" x14ac:dyDescent="0.3">
      <c r="A34">
        <v>0.59</v>
      </c>
      <c r="B34">
        <v>1.768</v>
      </c>
      <c r="C34">
        <v>150</v>
      </c>
      <c r="D34">
        <v>196.15</v>
      </c>
      <c r="E34">
        <v>121.15</v>
      </c>
      <c r="F34">
        <v>121.153846153846</v>
      </c>
      <c r="G34">
        <v>50</v>
      </c>
      <c r="H34">
        <v>2</v>
      </c>
      <c r="I34">
        <v>312.25</v>
      </c>
      <c r="J34">
        <v>1419</v>
      </c>
      <c r="K34">
        <v>1449</v>
      </c>
      <c r="L34" s="2">
        <f t="shared" si="1"/>
        <v>4.632630143132462E-3</v>
      </c>
      <c r="M34" s="2">
        <f t="shared" si="2"/>
        <v>4.7305715837906541E-3</v>
      </c>
      <c r="N34" s="2">
        <f t="shared" si="0"/>
        <v>30</v>
      </c>
      <c r="O34">
        <f t="shared" si="3"/>
        <v>9.7941440658191593E-5</v>
      </c>
      <c r="P34">
        <f t="shared" si="4"/>
        <v>2.4428950295749779E-3</v>
      </c>
      <c r="Q34">
        <f t="shared" si="5"/>
        <v>1.7525116516516146E-3</v>
      </c>
    </row>
    <row r="35" spans="1:17" x14ac:dyDescent="0.3">
      <c r="A35">
        <v>0.59</v>
      </c>
      <c r="B35">
        <v>1.768</v>
      </c>
      <c r="C35">
        <v>150</v>
      </c>
      <c r="D35">
        <v>196.15</v>
      </c>
      <c r="E35">
        <v>121.15</v>
      </c>
      <c r="F35">
        <v>121.153846153846</v>
      </c>
      <c r="G35">
        <v>50</v>
      </c>
      <c r="H35">
        <v>2</v>
      </c>
      <c r="I35">
        <v>322</v>
      </c>
      <c r="J35">
        <v>1465</v>
      </c>
      <c r="K35">
        <v>1481</v>
      </c>
      <c r="L35" s="2">
        <f t="shared" si="1"/>
        <v>4.4975500873736867E-3</v>
      </c>
      <c r="M35" s="2">
        <f t="shared" si="2"/>
        <v>4.5466700883279388E-3</v>
      </c>
      <c r="N35" s="2">
        <f t="shared" si="0"/>
        <v>16</v>
      </c>
      <c r="O35">
        <f t="shared" si="3"/>
        <v>4.9120000954251866E-5</v>
      </c>
      <c r="P35">
        <f t="shared" si="4"/>
        <v>2.3677882844796495E-3</v>
      </c>
      <c r="Q35">
        <f t="shared" si="5"/>
        <v>1.647157067464104E-3</v>
      </c>
    </row>
    <row r="36" spans="1:17" x14ac:dyDescent="0.3">
      <c r="A36">
        <v>0.59</v>
      </c>
      <c r="B36">
        <v>1.768</v>
      </c>
      <c r="C36">
        <v>150</v>
      </c>
      <c r="D36">
        <v>196.15</v>
      </c>
      <c r="E36">
        <v>121.15</v>
      </c>
      <c r="F36">
        <v>121.153846153846</v>
      </c>
      <c r="G36">
        <v>50</v>
      </c>
      <c r="H36">
        <v>2</v>
      </c>
      <c r="I36">
        <v>331.75</v>
      </c>
      <c r="J36">
        <v>1477</v>
      </c>
      <c r="K36">
        <v>1505</v>
      </c>
      <c r="L36" s="2">
        <f t="shared" si="1"/>
        <v>4.2717788339537493E-3</v>
      </c>
      <c r="M36" s="2">
        <f t="shared" si="2"/>
        <v>4.3527604232230146E-3</v>
      </c>
      <c r="N36" s="2">
        <f t="shared" si="0"/>
        <v>28</v>
      </c>
      <c r="O36">
        <f t="shared" si="3"/>
        <v>8.0981589269265384E-5</v>
      </c>
      <c r="P36">
        <f t="shared" si="4"/>
        <v>5.9925967688667756E-4</v>
      </c>
      <c r="Q36">
        <f t="shared" si="5"/>
        <v>1.1985193537733551E-3</v>
      </c>
    </row>
    <row r="37" spans="1:17" x14ac:dyDescent="0.3">
      <c r="A37">
        <v>0.59</v>
      </c>
      <c r="B37">
        <v>1.768</v>
      </c>
      <c r="C37">
        <v>150</v>
      </c>
      <c r="D37">
        <v>196.15</v>
      </c>
      <c r="E37">
        <v>121.15</v>
      </c>
      <c r="F37">
        <v>121.153846153846</v>
      </c>
      <c r="G37">
        <v>50</v>
      </c>
      <c r="H37">
        <v>2</v>
      </c>
      <c r="I37">
        <v>341.5</v>
      </c>
      <c r="J37">
        <v>1488</v>
      </c>
      <c r="K37">
        <v>1523</v>
      </c>
      <c r="L37" s="2">
        <f t="shared" si="1"/>
        <v>4.0613614523942092E-3</v>
      </c>
      <c r="M37" s="2">
        <f t="shared" si="2"/>
        <v>4.156890787631976E-3</v>
      </c>
      <c r="N37" s="2">
        <f t="shared" si="0"/>
        <v>35</v>
      </c>
      <c r="O37">
        <f t="shared" si="3"/>
        <v>9.5529335237767016E-5</v>
      </c>
      <c r="P37">
        <f t="shared" si="4"/>
        <v>5.3341083691190989E-4</v>
      </c>
      <c r="Q37">
        <f t="shared" si="5"/>
        <v>8.7285409676494344E-4</v>
      </c>
    </row>
    <row r="38" spans="1:17" x14ac:dyDescent="0.3">
      <c r="A38">
        <v>0.59</v>
      </c>
      <c r="B38">
        <v>1.768</v>
      </c>
      <c r="C38">
        <v>150</v>
      </c>
      <c r="D38">
        <v>196.15</v>
      </c>
      <c r="E38">
        <v>121.15</v>
      </c>
      <c r="F38">
        <v>121.153846153846</v>
      </c>
      <c r="G38">
        <v>50</v>
      </c>
      <c r="H38">
        <v>2</v>
      </c>
      <c r="I38">
        <v>351.25</v>
      </c>
      <c r="J38">
        <v>1491</v>
      </c>
      <c r="K38">
        <v>1529</v>
      </c>
      <c r="L38" s="2">
        <f t="shared" si="1"/>
        <v>3.8467601194516338E-3</v>
      </c>
      <c r="M38" s="2">
        <f t="shared" si="2"/>
        <v>3.9447996127709908E-3</v>
      </c>
      <c r="N38" s="2">
        <f t="shared" si="0"/>
        <v>38</v>
      </c>
      <c r="O38">
        <f t="shared" si="3"/>
        <v>9.8039493319357533E-5</v>
      </c>
      <c r="P38">
        <f t="shared" si="4"/>
        <v>1.4138073394610808E-4</v>
      </c>
      <c r="Q38">
        <f t="shared" si="5"/>
        <v>2.8276146789221615E-4</v>
      </c>
    </row>
    <row r="39" spans="1:17" x14ac:dyDescent="0.3">
      <c r="A39">
        <v>0.59</v>
      </c>
      <c r="B39">
        <v>1.768</v>
      </c>
      <c r="C39">
        <v>150</v>
      </c>
      <c r="D39">
        <v>196.15</v>
      </c>
      <c r="E39">
        <v>121.15</v>
      </c>
      <c r="F39">
        <v>121.153846153846</v>
      </c>
      <c r="G39">
        <v>50</v>
      </c>
      <c r="H39">
        <v>2</v>
      </c>
      <c r="I39">
        <v>361</v>
      </c>
      <c r="J39">
        <v>1493</v>
      </c>
      <c r="K39">
        <v>1533</v>
      </c>
      <c r="L39" s="2">
        <f t="shared" si="1"/>
        <v>3.6466621655174489E-3</v>
      </c>
      <c r="M39" s="2">
        <f t="shared" si="2"/>
        <v>3.7443624244730407E-3</v>
      </c>
      <c r="N39" s="2">
        <f t="shared" si="0"/>
        <v>40</v>
      </c>
      <c r="O39">
        <f t="shared" si="3"/>
        <v>9.7700258955591402E-5</v>
      </c>
      <c r="P39">
        <f t="shared" si="4"/>
        <v>9.1673338894270612E-5</v>
      </c>
      <c r="Q39">
        <f t="shared" si="5"/>
        <v>1.8334667778854122E-4</v>
      </c>
    </row>
    <row r="40" spans="1:17" x14ac:dyDescent="0.3">
      <c r="A40">
        <v>0.59</v>
      </c>
      <c r="B40">
        <v>1.768</v>
      </c>
      <c r="C40">
        <v>150</v>
      </c>
      <c r="D40">
        <v>196.15</v>
      </c>
      <c r="E40">
        <v>121.15</v>
      </c>
      <c r="F40">
        <v>121.153846153846</v>
      </c>
      <c r="G40">
        <v>50</v>
      </c>
      <c r="H40">
        <v>2</v>
      </c>
      <c r="I40">
        <v>370.75</v>
      </c>
      <c r="J40">
        <v>1495</v>
      </c>
      <c r="K40">
        <v>1536</v>
      </c>
      <c r="L40" s="2">
        <f t="shared" si="1"/>
        <v>3.4620154411340543E-3</v>
      </c>
      <c r="M40" s="2">
        <f t="shared" si="2"/>
        <v>3.5569603462086339E-3</v>
      </c>
      <c r="N40" s="2">
        <f t="shared" si="0"/>
        <v>41</v>
      </c>
      <c r="O40">
        <f t="shared" si="3"/>
        <v>9.4944905074579415E-5</v>
      </c>
      <c r="P40">
        <f t="shared" si="4"/>
        <v>8.9230386918270235E-5</v>
      </c>
      <c r="Q40">
        <f t="shared" si="5"/>
        <v>1.3384558037740535E-4</v>
      </c>
    </row>
    <row r="41" spans="1:17" x14ac:dyDescent="0.3">
      <c r="A41">
        <v>0.59</v>
      </c>
      <c r="B41">
        <v>1.768</v>
      </c>
      <c r="C41">
        <v>150</v>
      </c>
      <c r="D41">
        <v>196.15</v>
      </c>
      <c r="E41">
        <v>121.15</v>
      </c>
      <c r="F41">
        <v>121.153846153846</v>
      </c>
      <c r="G41">
        <v>50</v>
      </c>
      <c r="H41">
        <v>2</v>
      </c>
      <c r="I41">
        <v>380.5</v>
      </c>
      <c r="J41">
        <v>1497</v>
      </c>
      <c r="K41">
        <v>1538</v>
      </c>
      <c r="L41" s="2">
        <f t="shared" si="1"/>
        <v>3.2912631358015657E-3</v>
      </c>
      <c r="M41" s="2">
        <f t="shared" si="2"/>
        <v>3.3814046111308002E-3</v>
      </c>
      <c r="N41" s="2">
        <f t="shared" si="0"/>
        <v>41</v>
      </c>
      <c r="O41">
        <f t="shared" si="3"/>
        <v>9.0141475329234594E-5</v>
      </c>
      <c r="P41">
        <f t="shared" si="4"/>
        <v>8.6914257074800983E-5</v>
      </c>
      <c r="Q41">
        <f t="shared" si="5"/>
        <v>8.6914257074800983E-5</v>
      </c>
    </row>
    <row r="42" spans="1:17" x14ac:dyDescent="0.3">
      <c r="A42">
        <v>0.59</v>
      </c>
      <c r="B42">
        <v>1.768</v>
      </c>
      <c r="C42">
        <v>150</v>
      </c>
      <c r="D42">
        <v>196.15</v>
      </c>
      <c r="E42">
        <v>121.15</v>
      </c>
      <c r="F42">
        <v>121.153846153846</v>
      </c>
      <c r="G42">
        <v>50</v>
      </c>
      <c r="H42">
        <v>2</v>
      </c>
      <c r="I42">
        <v>390.25</v>
      </c>
      <c r="J42">
        <v>1498</v>
      </c>
      <c r="K42">
        <v>1538</v>
      </c>
      <c r="L42" s="2">
        <f t="shared" si="1"/>
        <v>3.1309498921103791E-3</v>
      </c>
      <c r="M42" s="2">
        <f t="shared" si="2"/>
        <v>3.2145533605245414E-3</v>
      </c>
      <c r="N42" s="2">
        <f t="shared" si="0"/>
        <v>40</v>
      </c>
      <c r="O42">
        <f t="shared" si="3"/>
        <v>8.3603468414162336E-5</v>
      </c>
      <c r="P42">
        <f t="shared" si="4"/>
        <v>4.2357661775831489E-5</v>
      </c>
      <c r="Q42">
        <f t="shared" si="5"/>
        <v>0</v>
      </c>
    </row>
    <row r="43" spans="1:17" x14ac:dyDescent="0.3">
      <c r="A43">
        <v>0.59</v>
      </c>
      <c r="B43">
        <v>1.768</v>
      </c>
      <c r="C43">
        <v>150</v>
      </c>
      <c r="D43">
        <v>196.15</v>
      </c>
      <c r="E43">
        <v>121.15</v>
      </c>
      <c r="F43">
        <v>121.153846153846</v>
      </c>
      <c r="G43">
        <v>50</v>
      </c>
      <c r="H43">
        <v>2</v>
      </c>
      <c r="I43">
        <v>400</v>
      </c>
      <c r="J43">
        <v>1498</v>
      </c>
      <c r="K43">
        <v>1540</v>
      </c>
      <c r="L43" s="2">
        <f t="shared" si="1"/>
        <v>2.9801763093957401E-3</v>
      </c>
      <c r="M43" s="2">
        <f t="shared" si="2"/>
        <v>3.0637326545189855E-3</v>
      </c>
      <c r="N43" s="2">
        <f t="shared" si="0"/>
        <v>42</v>
      </c>
      <c r="O43">
        <f t="shared" si="3"/>
        <v>8.3556345123245057E-5</v>
      </c>
      <c r="P43">
        <f t="shared" si="4"/>
        <v>0</v>
      </c>
      <c r="Q43">
        <f t="shared" si="5"/>
        <v>8.262491063264061E-5</v>
      </c>
    </row>
    <row r="44" spans="1:17" x14ac:dyDescent="0.3">
      <c r="A44" t="s">
        <v>21</v>
      </c>
      <c r="J44" t="s">
        <v>11</v>
      </c>
      <c r="K44" t="s">
        <v>12</v>
      </c>
      <c r="L44" t="s">
        <v>17</v>
      </c>
      <c r="M44" t="s">
        <v>14</v>
      </c>
      <c r="N44" t="s">
        <v>22</v>
      </c>
      <c r="O44" t="s">
        <v>23</v>
      </c>
      <c r="P44" t="s">
        <v>42</v>
      </c>
    </row>
    <row r="45" spans="1:17" x14ac:dyDescent="0.3">
      <c r="A45" t="s">
        <v>2</v>
      </c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8</v>
      </c>
      <c r="H45" t="s">
        <v>9</v>
      </c>
      <c r="I45" s="1" t="s">
        <v>10</v>
      </c>
      <c r="J45" t="s">
        <v>46</v>
      </c>
      <c r="K45" t="s">
        <v>47</v>
      </c>
      <c r="L45" t="s">
        <v>46</v>
      </c>
      <c r="M45" t="s">
        <v>47</v>
      </c>
      <c r="N45" t="s">
        <v>48</v>
      </c>
      <c r="O45" t="s">
        <v>48</v>
      </c>
      <c r="P45" t="s">
        <v>46</v>
      </c>
      <c r="Q45" t="s">
        <v>47</v>
      </c>
    </row>
    <row r="46" spans="1:17" x14ac:dyDescent="0.3">
      <c r="A46">
        <v>0.59</v>
      </c>
      <c r="B46">
        <v>1.768</v>
      </c>
      <c r="C46">
        <v>150</v>
      </c>
      <c r="D46">
        <v>196.15</v>
      </c>
      <c r="E46">
        <v>121.15</v>
      </c>
      <c r="F46">
        <v>121.153846153846</v>
      </c>
      <c r="G46">
        <v>25</v>
      </c>
      <c r="H46">
        <v>2</v>
      </c>
      <c r="I46">
        <v>10</v>
      </c>
      <c r="J46">
        <v>4</v>
      </c>
      <c r="K46">
        <v>10</v>
      </c>
      <c r="L46" s="2">
        <f t="shared" ref="L46:L107" si="6">J46/(PI()*I46^2)</f>
        <v>1.2732395447351627E-2</v>
      </c>
      <c r="M46" s="2">
        <f t="shared" ref="M46:M107" si="7">K46/(PI()*I46^2)</f>
        <v>3.1830988618379068E-2</v>
      </c>
      <c r="N46" s="2">
        <f t="shared" ref="N46:N107" si="8">K46-J46</f>
        <v>6</v>
      </c>
      <c r="O46">
        <f t="shared" ref="O46:O107" si="9">(K46-J46)/(PI()*I46^2)</f>
        <v>1.9098593171027439E-2</v>
      </c>
      <c r="P46">
        <f>(J46-0)/(PI()*(I46^2-0^2))</f>
        <v>1.2732395447351627E-2</v>
      </c>
      <c r="Q46">
        <f>(K46-0)/(PI()*(I46^20^2))</f>
        <v>3.1830988618379067E-40</v>
      </c>
    </row>
    <row r="47" spans="1:17" x14ac:dyDescent="0.3">
      <c r="A47">
        <v>0.59</v>
      </c>
      <c r="B47">
        <v>1.768</v>
      </c>
      <c r="C47">
        <v>150</v>
      </c>
      <c r="D47">
        <v>196.15</v>
      </c>
      <c r="E47">
        <v>121.15</v>
      </c>
      <c r="F47">
        <v>121.153846153846</v>
      </c>
      <c r="G47">
        <v>25</v>
      </c>
      <c r="H47">
        <v>2</v>
      </c>
      <c r="I47">
        <v>19.75</v>
      </c>
      <c r="J47">
        <v>14</v>
      </c>
      <c r="K47">
        <v>38</v>
      </c>
      <c r="L47" s="2">
        <f t="shared" si="6"/>
        <v>1.1424677856941052E-2</v>
      </c>
      <c r="M47" s="2">
        <f t="shared" si="7"/>
        <v>3.1009839897411427E-2</v>
      </c>
      <c r="N47" s="2">
        <f t="shared" si="8"/>
        <v>24</v>
      </c>
      <c r="O47">
        <f t="shared" si="9"/>
        <v>1.9585162040470377E-2</v>
      </c>
      <c r="P47">
        <f t="shared" ref="P47:P107" si="10">(J47-J46)/(PI()*(I47^2-I46^2))</f>
        <v>1.0973837920578865E-2</v>
      </c>
      <c r="Q47">
        <f t="shared" ref="Q47:Q107" si="11">(K47-K46)/(PI()*(I47^2-I46^2))</f>
        <v>3.072674617762082E-2</v>
      </c>
    </row>
    <row r="48" spans="1:17" x14ac:dyDescent="0.3">
      <c r="A48">
        <v>0.59</v>
      </c>
      <c r="B48">
        <v>1.768</v>
      </c>
      <c r="C48">
        <v>150</v>
      </c>
      <c r="D48">
        <v>196.15</v>
      </c>
      <c r="E48">
        <v>121.15</v>
      </c>
      <c r="F48">
        <v>121.153846153846</v>
      </c>
      <c r="G48">
        <v>25</v>
      </c>
      <c r="H48">
        <v>2</v>
      </c>
      <c r="I48">
        <v>29.5</v>
      </c>
      <c r="J48">
        <v>34</v>
      </c>
      <c r="K48">
        <v>91</v>
      </c>
      <c r="L48" s="2">
        <f t="shared" si="6"/>
        <v>1.2436123102842726E-2</v>
      </c>
      <c r="M48" s="2">
        <f t="shared" si="7"/>
        <v>3.3284917716432001E-2</v>
      </c>
      <c r="N48" s="2">
        <f t="shared" si="8"/>
        <v>57</v>
      </c>
      <c r="O48">
        <f t="shared" si="9"/>
        <v>2.0848794613589277E-2</v>
      </c>
      <c r="P48">
        <f t="shared" si="10"/>
        <v>1.3257733122323704E-2</v>
      </c>
      <c r="Q48">
        <f t="shared" si="11"/>
        <v>3.5132992774157816E-2</v>
      </c>
    </row>
    <row r="49" spans="1:17" x14ac:dyDescent="0.3">
      <c r="A49">
        <v>0.59</v>
      </c>
      <c r="B49">
        <v>1.768</v>
      </c>
      <c r="C49">
        <v>150</v>
      </c>
      <c r="D49">
        <v>196.15</v>
      </c>
      <c r="E49">
        <v>121.15</v>
      </c>
      <c r="F49">
        <v>121.153846153846</v>
      </c>
      <c r="G49">
        <v>25</v>
      </c>
      <c r="H49">
        <v>2</v>
      </c>
      <c r="I49">
        <v>39.25</v>
      </c>
      <c r="J49">
        <v>50</v>
      </c>
      <c r="K49">
        <v>220</v>
      </c>
      <c r="L49" s="2">
        <f t="shared" si="6"/>
        <v>1.033096307951773E-2</v>
      </c>
      <c r="M49" s="2">
        <f t="shared" si="7"/>
        <v>4.5456237549878015E-2</v>
      </c>
      <c r="N49" s="2">
        <f t="shared" si="8"/>
        <v>170</v>
      </c>
      <c r="O49">
        <f t="shared" si="9"/>
        <v>3.5125274470360283E-2</v>
      </c>
      <c r="P49">
        <f t="shared" si="10"/>
        <v>7.5978863275571479E-3</v>
      </c>
      <c r="Q49">
        <f t="shared" si="11"/>
        <v>6.1257958515929502E-2</v>
      </c>
    </row>
    <row r="50" spans="1:17" x14ac:dyDescent="0.3">
      <c r="A50">
        <v>0.59</v>
      </c>
      <c r="B50">
        <v>1.768</v>
      </c>
      <c r="C50">
        <v>150</v>
      </c>
      <c r="D50">
        <v>196.15</v>
      </c>
      <c r="E50">
        <v>121.15</v>
      </c>
      <c r="F50">
        <v>121.153846153846</v>
      </c>
      <c r="G50">
        <v>25</v>
      </c>
      <c r="H50">
        <v>2</v>
      </c>
      <c r="I50">
        <v>49</v>
      </c>
      <c r="J50">
        <v>75</v>
      </c>
      <c r="K50">
        <v>369</v>
      </c>
      <c r="L50" s="2">
        <f t="shared" si="6"/>
        <v>9.9430410094895044E-3</v>
      </c>
      <c r="M50" s="2">
        <f t="shared" si="7"/>
        <v>4.8919761766688365E-2</v>
      </c>
      <c r="N50" s="2">
        <f t="shared" si="8"/>
        <v>294</v>
      </c>
      <c r="O50">
        <f t="shared" si="9"/>
        <v>3.8976720757198859E-2</v>
      </c>
      <c r="P50">
        <f t="shared" si="10"/>
        <v>9.2484894656436611E-3</v>
      </c>
      <c r="Q50">
        <f t="shared" si="11"/>
        <v>5.5120997215236216E-2</v>
      </c>
    </row>
    <row r="51" spans="1:17" x14ac:dyDescent="0.3">
      <c r="A51">
        <v>0.59</v>
      </c>
      <c r="B51">
        <v>1.768</v>
      </c>
      <c r="C51">
        <v>150</v>
      </c>
      <c r="D51">
        <v>196.15</v>
      </c>
      <c r="E51">
        <v>121.15</v>
      </c>
      <c r="F51">
        <v>121.153846153846</v>
      </c>
      <c r="G51">
        <v>25</v>
      </c>
      <c r="H51">
        <v>2</v>
      </c>
      <c r="I51">
        <v>58.75</v>
      </c>
      <c r="J51">
        <v>105</v>
      </c>
      <c r="K51">
        <v>370</v>
      </c>
      <c r="L51" s="2">
        <f t="shared" si="6"/>
        <v>9.6833066326621701E-3</v>
      </c>
      <c r="M51" s="2">
        <f t="shared" si="7"/>
        <v>3.4122128134142886E-2</v>
      </c>
      <c r="N51" s="2">
        <f t="shared" si="8"/>
        <v>265</v>
      </c>
      <c r="O51">
        <f t="shared" si="9"/>
        <v>2.4438821501480714E-2</v>
      </c>
      <c r="P51">
        <f t="shared" si="10"/>
        <v>9.0896986952358587E-3</v>
      </c>
      <c r="Q51">
        <f t="shared" si="11"/>
        <v>3.0298995650786194E-4</v>
      </c>
    </row>
    <row r="52" spans="1:17" x14ac:dyDescent="0.3">
      <c r="A52">
        <v>0.59</v>
      </c>
      <c r="B52">
        <v>1.768</v>
      </c>
      <c r="C52">
        <v>150</v>
      </c>
      <c r="D52">
        <v>196.15</v>
      </c>
      <c r="E52">
        <v>121.15</v>
      </c>
      <c r="F52">
        <v>121.153846153846</v>
      </c>
      <c r="G52">
        <v>25</v>
      </c>
      <c r="H52">
        <v>2</v>
      </c>
      <c r="I52">
        <v>68.5</v>
      </c>
      <c r="J52">
        <v>140</v>
      </c>
      <c r="K52">
        <v>370</v>
      </c>
      <c r="L52" s="2">
        <f t="shared" si="6"/>
        <v>9.4972314061976017E-3</v>
      </c>
      <c r="M52" s="2">
        <f t="shared" si="7"/>
        <v>2.5099825859236521E-2</v>
      </c>
      <c r="N52" s="2">
        <f t="shared" si="8"/>
        <v>230</v>
      </c>
      <c r="O52">
        <f t="shared" si="9"/>
        <v>1.5602594453038918E-2</v>
      </c>
      <c r="P52">
        <f t="shared" si="10"/>
        <v>8.9795746442457702E-3</v>
      </c>
      <c r="Q52">
        <f t="shared" si="11"/>
        <v>0</v>
      </c>
    </row>
    <row r="53" spans="1:17" x14ac:dyDescent="0.3">
      <c r="A53">
        <v>0.59</v>
      </c>
      <c r="B53">
        <v>1.768</v>
      </c>
      <c r="C53">
        <v>150</v>
      </c>
      <c r="D53">
        <v>196.15</v>
      </c>
      <c r="E53">
        <v>121.15</v>
      </c>
      <c r="F53">
        <v>121.153846153846</v>
      </c>
      <c r="G53">
        <v>25</v>
      </c>
      <c r="H53">
        <v>2</v>
      </c>
      <c r="I53">
        <v>78.25</v>
      </c>
      <c r="J53">
        <v>170</v>
      </c>
      <c r="K53">
        <v>371</v>
      </c>
      <c r="L53" s="2">
        <f t="shared" si="6"/>
        <v>8.8375189133288162E-3</v>
      </c>
      <c r="M53" s="2">
        <f t="shared" si="7"/>
        <v>1.9286585393205827E-2</v>
      </c>
      <c r="N53" s="2">
        <f t="shared" si="8"/>
        <v>201</v>
      </c>
      <c r="O53">
        <f t="shared" si="9"/>
        <v>1.0449066479877011E-2</v>
      </c>
      <c r="P53">
        <f t="shared" si="10"/>
        <v>6.6740377131970265E-3</v>
      </c>
      <c r="Q53">
        <f t="shared" si="11"/>
        <v>2.2246792377323421E-4</v>
      </c>
    </row>
    <row r="54" spans="1:17" x14ac:dyDescent="0.3">
      <c r="A54">
        <v>0.59</v>
      </c>
      <c r="B54">
        <v>1.768</v>
      </c>
      <c r="C54">
        <v>150</v>
      </c>
      <c r="D54">
        <v>196.15</v>
      </c>
      <c r="E54">
        <v>121.15</v>
      </c>
      <c r="F54">
        <v>121.153846153846</v>
      </c>
      <c r="G54">
        <v>25</v>
      </c>
      <c r="H54">
        <v>2</v>
      </c>
      <c r="I54">
        <v>88</v>
      </c>
      <c r="J54">
        <v>208</v>
      </c>
      <c r="K54">
        <v>372</v>
      </c>
      <c r="L54" s="2">
        <f t="shared" si="6"/>
        <v>8.5496457032836343E-3</v>
      </c>
      <c r="M54" s="2">
        <f t="shared" si="7"/>
        <v>1.5290712507795729E-2</v>
      </c>
      <c r="N54" s="2">
        <f t="shared" si="8"/>
        <v>164</v>
      </c>
      <c r="O54">
        <f t="shared" si="9"/>
        <v>6.7410668045120954E-3</v>
      </c>
      <c r="P54">
        <f t="shared" si="10"/>
        <v>7.4622097859936279E-3</v>
      </c>
      <c r="Q54">
        <f t="shared" si="11"/>
        <v>1.9637394173667441E-4</v>
      </c>
    </row>
    <row r="55" spans="1:17" x14ac:dyDescent="0.3">
      <c r="A55">
        <v>0.59</v>
      </c>
      <c r="B55">
        <v>1.768</v>
      </c>
      <c r="C55">
        <v>150</v>
      </c>
      <c r="D55">
        <v>196.15</v>
      </c>
      <c r="E55">
        <v>121.15</v>
      </c>
      <c r="F55">
        <v>121.153846153846</v>
      </c>
      <c r="G55">
        <v>25</v>
      </c>
      <c r="H55">
        <v>2</v>
      </c>
      <c r="I55">
        <v>97.75</v>
      </c>
      <c r="J55">
        <v>260</v>
      </c>
      <c r="K55">
        <v>372</v>
      </c>
      <c r="L55" s="2">
        <f t="shared" si="6"/>
        <v>8.6614368464660047E-3</v>
      </c>
      <c r="M55" s="2">
        <f t="shared" si="7"/>
        <v>1.2392517334174437E-2</v>
      </c>
      <c r="N55" s="2">
        <f t="shared" si="8"/>
        <v>112</v>
      </c>
      <c r="O55">
        <f t="shared" si="9"/>
        <v>3.7310804877084326E-3</v>
      </c>
      <c r="P55">
        <f t="shared" si="10"/>
        <v>9.1394494014188452E-3</v>
      </c>
      <c r="Q55">
        <f t="shared" si="11"/>
        <v>0</v>
      </c>
    </row>
    <row r="56" spans="1:17" x14ac:dyDescent="0.3">
      <c r="A56">
        <v>0.59</v>
      </c>
      <c r="B56">
        <v>1.768</v>
      </c>
      <c r="C56">
        <v>150</v>
      </c>
      <c r="D56">
        <v>196.15</v>
      </c>
      <c r="E56">
        <v>121.15</v>
      </c>
      <c r="F56">
        <v>121.153846153846</v>
      </c>
      <c r="G56">
        <v>25</v>
      </c>
      <c r="H56">
        <v>2</v>
      </c>
      <c r="I56">
        <v>107.5</v>
      </c>
      <c r="J56">
        <v>312</v>
      </c>
      <c r="K56">
        <v>374</v>
      </c>
      <c r="L56" s="2">
        <f t="shared" si="6"/>
        <v>8.593850469602397E-3</v>
      </c>
      <c r="M56" s="2">
        <f t="shared" si="7"/>
        <v>1.0301602806510565E-2</v>
      </c>
      <c r="N56" s="2">
        <f t="shared" si="8"/>
        <v>62</v>
      </c>
      <c r="O56">
        <f t="shared" si="9"/>
        <v>1.7077523369081686E-3</v>
      </c>
      <c r="P56">
        <f t="shared" si="10"/>
        <v>8.2711460478126688E-3</v>
      </c>
      <c r="Q56">
        <f t="shared" si="11"/>
        <v>3.1812100183894879E-4</v>
      </c>
    </row>
    <row r="57" spans="1:17" x14ac:dyDescent="0.3">
      <c r="A57">
        <v>0.59</v>
      </c>
      <c r="B57">
        <v>1.768</v>
      </c>
      <c r="C57">
        <v>150</v>
      </c>
      <c r="D57">
        <v>196.15</v>
      </c>
      <c r="E57">
        <v>121.15</v>
      </c>
      <c r="F57">
        <v>121.153846153846</v>
      </c>
      <c r="G57">
        <v>25</v>
      </c>
      <c r="H57">
        <v>2</v>
      </c>
      <c r="I57">
        <v>117.25</v>
      </c>
      <c r="J57">
        <v>371</v>
      </c>
      <c r="K57">
        <v>378</v>
      </c>
      <c r="L57" s="2">
        <f t="shared" si="6"/>
        <v>8.5901022653424083E-3</v>
      </c>
      <c r="M57" s="2">
        <f t="shared" si="7"/>
        <v>8.7521796665752851E-3</v>
      </c>
      <c r="N57" s="2">
        <f t="shared" si="8"/>
        <v>7</v>
      </c>
      <c r="O57">
        <f t="shared" si="9"/>
        <v>1.6207740123287565E-4</v>
      </c>
      <c r="P57">
        <f t="shared" si="10"/>
        <v>8.5703354883630931E-3</v>
      </c>
      <c r="Q57">
        <f t="shared" si="11"/>
        <v>5.8103969412631143E-4</v>
      </c>
    </row>
    <row r="58" spans="1:17" x14ac:dyDescent="0.3">
      <c r="A58">
        <v>0.59</v>
      </c>
      <c r="B58">
        <v>1.768</v>
      </c>
      <c r="C58">
        <v>150</v>
      </c>
      <c r="D58">
        <v>196.15</v>
      </c>
      <c r="E58">
        <v>121.15</v>
      </c>
      <c r="F58">
        <v>121.153846153846</v>
      </c>
      <c r="G58">
        <v>25</v>
      </c>
      <c r="H58">
        <v>2</v>
      </c>
      <c r="I58">
        <v>127</v>
      </c>
      <c r="J58">
        <v>435</v>
      </c>
      <c r="K58">
        <v>430</v>
      </c>
      <c r="L58" s="2">
        <f t="shared" si="6"/>
        <v>8.5848348000464349E-3</v>
      </c>
      <c r="M58" s="2">
        <f t="shared" si="7"/>
        <v>8.4861585379769362E-3</v>
      </c>
      <c r="N58" s="2">
        <f t="shared" si="8"/>
        <v>-5</v>
      </c>
      <c r="O58">
        <f t="shared" si="9"/>
        <v>-9.8676262069499255E-5</v>
      </c>
      <c r="P58">
        <f t="shared" si="10"/>
        <v>8.5544267761646503E-3</v>
      </c>
      <c r="Q58">
        <f t="shared" si="11"/>
        <v>6.9504717556337784E-3</v>
      </c>
    </row>
    <row r="59" spans="1:17" x14ac:dyDescent="0.3">
      <c r="A59">
        <v>0.59</v>
      </c>
      <c r="B59">
        <v>1.768</v>
      </c>
      <c r="C59">
        <v>150</v>
      </c>
      <c r="D59">
        <v>196.15</v>
      </c>
      <c r="E59">
        <v>121.15</v>
      </c>
      <c r="F59">
        <v>121.153846153846</v>
      </c>
      <c r="G59">
        <v>25</v>
      </c>
      <c r="H59">
        <v>2</v>
      </c>
      <c r="I59">
        <v>136.75</v>
      </c>
      <c r="J59">
        <v>496</v>
      </c>
      <c r="K59">
        <v>476</v>
      </c>
      <c r="L59" s="2">
        <f t="shared" si="6"/>
        <v>8.4426178916896313E-3</v>
      </c>
      <c r="M59" s="2">
        <f t="shared" si="7"/>
        <v>8.1021897508956955E-3</v>
      </c>
      <c r="N59" s="2">
        <f t="shared" si="8"/>
        <v>-20</v>
      </c>
      <c r="O59">
        <f t="shared" si="9"/>
        <v>-3.4042814079393677E-4</v>
      </c>
      <c r="P59">
        <f t="shared" si="10"/>
        <v>7.550624593884548E-3</v>
      </c>
      <c r="Q59">
        <f t="shared" si="11"/>
        <v>5.6939136281752324E-3</v>
      </c>
    </row>
    <row r="60" spans="1:17" x14ac:dyDescent="0.3">
      <c r="A60">
        <v>0.59</v>
      </c>
      <c r="B60">
        <v>1.768</v>
      </c>
      <c r="C60">
        <v>150</v>
      </c>
      <c r="D60">
        <v>196.15</v>
      </c>
      <c r="E60">
        <v>121.15</v>
      </c>
      <c r="F60">
        <v>121.153846153846</v>
      </c>
      <c r="G60">
        <v>25</v>
      </c>
      <c r="H60">
        <v>2</v>
      </c>
      <c r="I60">
        <v>146.5</v>
      </c>
      <c r="J60">
        <v>547</v>
      </c>
      <c r="K60">
        <v>540</v>
      </c>
      <c r="L60" s="2">
        <f t="shared" si="6"/>
        <v>8.1126399954587012E-3</v>
      </c>
      <c r="M60" s="2">
        <f t="shared" si="7"/>
        <v>8.0088219333595955E-3</v>
      </c>
      <c r="N60" s="2">
        <f t="shared" si="8"/>
        <v>-7</v>
      </c>
      <c r="O60">
        <f t="shared" si="9"/>
        <v>-1.0381806209910586E-4</v>
      </c>
      <c r="P60">
        <f t="shared" si="10"/>
        <v>5.8782190944389346E-3</v>
      </c>
      <c r="Q60">
        <f t="shared" si="11"/>
        <v>7.3765886675312125E-3</v>
      </c>
    </row>
    <row r="61" spans="1:17" x14ac:dyDescent="0.3">
      <c r="A61">
        <v>0.59</v>
      </c>
      <c r="B61">
        <v>1.768</v>
      </c>
      <c r="C61">
        <v>150</v>
      </c>
      <c r="D61">
        <v>196.15</v>
      </c>
      <c r="E61">
        <v>121.15</v>
      </c>
      <c r="F61">
        <v>121.153846153846</v>
      </c>
      <c r="G61">
        <v>25</v>
      </c>
      <c r="H61">
        <v>2</v>
      </c>
      <c r="I61">
        <v>156.25</v>
      </c>
      <c r="J61">
        <v>603</v>
      </c>
      <c r="K61">
        <v>593</v>
      </c>
      <c r="L61" s="2">
        <f t="shared" si="6"/>
        <v>7.8618976816671043E-3</v>
      </c>
      <c r="M61" s="2">
        <f t="shared" si="7"/>
        <v>7.7315179522862241E-3</v>
      </c>
      <c r="N61" s="2">
        <f t="shared" si="8"/>
        <v>-10</v>
      </c>
      <c r="O61">
        <f t="shared" si="9"/>
        <v>-1.3037972938088066E-4</v>
      </c>
      <c r="P61">
        <f t="shared" si="10"/>
        <v>6.0387824857751904E-3</v>
      </c>
      <c r="Q61">
        <f t="shared" si="11"/>
        <v>5.7152762811800905E-3</v>
      </c>
    </row>
    <row r="62" spans="1:17" x14ac:dyDescent="0.3">
      <c r="A62">
        <v>0.59</v>
      </c>
      <c r="B62">
        <v>1.768</v>
      </c>
      <c r="C62">
        <v>150</v>
      </c>
      <c r="D62">
        <v>196.15</v>
      </c>
      <c r="E62">
        <v>121.15</v>
      </c>
      <c r="F62">
        <v>121.153846153846</v>
      </c>
      <c r="G62">
        <v>25</v>
      </c>
      <c r="H62">
        <v>2</v>
      </c>
      <c r="I62">
        <v>166</v>
      </c>
      <c r="J62">
        <v>673</v>
      </c>
      <c r="K62">
        <v>655</v>
      </c>
      <c r="L62" s="2">
        <f t="shared" si="6"/>
        <v>7.7740801786068776E-3</v>
      </c>
      <c r="M62" s="2">
        <f t="shared" si="7"/>
        <v>7.5661553001300222E-3</v>
      </c>
      <c r="N62" s="2">
        <f t="shared" si="8"/>
        <v>-18</v>
      </c>
      <c r="O62">
        <f t="shared" si="9"/>
        <v>-2.0792487847685556E-4</v>
      </c>
      <c r="P62">
        <f t="shared" si="10"/>
        <v>7.0917044126006159E-3</v>
      </c>
      <c r="Q62">
        <f t="shared" si="11"/>
        <v>6.2812239083034028E-3</v>
      </c>
    </row>
    <row r="63" spans="1:17" x14ac:dyDescent="0.3">
      <c r="A63">
        <v>0.59</v>
      </c>
      <c r="B63">
        <v>1.768</v>
      </c>
      <c r="C63">
        <v>150</v>
      </c>
      <c r="D63">
        <v>196.15</v>
      </c>
      <c r="E63">
        <v>121.15</v>
      </c>
      <c r="F63">
        <v>121.153846153846</v>
      </c>
      <c r="G63">
        <v>25</v>
      </c>
      <c r="H63">
        <v>2</v>
      </c>
      <c r="I63">
        <v>175.75</v>
      </c>
      <c r="J63">
        <v>731</v>
      </c>
      <c r="K63">
        <v>709</v>
      </c>
      <c r="L63" s="2">
        <f t="shared" si="6"/>
        <v>7.5331538454492244E-3</v>
      </c>
      <c r="M63" s="2">
        <f t="shared" si="7"/>
        <v>7.3064378610444604E-3</v>
      </c>
      <c r="N63" s="2">
        <f t="shared" si="8"/>
        <v>-22</v>
      </c>
      <c r="O63">
        <f t="shared" si="9"/>
        <v>-2.2671598440476463E-4</v>
      </c>
      <c r="P63">
        <f t="shared" si="10"/>
        <v>5.540704413155473E-3</v>
      </c>
      <c r="Q63">
        <f t="shared" si="11"/>
        <v>5.1585868674206134E-3</v>
      </c>
    </row>
    <row r="64" spans="1:17" x14ac:dyDescent="0.3">
      <c r="A64">
        <v>0.59</v>
      </c>
      <c r="B64">
        <v>1.768</v>
      </c>
      <c r="C64">
        <v>150</v>
      </c>
      <c r="D64">
        <v>196.15</v>
      </c>
      <c r="E64">
        <v>121.15</v>
      </c>
      <c r="F64">
        <v>121.153846153846</v>
      </c>
      <c r="G64">
        <v>25</v>
      </c>
      <c r="H64">
        <v>2</v>
      </c>
      <c r="I64">
        <v>185.5</v>
      </c>
      <c r="J64">
        <v>789</v>
      </c>
      <c r="K64">
        <v>762</v>
      </c>
      <c r="L64" s="2">
        <f t="shared" si="6"/>
        <v>7.2985956277275181E-3</v>
      </c>
      <c r="M64" s="2">
        <f t="shared" si="7"/>
        <v>7.0488338001626983E-3</v>
      </c>
      <c r="N64" s="2">
        <f t="shared" si="8"/>
        <v>-27</v>
      </c>
      <c r="O64">
        <f t="shared" si="9"/>
        <v>-2.4976182756482004E-4</v>
      </c>
      <c r="P64">
        <f t="shared" si="10"/>
        <v>5.2416214067706104E-3</v>
      </c>
      <c r="Q64">
        <f t="shared" si="11"/>
        <v>4.7897574923938336E-3</v>
      </c>
    </row>
    <row r="65" spans="1:17" x14ac:dyDescent="0.3">
      <c r="A65">
        <v>0.59</v>
      </c>
      <c r="B65">
        <v>1.768</v>
      </c>
      <c r="C65">
        <v>150</v>
      </c>
      <c r="D65">
        <v>196.15</v>
      </c>
      <c r="E65">
        <v>121.15</v>
      </c>
      <c r="F65">
        <v>121.153846153846</v>
      </c>
      <c r="G65">
        <v>25</v>
      </c>
      <c r="H65">
        <v>2</v>
      </c>
      <c r="I65">
        <v>195.25</v>
      </c>
      <c r="J65">
        <v>856</v>
      </c>
      <c r="K65">
        <v>828</v>
      </c>
      <c r="L65" s="2">
        <f t="shared" si="6"/>
        <v>7.147296632363704E-3</v>
      </c>
      <c r="M65" s="2">
        <f t="shared" si="7"/>
        <v>6.9135065556041432E-3</v>
      </c>
      <c r="N65" s="2">
        <f t="shared" si="8"/>
        <v>-28</v>
      </c>
      <c r="O65">
        <f t="shared" si="9"/>
        <v>-2.337900767595604E-4</v>
      </c>
      <c r="P65">
        <f t="shared" si="10"/>
        <v>5.7448726028086197E-3</v>
      </c>
      <c r="Q65">
        <f t="shared" si="11"/>
        <v>5.6591282356025212E-3</v>
      </c>
    </row>
    <row r="66" spans="1:17" x14ac:dyDescent="0.3">
      <c r="A66">
        <v>0.59</v>
      </c>
      <c r="B66">
        <v>1.768</v>
      </c>
      <c r="C66">
        <v>150</v>
      </c>
      <c r="D66">
        <v>196.15</v>
      </c>
      <c r="E66">
        <v>121.15</v>
      </c>
      <c r="F66">
        <v>121.153846153846</v>
      </c>
      <c r="G66">
        <v>25</v>
      </c>
      <c r="H66">
        <v>2</v>
      </c>
      <c r="I66">
        <v>205</v>
      </c>
      <c r="J66">
        <v>925</v>
      </c>
      <c r="K66">
        <v>887</v>
      </c>
      <c r="L66" s="2">
        <f t="shared" si="6"/>
        <v>7.0062259302797469E-3</v>
      </c>
      <c r="M66" s="2">
        <f t="shared" si="7"/>
        <v>6.718402594765552E-3</v>
      </c>
      <c r="N66" s="2">
        <f t="shared" si="8"/>
        <v>-38</v>
      </c>
      <c r="O66">
        <f t="shared" si="9"/>
        <v>-2.8782333551419503E-4</v>
      </c>
      <c r="P66">
        <f t="shared" si="10"/>
        <v>5.6281188735710841E-3</v>
      </c>
      <c r="Q66">
        <f t="shared" si="11"/>
        <v>4.8124494716042607E-3</v>
      </c>
    </row>
    <row r="67" spans="1:17" x14ac:dyDescent="0.3">
      <c r="A67">
        <v>0.59</v>
      </c>
      <c r="B67">
        <v>1.768</v>
      </c>
      <c r="C67">
        <v>150</v>
      </c>
      <c r="D67">
        <v>196.15</v>
      </c>
      <c r="E67">
        <v>121.15</v>
      </c>
      <c r="F67">
        <v>121.153846153846</v>
      </c>
      <c r="G67">
        <v>25</v>
      </c>
      <c r="H67">
        <v>2</v>
      </c>
      <c r="I67">
        <v>214.75</v>
      </c>
      <c r="J67">
        <v>999</v>
      </c>
      <c r="K67">
        <v>956</v>
      </c>
      <c r="L67" s="2">
        <f t="shared" si="6"/>
        <v>6.8952381491889751E-3</v>
      </c>
      <c r="M67" s="2">
        <f t="shared" si="7"/>
        <v>6.5984461167414013E-3</v>
      </c>
      <c r="N67" s="2">
        <f t="shared" si="8"/>
        <v>-43</v>
      </c>
      <c r="O67">
        <f t="shared" si="9"/>
        <v>-2.9679203244757348E-4</v>
      </c>
      <c r="P67">
        <f t="shared" si="10"/>
        <v>5.7555459635865091E-3</v>
      </c>
      <c r="Q67">
        <f t="shared" si="11"/>
        <v>5.3666577228036368E-3</v>
      </c>
    </row>
    <row r="68" spans="1:17" x14ac:dyDescent="0.3">
      <c r="A68">
        <v>0.59</v>
      </c>
      <c r="B68">
        <v>1.768</v>
      </c>
      <c r="C68">
        <v>150</v>
      </c>
      <c r="D68">
        <v>196.15</v>
      </c>
      <c r="E68">
        <v>121.15</v>
      </c>
      <c r="F68">
        <v>121.153846153846</v>
      </c>
      <c r="G68">
        <v>25</v>
      </c>
      <c r="H68">
        <v>2</v>
      </c>
      <c r="I68">
        <v>224.5</v>
      </c>
      <c r="J68">
        <v>1057</v>
      </c>
      <c r="K68">
        <v>1018</v>
      </c>
      <c r="L68" s="2">
        <f t="shared" si="6"/>
        <v>6.6756325553199982E-3</v>
      </c>
      <c r="M68" s="2">
        <f t="shared" si="7"/>
        <v>6.4293225556440476E-3</v>
      </c>
      <c r="N68" s="2">
        <f t="shared" si="8"/>
        <v>-39</v>
      </c>
      <c r="O68">
        <f t="shared" si="9"/>
        <v>-2.4630999967595075E-4</v>
      </c>
      <c r="P68">
        <f t="shared" si="10"/>
        <v>4.3108383225859605E-3</v>
      </c>
      <c r="Q68">
        <f t="shared" si="11"/>
        <v>4.6081375172470612E-3</v>
      </c>
    </row>
    <row r="69" spans="1:17" x14ac:dyDescent="0.3">
      <c r="A69">
        <v>0.59</v>
      </c>
      <c r="B69">
        <v>1.768</v>
      </c>
      <c r="C69">
        <v>150</v>
      </c>
      <c r="D69">
        <v>196.15</v>
      </c>
      <c r="E69">
        <v>121.15</v>
      </c>
      <c r="F69">
        <v>121.153846153846</v>
      </c>
      <c r="G69">
        <v>25</v>
      </c>
      <c r="H69">
        <v>2</v>
      </c>
      <c r="I69">
        <v>234.25</v>
      </c>
      <c r="J69">
        <v>1131</v>
      </c>
      <c r="K69">
        <v>1078</v>
      </c>
      <c r="L69" s="2">
        <f t="shared" si="6"/>
        <v>6.5607506647522591E-3</v>
      </c>
      <c r="M69" s="2">
        <f t="shared" si="7"/>
        <v>6.2533061154756283E-3</v>
      </c>
      <c r="N69" s="2">
        <f t="shared" si="8"/>
        <v>-53</v>
      </c>
      <c r="O69">
        <f t="shared" si="9"/>
        <v>-3.0744454927663105E-4</v>
      </c>
      <c r="P69">
        <f t="shared" si="10"/>
        <v>5.2662461432489089E-3</v>
      </c>
      <c r="Q69">
        <f t="shared" si="11"/>
        <v>4.2699293053369532E-3</v>
      </c>
    </row>
    <row r="70" spans="1:17" x14ac:dyDescent="0.3">
      <c r="A70">
        <v>0.59</v>
      </c>
      <c r="B70">
        <v>1.768</v>
      </c>
      <c r="C70">
        <v>150</v>
      </c>
      <c r="D70">
        <v>196.15</v>
      </c>
      <c r="E70">
        <v>121.15</v>
      </c>
      <c r="F70">
        <v>121.153846153846</v>
      </c>
      <c r="G70">
        <v>25</v>
      </c>
      <c r="H70">
        <v>2</v>
      </c>
      <c r="I70">
        <v>244</v>
      </c>
      <c r="J70">
        <v>1192</v>
      </c>
      <c r="K70">
        <v>1118</v>
      </c>
      <c r="L70" s="2">
        <f t="shared" si="6"/>
        <v>6.3730412579124981E-3</v>
      </c>
      <c r="M70" s="2">
        <f t="shared" si="7"/>
        <v>5.9773994348541722E-3</v>
      </c>
      <c r="N70" s="2">
        <f t="shared" si="8"/>
        <v>-74</v>
      </c>
      <c r="O70">
        <f t="shared" si="9"/>
        <v>-3.9564182305832626E-4</v>
      </c>
      <c r="P70">
        <f t="shared" si="10"/>
        <v>4.1640924968887596E-3</v>
      </c>
      <c r="Q70">
        <f t="shared" si="11"/>
        <v>2.7305524569762357E-3</v>
      </c>
    </row>
    <row r="71" spans="1:17" x14ac:dyDescent="0.3">
      <c r="A71">
        <v>0.59</v>
      </c>
      <c r="B71">
        <v>1.768</v>
      </c>
      <c r="C71">
        <v>150</v>
      </c>
      <c r="D71">
        <v>196.15</v>
      </c>
      <c r="E71">
        <v>121.15</v>
      </c>
      <c r="F71">
        <v>121.153846153846</v>
      </c>
      <c r="G71">
        <v>25</v>
      </c>
      <c r="H71">
        <v>2</v>
      </c>
      <c r="I71">
        <v>253.75</v>
      </c>
      <c r="J71">
        <v>1243</v>
      </c>
      <c r="K71">
        <v>1174</v>
      </c>
      <c r="L71" s="2">
        <f t="shared" si="6"/>
        <v>6.1448198368543082E-3</v>
      </c>
      <c r="M71" s="2">
        <f t="shared" si="7"/>
        <v>5.8037155981230546E-3</v>
      </c>
      <c r="N71" s="2">
        <f t="shared" si="8"/>
        <v>-69</v>
      </c>
      <c r="O71">
        <f t="shared" si="9"/>
        <v>-3.4110423873125282E-4</v>
      </c>
      <c r="P71">
        <f t="shared" si="10"/>
        <v>3.3450639045702222E-3</v>
      </c>
      <c r="Q71">
        <f t="shared" si="11"/>
        <v>3.6730113461947538E-3</v>
      </c>
    </row>
    <row r="72" spans="1:17" x14ac:dyDescent="0.3">
      <c r="A72">
        <v>0.59</v>
      </c>
      <c r="B72">
        <v>1.768</v>
      </c>
      <c r="C72">
        <v>150</v>
      </c>
      <c r="D72">
        <v>196.15</v>
      </c>
      <c r="E72">
        <v>121.15</v>
      </c>
      <c r="F72">
        <v>121.153846153846</v>
      </c>
      <c r="G72">
        <v>25</v>
      </c>
      <c r="H72">
        <v>2</v>
      </c>
      <c r="I72">
        <v>263.5</v>
      </c>
      <c r="J72">
        <v>1295</v>
      </c>
      <c r="K72">
        <v>1233</v>
      </c>
      <c r="L72" s="2">
        <f t="shared" si="6"/>
        <v>5.9368852746095506E-3</v>
      </c>
      <c r="M72" s="2">
        <f t="shared" si="7"/>
        <v>5.6526482962112549E-3</v>
      </c>
      <c r="N72" s="2">
        <f t="shared" si="8"/>
        <v>-62</v>
      </c>
      <c r="O72">
        <f t="shared" si="9"/>
        <v>-2.842369783982951E-4</v>
      </c>
      <c r="P72">
        <f t="shared" si="10"/>
        <v>3.2820739029744807E-3</v>
      </c>
      <c r="Q72">
        <f t="shared" si="11"/>
        <v>3.723891543759507E-3</v>
      </c>
    </row>
    <row r="73" spans="1:17" x14ac:dyDescent="0.3">
      <c r="A73">
        <v>0.59</v>
      </c>
      <c r="B73">
        <v>1.768</v>
      </c>
      <c r="C73">
        <v>150</v>
      </c>
      <c r="D73">
        <v>196.15</v>
      </c>
      <c r="E73">
        <v>121.15</v>
      </c>
      <c r="F73">
        <v>121.153846153846</v>
      </c>
      <c r="G73">
        <v>25</v>
      </c>
      <c r="H73">
        <v>2</v>
      </c>
      <c r="I73">
        <v>273.25</v>
      </c>
      <c r="J73">
        <v>1352</v>
      </c>
      <c r="K73">
        <v>1287</v>
      </c>
      <c r="L73" s="2">
        <f t="shared" si="6"/>
        <v>5.7637678162604754E-3</v>
      </c>
      <c r="M73" s="2">
        <f t="shared" si="7"/>
        <v>5.486663594324875E-3</v>
      </c>
      <c r="N73" s="2">
        <f t="shared" si="8"/>
        <v>-65</v>
      </c>
      <c r="O73">
        <f t="shared" si="9"/>
        <v>-2.7710422193559975E-4</v>
      </c>
      <c r="P73">
        <f t="shared" si="10"/>
        <v>3.4669558740235877E-3</v>
      </c>
      <c r="Q73">
        <f t="shared" si="11"/>
        <v>3.2844845122328727E-3</v>
      </c>
    </row>
    <row r="74" spans="1:17" x14ac:dyDescent="0.3">
      <c r="A74">
        <v>0.59</v>
      </c>
      <c r="B74">
        <v>1.768</v>
      </c>
      <c r="C74">
        <v>150</v>
      </c>
      <c r="D74">
        <v>196.15</v>
      </c>
      <c r="E74">
        <v>121.15</v>
      </c>
      <c r="F74">
        <v>121.153846153846</v>
      </c>
      <c r="G74">
        <v>25</v>
      </c>
      <c r="H74">
        <v>2</v>
      </c>
      <c r="I74">
        <v>283</v>
      </c>
      <c r="J74">
        <v>1411</v>
      </c>
      <c r="K74">
        <v>1323</v>
      </c>
      <c r="L74" s="2">
        <f t="shared" si="6"/>
        <v>5.6079517712211251E-3</v>
      </c>
      <c r="M74" s="2">
        <f t="shared" si="7"/>
        <v>5.2581999952697016E-3</v>
      </c>
      <c r="N74" s="2">
        <f t="shared" si="8"/>
        <v>-88</v>
      </c>
      <c r="O74">
        <f t="shared" si="9"/>
        <v>-3.4975177595142381E-4</v>
      </c>
      <c r="P74">
        <f t="shared" si="10"/>
        <v>3.4628007209161439E-3</v>
      </c>
      <c r="Q74">
        <f t="shared" si="11"/>
        <v>2.1128953551352741E-3</v>
      </c>
    </row>
    <row r="75" spans="1:17" x14ac:dyDescent="0.3">
      <c r="A75">
        <v>0.59</v>
      </c>
      <c r="B75">
        <v>1.768</v>
      </c>
      <c r="C75">
        <v>150</v>
      </c>
      <c r="D75">
        <v>196.15</v>
      </c>
      <c r="E75">
        <v>121.15</v>
      </c>
      <c r="F75">
        <v>121.153846153846</v>
      </c>
      <c r="G75">
        <v>25</v>
      </c>
      <c r="H75">
        <v>2</v>
      </c>
      <c r="I75">
        <v>292.75</v>
      </c>
      <c r="J75">
        <v>1449</v>
      </c>
      <c r="K75">
        <v>1373</v>
      </c>
      <c r="L75" s="2">
        <f t="shared" si="6"/>
        <v>5.3817646943790359E-3</v>
      </c>
      <c r="M75" s="2">
        <f t="shared" si="7"/>
        <v>5.0994913218650219E-3</v>
      </c>
      <c r="N75" s="2">
        <f t="shared" si="8"/>
        <v>-76</v>
      </c>
      <c r="O75">
        <f t="shared" si="9"/>
        <v>-2.822733725140143E-4</v>
      </c>
      <c r="P75">
        <f t="shared" si="10"/>
        <v>2.154741427566549E-3</v>
      </c>
      <c r="Q75">
        <f t="shared" si="11"/>
        <v>2.8351860889033538E-3</v>
      </c>
    </row>
    <row r="76" spans="1:17" x14ac:dyDescent="0.3">
      <c r="A76">
        <v>0.59</v>
      </c>
      <c r="B76">
        <v>1.768</v>
      </c>
      <c r="C76">
        <v>150</v>
      </c>
      <c r="D76">
        <v>196.15</v>
      </c>
      <c r="E76">
        <v>121.15</v>
      </c>
      <c r="F76">
        <v>121.153846153846</v>
      </c>
      <c r="G76">
        <v>25</v>
      </c>
      <c r="H76">
        <v>2</v>
      </c>
      <c r="I76">
        <v>302.5</v>
      </c>
      <c r="J76">
        <v>1485</v>
      </c>
      <c r="K76">
        <v>1403</v>
      </c>
      <c r="L76" s="2">
        <f t="shared" si="6"/>
        <v>5.1656600612846569E-3</v>
      </c>
      <c r="M76" s="2">
        <f t="shared" si="7"/>
        <v>4.8804182262507569E-3</v>
      </c>
      <c r="N76" s="2">
        <f t="shared" si="8"/>
        <v>-82</v>
      </c>
      <c r="O76">
        <f t="shared" si="9"/>
        <v>-2.8524183503390025E-4</v>
      </c>
      <c r="P76">
        <f t="shared" si="10"/>
        <v>1.9744612201495109E-3</v>
      </c>
      <c r="Q76">
        <f t="shared" si="11"/>
        <v>1.6453843501245925E-3</v>
      </c>
    </row>
    <row r="77" spans="1:17" x14ac:dyDescent="0.3">
      <c r="A77">
        <v>0.59</v>
      </c>
      <c r="B77">
        <v>1.768</v>
      </c>
      <c r="C77">
        <v>150</v>
      </c>
      <c r="D77">
        <v>196.15</v>
      </c>
      <c r="E77">
        <v>121.15</v>
      </c>
      <c r="F77">
        <v>121.153846153846</v>
      </c>
      <c r="G77">
        <v>25</v>
      </c>
      <c r="H77">
        <v>2</v>
      </c>
      <c r="I77">
        <v>312.25</v>
      </c>
      <c r="J77">
        <v>1497</v>
      </c>
      <c r="K77">
        <v>1426</v>
      </c>
      <c r="L77" s="2">
        <f t="shared" si="6"/>
        <v>4.8872778888437605E-3</v>
      </c>
      <c r="M77" s="2">
        <f t="shared" si="7"/>
        <v>4.6554831459527067E-3</v>
      </c>
      <c r="N77" s="2">
        <f t="shared" si="8"/>
        <v>-71</v>
      </c>
      <c r="O77">
        <f t="shared" si="9"/>
        <v>-2.3179474289105343E-4</v>
      </c>
      <c r="P77">
        <f t="shared" si="10"/>
        <v>6.372769642369508E-4</v>
      </c>
      <c r="Q77">
        <f t="shared" si="11"/>
        <v>1.221447514787489E-3</v>
      </c>
    </row>
    <row r="78" spans="1:17" x14ac:dyDescent="0.3">
      <c r="A78">
        <v>0.59</v>
      </c>
      <c r="B78">
        <v>1.768</v>
      </c>
      <c r="C78">
        <v>150</v>
      </c>
      <c r="D78">
        <v>196.15</v>
      </c>
      <c r="E78">
        <v>121.15</v>
      </c>
      <c r="F78">
        <v>121.153846153846</v>
      </c>
      <c r="G78">
        <v>25</v>
      </c>
      <c r="H78">
        <v>2</v>
      </c>
      <c r="I78">
        <v>322</v>
      </c>
      <c r="J78">
        <v>1508</v>
      </c>
      <c r="K78">
        <v>1438</v>
      </c>
      <c r="L78" s="2">
        <f t="shared" si="6"/>
        <v>4.6295600899382387E-3</v>
      </c>
      <c r="M78" s="2">
        <f t="shared" si="7"/>
        <v>4.4146600857633868E-3</v>
      </c>
      <c r="N78" s="2">
        <f t="shared" si="8"/>
        <v>-70</v>
      </c>
      <c r="O78">
        <f t="shared" si="9"/>
        <v>-2.1490000417485192E-4</v>
      </c>
      <c r="P78">
        <f t="shared" si="10"/>
        <v>5.662102419407857E-4</v>
      </c>
      <c r="Q78">
        <f t="shared" si="11"/>
        <v>6.1768390029903893E-4</v>
      </c>
    </row>
    <row r="79" spans="1:17" x14ac:dyDescent="0.3">
      <c r="A79">
        <v>0.59</v>
      </c>
      <c r="B79">
        <v>1.768</v>
      </c>
      <c r="C79">
        <v>150</v>
      </c>
      <c r="D79">
        <v>196.15</v>
      </c>
      <c r="E79">
        <v>121.15</v>
      </c>
      <c r="F79">
        <v>121.153846153846</v>
      </c>
      <c r="G79">
        <v>25</v>
      </c>
      <c r="H79">
        <v>2</v>
      </c>
      <c r="I79">
        <v>331.75</v>
      </c>
      <c r="J79">
        <v>1512</v>
      </c>
      <c r="K79">
        <v>1445</v>
      </c>
      <c r="L79" s="2">
        <f t="shared" si="6"/>
        <v>4.3730058205403311E-3</v>
      </c>
      <c r="M79" s="2">
        <f t="shared" si="7"/>
        <v>4.1792284462174459E-3</v>
      </c>
      <c r="N79" s="2">
        <f t="shared" si="8"/>
        <v>-67</v>
      </c>
      <c r="O79">
        <f t="shared" si="9"/>
        <v>-1.9377737432288504E-4</v>
      </c>
      <c r="P79">
        <f t="shared" si="10"/>
        <v>1.9975322562889252E-4</v>
      </c>
      <c r="Q79">
        <f t="shared" si="11"/>
        <v>3.4956814485056191E-4</v>
      </c>
    </row>
    <row r="80" spans="1:17" x14ac:dyDescent="0.3">
      <c r="A80">
        <v>0.59</v>
      </c>
      <c r="B80">
        <v>1.768</v>
      </c>
      <c r="C80">
        <v>150</v>
      </c>
      <c r="D80">
        <v>196.15</v>
      </c>
      <c r="E80">
        <v>121.15</v>
      </c>
      <c r="F80">
        <v>121.153846153846</v>
      </c>
      <c r="G80">
        <v>25</v>
      </c>
      <c r="H80">
        <v>2</v>
      </c>
      <c r="I80">
        <v>341.5</v>
      </c>
      <c r="J80">
        <v>1512</v>
      </c>
      <c r="K80">
        <v>1447</v>
      </c>
      <c r="L80" s="2">
        <f t="shared" si="6"/>
        <v>4.1268672822715345E-3</v>
      </c>
      <c r="M80" s="2">
        <f t="shared" si="7"/>
        <v>3.9494556596871106E-3</v>
      </c>
      <c r="N80" s="2">
        <f t="shared" si="8"/>
        <v>-65</v>
      </c>
      <c r="O80">
        <f t="shared" si="9"/>
        <v>-1.7741162258442446E-4</v>
      </c>
      <c r="P80">
        <f t="shared" si="10"/>
        <v>0</v>
      </c>
      <c r="Q80">
        <f t="shared" si="11"/>
        <v>9.6983788529438159E-5</v>
      </c>
    </row>
    <row r="81" spans="1:17" x14ac:dyDescent="0.3">
      <c r="A81">
        <v>0.59</v>
      </c>
      <c r="B81">
        <v>1.768</v>
      </c>
      <c r="C81">
        <v>150</v>
      </c>
      <c r="D81">
        <v>196.15</v>
      </c>
      <c r="E81">
        <v>121.15</v>
      </c>
      <c r="F81">
        <v>121.153846153846</v>
      </c>
      <c r="G81">
        <v>25</v>
      </c>
      <c r="H81">
        <v>2</v>
      </c>
      <c r="I81">
        <v>351.25</v>
      </c>
      <c r="J81">
        <v>1514</v>
      </c>
      <c r="K81">
        <v>1449</v>
      </c>
      <c r="L81" s="2">
        <f t="shared" si="6"/>
        <v>3.9060998127765077E-3</v>
      </c>
      <c r="M81" s="2">
        <f t="shared" si="7"/>
        <v>3.7384006794670805E-3</v>
      </c>
      <c r="N81" s="2">
        <f t="shared" si="8"/>
        <v>-65</v>
      </c>
      <c r="O81">
        <f t="shared" si="9"/>
        <v>-1.6769913330942735E-4</v>
      </c>
      <c r="P81">
        <f t="shared" si="10"/>
        <v>9.4253822630738709E-5</v>
      </c>
      <c r="Q81">
        <f t="shared" si="11"/>
        <v>9.4253822630738709E-5</v>
      </c>
    </row>
    <row r="82" spans="1:17" x14ac:dyDescent="0.3">
      <c r="A82">
        <v>0.59</v>
      </c>
      <c r="B82">
        <v>1.768</v>
      </c>
      <c r="C82">
        <v>150</v>
      </c>
      <c r="D82">
        <v>196.15</v>
      </c>
      <c r="E82">
        <v>121.15</v>
      </c>
      <c r="F82">
        <v>121.153846153846</v>
      </c>
      <c r="G82">
        <v>25</v>
      </c>
      <c r="H82">
        <v>2</v>
      </c>
      <c r="I82">
        <v>361</v>
      </c>
      <c r="J82">
        <v>1517</v>
      </c>
      <c r="K82">
        <v>1449</v>
      </c>
      <c r="L82" s="2">
        <f t="shared" si="6"/>
        <v>3.7052823208908038E-3</v>
      </c>
      <c r="M82" s="2">
        <f t="shared" si="7"/>
        <v>3.5391918806662987E-3</v>
      </c>
      <c r="N82" s="2">
        <f t="shared" si="8"/>
        <v>-68</v>
      </c>
      <c r="O82">
        <f t="shared" si="9"/>
        <v>-1.6609044022450537E-4</v>
      </c>
      <c r="P82">
        <f t="shared" si="10"/>
        <v>1.3751000834140591E-4</v>
      </c>
      <c r="Q82">
        <f t="shared" si="11"/>
        <v>0</v>
      </c>
    </row>
    <row r="83" spans="1:17" x14ac:dyDescent="0.3">
      <c r="A83">
        <v>0.59</v>
      </c>
      <c r="B83">
        <v>1.768</v>
      </c>
      <c r="C83">
        <v>150</v>
      </c>
      <c r="D83">
        <v>196.15</v>
      </c>
      <c r="E83">
        <v>121.15</v>
      </c>
      <c r="F83">
        <v>121.153846153846</v>
      </c>
      <c r="G83">
        <v>25</v>
      </c>
      <c r="H83">
        <v>2</v>
      </c>
      <c r="I83">
        <v>370.75</v>
      </c>
      <c r="J83">
        <v>1518</v>
      </c>
      <c r="K83">
        <v>1453</v>
      </c>
      <c r="L83" s="2">
        <f t="shared" si="6"/>
        <v>3.5152772171515015E-3</v>
      </c>
      <c r="M83" s="2">
        <f t="shared" si="7"/>
        <v>3.3647548066674123E-3</v>
      </c>
      <c r="N83" s="2">
        <f t="shared" si="8"/>
        <v>-65</v>
      </c>
      <c r="O83">
        <f t="shared" si="9"/>
        <v>-1.5052241048408931E-4</v>
      </c>
      <c r="P83">
        <f t="shared" si="10"/>
        <v>4.4615193459135117E-5</v>
      </c>
      <c r="Q83">
        <f t="shared" si="11"/>
        <v>1.7846077383654047E-4</v>
      </c>
    </row>
    <row r="84" spans="1:17" x14ac:dyDescent="0.3">
      <c r="A84">
        <v>0.59</v>
      </c>
      <c r="B84">
        <v>1.768</v>
      </c>
      <c r="C84">
        <v>150</v>
      </c>
      <c r="D84">
        <v>196.15</v>
      </c>
      <c r="E84">
        <v>121.15</v>
      </c>
      <c r="F84">
        <v>121.153846153846</v>
      </c>
      <c r="G84">
        <v>25</v>
      </c>
      <c r="H84">
        <v>2</v>
      </c>
      <c r="I84">
        <v>380.5</v>
      </c>
      <c r="J84">
        <v>1518</v>
      </c>
      <c r="K84">
        <v>1454</v>
      </c>
      <c r="L84" s="2">
        <f t="shared" si="6"/>
        <v>3.3374331597506861E-3</v>
      </c>
      <c r="M84" s="2">
        <f t="shared" si="7"/>
        <v>3.1967245153343197E-3</v>
      </c>
      <c r="N84" s="2">
        <f t="shared" si="8"/>
        <v>-64</v>
      </c>
      <c r="O84">
        <f t="shared" si="9"/>
        <v>-1.4070864441636621E-4</v>
      </c>
      <c r="P84">
        <f t="shared" si="10"/>
        <v>0</v>
      </c>
      <c r="Q84">
        <f t="shared" si="11"/>
        <v>4.3457128537400491E-5</v>
      </c>
    </row>
    <row r="85" spans="1:17" x14ac:dyDescent="0.3">
      <c r="A85">
        <v>0.59</v>
      </c>
      <c r="B85">
        <v>1.768</v>
      </c>
      <c r="C85">
        <v>150</v>
      </c>
      <c r="D85">
        <v>196.15</v>
      </c>
      <c r="E85">
        <v>121.15</v>
      </c>
      <c r="F85">
        <v>121.153846153846</v>
      </c>
      <c r="G85">
        <v>25</v>
      </c>
      <c r="H85">
        <v>2</v>
      </c>
      <c r="I85">
        <v>390.25</v>
      </c>
      <c r="J85">
        <v>1520</v>
      </c>
      <c r="K85">
        <v>1456</v>
      </c>
      <c r="L85" s="2">
        <f t="shared" si="6"/>
        <v>3.1769317997381685E-3</v>
      </c>
      <c r="M85" s="2">
        <f t="shared" si="7"/>
        <v>3.0431662502755086E-3</v>
      </c>
      <c r="N85" s="2">
        <f t="shared" si="8"/>
        <v>-64</v>
      </c>
      <c r="O85">
        <f t="shared" si="9"/>
        <v>-1.3376554946265972E-4</v>
      </c>
      <c r="P85">
        <f t="shared" si="10"/>
        <v>8.4715323551662978E-5</v>
      </c>
      <c r="Q85">
        <f t="shared" si="11"/>
        <v>8.4715323551662978E-5</v>
      </c>
    </row>
    <row r="86" spans="1:17" x14ac:dyDescent="0.3">
      <c r="A86">
        <v>0.59</v>
      </c>
      <c r="B86">
        <v>1.768</v>
      </c>
      <c r="C86">
        <v>150</v>
      </c>
      <c r="D86">
        <v>196.15</v>
      </c>
      <c r="E86">
        <v>121.15</v>
      </c>
      <c r="F86">
        <v>121.153846153846</v>
      </c>
      <c r="G86">
        <v>25</v>
      </c>
      <c r="H86">
        <v>2</v>
      </c>
      <c r="I86">
        <v>400</v>
      </c>
      <c r="J86">
        <v>1520</v>
      </c>
      <c r="K86">
        <v>1457</v>
      </c>
      <c r="L86" s="2">
        <f t="shared" si="6"/>
        <v>3.0239439187460114E-3</v>
      </c>
      <c r="M86" s="2">
        <f t="shared" si="7"/>
        <v>2.8986094010611438E-3</v>
      </c>
      <c r="N86" s="2">
        <f t="shared" si="8"/>
        <v>-63</v>
      </c>
      <c r="O86">
        <f t="shared" si="9"/>
        <v>-1.2533451768486758E-4</v>
      </c>
      <c r="P86">
        <f t="shared" si="10"/>
        <v>0</v>
      </c>
      <c r="Q86">
        <f t="shared" si="11"/>
        <v>4.1312455316320305E-5</v>
      </c>
    </row>
    <row r="87" spans="1:17" x14ac:dyDescent="0.3">
      <c r="A87">
        <v>0.59</v>
      </c>
      <c r="B87">
        <v>1.768</v>
      </c>
      <c r="C87">
        <v>150</v>
      </c>
      <c r="D87">
        <v>196.15</v>
      </c>
      <c r="E87">
        <v>121.15</v>
      </c>
      <c r="F87">
        <v>121.153846153846</v>
      </c>
      <c r="G87">
        <v>25</v>
      </c>
      <c r="H87">
        <v>2</v>
      </c>
      <c r="I87">
        <v>10</v>
      </c>
      <c r="J87">
        <v>4</v>
      </c>
      <c r="K87">
        <v>10</v>
      </c>
      <c r="L87" s="2">
        <f t="shared" si="6"/>
        <v>1.2732395447351627E-2</v>
      </c>
      <c r="M87" s="2">
        <f t="shared" si="7"/>
        <v>3.1830988618379068E-2</v>
      </c>
      <c r="N87" s="2">
        <f t="shared" si="8"/>
        <v>6</v>
      </c>
      <c r="O87">
        <f t="shared" si="9"/>
        <v>1.9098593171027439E-2</v>
      </c>
      <c r="P87">
        <f t="shared" si="10"/>
        <v>3.0178723418050448E-3</v>
      </c>
      <c r="Q87">
        <f t="shared" si="11"/>
        <v>2.880515355271702E-3</v>
      </c>
    </row>
    <row r="88" spans="1:17" x14ac:dyDescent="0.3">
      <c r="A88" t="s">
        <v>21</v>
      </c>
      <c r="J88" t="s">
        <v>11</v>
      </c>
      <c r="K88" t="s">
        <v>12</v>
      </c>
      <c r="L88" t="s">
        <v>17</v>
      </c>
      <c r="M88" t="s">
        <v>14</v>
      </c>
      <c r="N88" t="s">
        <v>22</v>
      </c>
      <c r="O88" t="s">
        <v>23</v>
      </c>
      <c r="P88" t="s">
        <v>42</v>
      </c>
    </row>
    <row r="89" spans="1:17" x14ac:dyDescent="0.3">
      <c r="A89" t="s">
        <v>2</v>
      </c>
      <c r="B89" t="s">
        <v>3</v>
      </c>
      <c r="C89" t="s">
        <v>4</v>
      </c>
      <c r="D89" t="s">
        <v>5</v>
      </c>
      <c r="E89" t="s">
        <v>6</v>
      </c>
      <c r="F89" t="s">
        <v>7</v>
      </c>
      <c r="G89" t="s">
        <v>8</v>
      </c>
      <c r="H89" t="s">
        <v>9</v>
      </c>
      <c r="I89" s="1" t="s">
        <v>10</v>
      </c>
      <c r="J89" t="s">
        <v>49</v>
      </c>
      <c r="K89" t="s">
        <v>50</v>
      </c>
      <c r="L89" t="s">
        <v>49</v>
      </c>
      <c r="M89" t="s">
        <v>50</v>
      </c>
      <c r="N89" t="s">
        <v>51</v>
      </c>
      <c r="O89" t="s">
        <v>51</v>
      </c>
      <c r="P89" t="s">
        <v>49</v>
      </c>
      <c r="Q89" t="s">
        <v>50</v>
      </c>
    </row>
    <row r="90" spans="1:17" x14ac:dyDescent="0.3">
      <c r="A90">
        <v>0.59</v>
      </c>
      <c r="B90">
        <v>1.768</v>
      </c>
      <c r="C90">
        <v>150</v>
      </c>
      <c r="D90">
        <v>196.15</v>
      </c>
      <c r="E90">
        <v>121.15</v>
      </c>
      <c r="F90">
        <v>121.153846153846</v>
      </c>
      <c r="G90">
        <v>100</v>
      </c>
      <c r="H90">
        <v>2</v>
      </c>
      <c r="I90">
        <v>10</v>
      </c>
      <c r="J90">
        <v>6</v>
      </c>
      <c r="K90">
        <v>18</v>
      </c>
      <c r="L90" s="2">
        <f t="shared" si="6"/>
        <v>1.9098593171027439E-2</v>
      </c>
      <c r="M90" s="2">
        <f t="shared" si="7"/>
        <v>5.7295779513082318E-2</v>
      </c>
      <c r="N90" s="2">
        <f t="shared" si="8"/>
        <v>12</v>
      </c>
      <c r="O90">
        <f t="shared" si="9"/>
        <v>3.8197186342054879E-2</v>
      </c>
      <c r="P90">
        <f>(J90-0)/(PI()*(I90^2-0^2))</f>
        <v>1.9098593171027439E-2</v>
      </c>
      <c r="Q90">
        <f>(K90-0)/(PI()*(I90^2-0^2))</f>
        <v>5.7295779513082318E-2</v>
      </c>
    </row>
    <row r="91" spans="1:17" x14ac:dyDescent="0.3">
      <c r="A91">
        <v>0.59</v>
      </c>
      <c r="B91">
        <v>1.768</v>
      </c>
      <c r="C91">
        <v>150</v>
      </c>
      <c r="D91">
        <v>196.15</v>
      </c>
      <c r="E91">
        <v>121.15</v>
      </c>
      <c r="F91">
        <v>121.153846153846</v>
      </c>
      <c r="G91">
        <v>100</v>
      </c>
      <c r="H91">
        <v>2</v>
      </c>
      <c r="I91">
        <v>29.5</v>
      </c>
      <c r="J91">
        <v>29</v>
      </c>
      <c r="K91">
        <v>166</v>
      </c>
      <c r="L91" s="2">
        <f t="shared" si="6"/>
        <v>1.0607281470071738E-2</v>
      </c>
      <c r="M91" s="2">
        <f t="shared" si="7"/>
        <v>6.0717542207996841E-2</v>
      </c>
      <c r="N91" s="2">
        <f t="shared" si="8"/>
        <v>137</v>
      </c>
      <c r="O91">
        <f t="shared" si="9"/>
        <v>5.0110260737925107E-2</v>
      </c>
      <c r="P91">
        <f t="shared" si="10"/>
        <v>9.5048716419697324E-3</v>
      </c>
      <c r="Q91">
        <f t="shared" si="11"/>
        <v>6.1161782739631319E-2</v>
      </c>
    </row>
    <row r="92" spans="1:17" x14ac:dyDescent="0.3">
      <c r="A92">
        <v>0.59</v>
      </c>
      <c r="B92">
        <v>1.768</v>
      </c>
      <c r="C92">
        <v>150</v>
      </c>
      <c r="D92">
        <v>196.15</v>
      </c>
      <c r="E92">
        <v>121.15</v>
      </c>
      <c r="F92">
        <v>121.153846153846</v>
      </c>
      <c r="G92">
        <v>100</v>
      </c>
      <c r="H92">
        <v>2</v>
      </c>
      <c r="I92">
        <v>49</v>
      </c>
      <c r="J92">
        <v>54</v>
      </c>
      <c r="K92">
        <v>365</v>
      </c>
      <c r="L92" s="2">
        <f t="shared" si="6"/>
        <v>7.1589895268324433E-3</v>
      </c>
      <c r="M92" s="2">
        <f t="shared" si="7"/>
        <v>4.8389466246182254E-2</v>
      </c>
      <c r="N92" s="2">
        <f t="shared" si="8"/>
        <v>311</v>
      </c>
      <c r="O92">
        <f t="shared" si="9"/>
        <v>4.1230476719349811E-2</v>
      </c>
      <c r="P92">
        <f t="shared" si="10"/>
        <v>5.1985936009111659E-3</v>
      </c>
      <c r="Q92">
        <f t="shared" si="11"/>
        <v>4.1380805063252882E-2</v>
      </c>
    </row>
    <row r="93" spans="1:17" x14ac:dyDescent="0.3">
      <c r="A93">
        <v>0.59</v>
      </c>
      <c r="B93">
        <v>1.768</v>
      </c>
      <c r="C93">
        <v>150</v>
      </c>
      <c r="D93">
        <v>196.15</v>
      </c>
      <c r="E93">
        <v>121.15</v>
      </c>
      <c r="F93">
        <v>121.153846153846</v>
      </c>
      <c r="G93">
        <v>100</v>
      </c>
      <c r="H93">
        <v>2</v>
      </c>
      <c r="I93">
        <v>68.5</v>
      </c>
      <c r="J93">
        <v>94</v>
      </c>
      <c r="K93">
        <v>369</v>
      </c>
      <c r="L93" s="2">
        <f t="shared" si="6"/>
        <v>6.3767125155898188E-3</v>
      </c>
      <c r="M93" s="2">
        <f t="shared" si="7"/>
        <v>2.5031988492049392E-2</v>
      </c>
      <c r="N93" s="2">
        <f t="shared" si="8"/>
        <v>275</v>
      </c>
      <c r="O93">
        <f t="shared" si="9"/>
        <v>1.8655275976459575E-2</v>
      </c>
      <c r="P93">
        <f t="shared" si="10"/>
        <v>5.5569647342505737E-3</v>
      </c>
      <c r="Q93">
        <f t="shared" si="11"/>
        <v>5.5569647342505735E-4</v>
      </c>
    </row>
    <row r="94" spans="1:17" x14ac:dyDescent="0.3">
      <c r="A94">
        <v>0.59</v>
      </c>
      <c r="B94">
        <v>1.768</v>
      </c>
      <c r="C94">
        <v>150</v>
      </c>
      <c r="D94">
        <v>196.15</v>
      </c>
      <c r="E94">
        <v>121.15</v>
      </c>
      <c r="F94">
        <v>121.153846153846</v>
      </c>
      <c r="G94">
        <v>100</v>
      </c>
      <c r="H94">
        <v>2</v>
      </c>
      <c r="I94">
        <v>88</v>
      </c>
      <c r="J94">
        <v>148</v>
      </c>
      <c r="K94">
        <v>371</v>
      </c>
      <c r="L94" s="2">
        <f t="shared" si="6"/>
        <v>6.0834017504133552E-3</v>
      </c>
      <c r="M94" s="2">
        <f t="shared" si="7"/>
        <v>1.5249608441914558E-2</v>
      </c>
      <c r="N94" s="2">
        <f t="shared" si="8"/>
        <v>223</v>
      </c>
      <c r="O94">
        <f t="shared" si="9"/>
        <v>9.1662066915012032E-3</v>
      </c>
      <c r="P94">
        <f t="shared" si="10"/>
        <v>5.6324187282459888E-3</v>
      </c>
      <c r="Q94">
        <f t="shared" si="11"/>
        <v>2.0860810104614773E-4</v>
      </c>
    </row>
    <row r="95" spans="1:17" x14ac:dyDescent="0.3">
      <c r="A95">
        <v>0.59</v>
      </c>
      <c r="B95">
        <v>1.768</v>
      </c>
      <c r="C95">
        <v>150</v>
      </c>
      <c r="D95">
        <v>196.15</v>
      </c>
      <c r="E95">
        <v>121.15</v>
      </c>
      <c r="F95">
        <v>121.153846153846</v>
      </c>
      <c r="G95">
        <v>100</v>
      </c>
      <c r="H95">
        <v>2</v>
      </c>
      <c r="I95">
        <v>107.5</v>
      </c>
      <c r="J95">
        <v>204</v>
      </c>
      <c r="K95">
        <v>371</v>
      </c>
      <c r="L95" s="2">
        <f t="shared" si="6"/>
        <v>5.6190560762784903E-3</v>
      </c>
      <c r="M95" s="2">
        <f t="shared" si="7"/>
        <v>1.0218969628918235E-2</v>
      </c>
      <c r="N95" s="2">
        <f t="shared" si="8"/>
        <v>167</v>
      </c>
      <c r="O95">
        <f t="shared" si="9"/>
        <v>4.5999135526397445E-3</v>
      </c>
      <c r="P95">
        <f t="shared" si="10"/>
        <v>4.6758092009422988E-3</v>
      </c>
      <c r="Q95">
        <f t="shared" si="11"/>
        <v>0</v>
      </c>
    </row>
    <row r="96" spans="1:17" x14ac:dyDescent="0.3">
      <c r="A96">
        <v>0.59</v>
      </c>
      <c r="B96">
        <v>1.768</v>
      </c>
      <c r="C96">
        <v>150</v>
      </c>
      <c r="D96">
        <v>196.15</v>
      </c>
      <c r="E96">
        <v>121.15</v>
      </c>
      <c r="F96">
        <v>121.153846153846</v>
      </c>
      <c r="G96">
        <v>100</v>
      </c>
      <c r="H96">
        <v>2</v>
      </c>
      <c r="I96">
        <v>127</v>
      </c>
      <c r="J96">
        <v>287</v>
      </c>
      <c r="K96">
        <v>377</v>
      </c>
      <c r="L96" s="2">
        <f t="shared" si="6"/>
        <v>5.664017442789257E-3</v>
      </c>
      <c r="M96" s="2">
        <f t="shared" si="7"/>
        <v>7.4401901600402442E-3</v>
      </c>
      <c r="N96" s="2">
        <f t="shared" si="8"/>
        <v>90</v>
      </c>
      <c r="O96">
        <f t="shared" si="9"/>
        <v>1.7761727172509866E-3</v>
      </c>
      <c r="P96">
        <f t="shared" si="10"/>
        <v>5.7776437708719321E-3</v>
      </c>
      <c r="Q96">
        <f t="shared" si="11"/>
        <v>4.1766099548471797E-4</v>
      </c>
    </row>
    <row r="97" spans="1:17" x14ac:dyDescent="0.3">
      <c r="A97">
        <v>0.59</v>
      </c>
      <c r="B97">
        <v>1.768</v>
      </c>
      <c r="C97">
        <v>150</v>
      </c>
      <c r="D97">
        <v>196.15</v>
      </c>
      <c r="E97">
        <v>121.15</v>
      </c>
      <c r="F97">
        <v>121.153846153846</v>
      </c>
      <c r="G97">
        <v>100</v>
      </c>
      <c r="H97">
        <v>2</v>
      </c>
      <c r="I97">
        <v>146.5</v>
      </c>
      <c r="J97">
        <v>373</v>
      </c>
      <c r="K97">
        <v>391</v>
      </c>
      <c r="L97" s="2">
        <f t="shared" si="6"/>
        <v>5.5320195947094978E-3</v>
      </c>
      <c r="M97" s="2">
        <f t="shared" si="7"/>
        <v>5.7989803258214848E-3</v>
      </c>
      <c r="N97" s="2">
        <f t="shared" si="8"/>
        <v>18</v>
      </c>
      <c r="O97">
        <f t="shared" si="9"/>
        <v>2.669607311119865E-4</v>
      </c>
      <c r="P97">
        <f t="shared" si="10"/>
        <v>5.1328271151372985E-3</v>
      </c>
      <c r="Q97">
        <f t="shared" si="11"/>
        <v>8.3557650711537409E-4</v>
      </c>
    </row>
    <row r="98" spans="1:17" x14ac:dyDescent="0.3">
      <c r="A98">
        <v>0.59</v>
      </c>
      <c r="B98">
        <v>1.768</v>
      </c>
      <c r="C98">
        <v>150</v>
      </c>
      <c r="D98">
        <v>196.15</v>
      </c>
      <c r="E98">
        <v>121.15</v>
      </c>
      <c r="F98">
        <v>121.153846153846</v>
      </c>
      <c r="G98">
        <v>100</v>
      </c>
      <c r="H98">
        <v>2</v>
      </c>
      <c r="I98">
        <v>166</v>
      </c>
      <c r="J98">
        <v>485</v>
      </c>
      <c r="K98">
        <v>491</v>
      </c>
      <c r="L98" s="2">
        <f t="shared" si="6"/>
        <v>5.6024203367374976E-3</v>
      </c>
      <c r="M98" s="2">
        <f t="shared" si="7"/>
        <v>5.6717286295631161E-3</v>
      </c>
      <c r="N98" s="2">
        <f t="shared" si="8"/>
        <v>6</v>
      </c>
      <c r="O98">
        <f t="shared" si="9"/>
        <v>6.9308292825618524E-5</v>
      </c>
      <c r="P98">
        <f t="shared" si="10"/>
        <v>5.8503724722190047E-3</v>
      </c>
      <c r="Q98">
        <f t="shared" si="11"/>
        <v>5.2235468501955398E-3</v>
      </c>
    </row>
    <row r="99" spans="1:17" x14ac:dyDescent="0.3">
      <c r="A99">
        <v>0.59</v>
      </c>
      <c r="B99">
        <v>1.768</v>
      </c>
      <c r="C99">
        <v>150</v>
      </c>
      <c r="D99">
        <v>196.15</v>
      </c>
      <c r="E99">
        <v>121.15</v>
      </c>
      <c r="F99">
        <v>121.153846153846</v>
      </c>
      <c r="G99">
        <v>100</v>
      </c>
      <c r="H99">
        <v>2</v>
      </c>
      <c r="I99">
        <v>185.5</v>
      </c>
      <c r="J99">
        <v>562</v>
      </c>
      <c r="K99">
        <v>617</v>
      </c>
      <c r="L99" s="2">
        <f t="shared" si="6"/>
        <v>5.1987461885714386E-3</v>
      </c>
      <c r="M99" s="2">
        <f t="shared" si="7"/>
        <v>5.7075202817590352E-3</v>
      </c>
      <c r="N99" s="2">
        <f t="shared" si="8"/>
        <v>55</v>
      </c>
      <c r="O99">
        <f t="shared" si="9"/>
        <v>5.0877409318759634E-4</v>
      </c>
      <c r="P99">
        <f t="shared" si="10"/>
        <v>3.5758633309482266E-3</v>
      </c>
      <c r="Q99">
        <f t="shared" si="11"/>
        <v>5.8514127233698253E-3</v>
      </c>
    </row>
    <row r="100" spans="1:17" x14ac:dyDescent="0.3">
      <c r="A100">
        <v>0.59</v>
      </c>
      <c r="B100">
        <v>1.768</v>
      </c>
      <c r="C100">
        <v>150</v>
      </c>
      <c r="D100">
        <v>196.15</v>
      </c>
      <c r="E100">
        <v>121.15</v>
      </c>
      <c r="F100">
        <v>121.153846153846</v>
      </c>
      <c r="G100">
        <v>100</v>
      </c>
      <c r="H100">
        <v>2</v>
      </c>
      <c r="I100">
        <v>205</v>
      </c>
      <c r="J100">
        <v>662</v>
      </c>
      <c r="K100">
        <v>723</v>
      </c>
      <c r="L100" s="2">
        <f t="shared" si="6"/>
        <v>5.0141854765893973E-3</v>
      </c>
      <c r="M100" s="2">
        <f t="shared" si="7"/>
        <v>5.4762176730727098E-3</v>
      </c>
      <c r="N100" s="2">
        <f t="shared" si="8"/>
        <v>61</v>
      </c>
      <c r="O100">
        <f t="shared" si="9"/>
        <v>4.6203219648331304E-4</v>
      </c>
      <c r="P100">
        <f t="shared" si="10"/>
        <v>4.1801751362000152E-3</v>
      </c>
      <c r="Q100">
        <f t="shared" si="11"/>
        <v>4.4309856443720159E-3</v>
      </c>
    </row>
    <row r="101" spans="1:17" x14ac:dyDescent="0.3">
      <c r="A101">
        <v>0.59</v>
      </c>
      <c r="B101">
        <v>1.768</v>
      </c>
      <c r="C101">
        <v>150</v>
      </c>
      <c r="D101">
        <v>196.15</v>
      </c>
      <c r="E101">
        <v>121.15</v>
      </c>
      <c r="F101">
        <v>121.153846153846</v>
      </c>
      <c r="G101">
        <v>100</v>
      </c>
      <c r="H101">
        <v>2</v>
      </c>
      <c r="I101">
        <v>224.5</v>
      </c>
      <c r="J101">
        <v>759</v>
      </c>
      <c r="K101">
        <v>840</v>
      </c>
      <c r="L101" s="2">
        <f t="shared" si="6"/>
        <v>4.7935715321550413E-3</v>
      </c>
      <c r="M101" s="2">
        <f t="shared" si="7"/>
        <v>5.3051384545589391E-3</v>
      </c>
      <c r="N101" s="2">
        <f t="shared" si="8"/>
        <v>81</v>
      </c>
      <c r="O101">
        <f t="shared" si="9"/>
        <v>5.115669224038977E-4</v>
      </c>
      <c r="P101">
        <f t="shared" si="10"/>
        <v>3.6865835598731615E-3</v>
      </c>
      <c r="Q101">
        <f t="shared" si="11"/>
        <v>4.4467038814964936E-3</v>
      </c>
    </row>
    <row r="102" spans="1:17" x14ac:dyDescent="0.3">
      <c r="A102">
        <v>0.59</v>
      </c>
      <c r="B102">
        <v>1.768</v>
      </c>
      <c r="C102">
        <v>150</v>
      </c>
      <c r="D102">
        <v>196.15</v>
      </c>
      <c r="E102">
        <v>121.15</v>
      </c>
      <c r="F102">
        <v>121.153846153846</v>
      </c>
      <c r="G102">
        <v>100</v>
      </c>
      <c r="H102">
        <v>2</v>
      </c>
      <c r="I102">
        <v>244</v>
      </c>
      <c r="J102">
        <v>859</v>
      </c>
      <c r="K102">
        <v>938</v>
      </c>
      <c r="L102" s="2">
        <f t="shared" si="6"/>
        <v>4.5926530541500303E-3</v>
      </c>
      <c r="M102" s="2">
        <f t="shared" si="7"/>
        <v>5.0150274328204054E-3</v>
      </c>
      <c r="N102" s="2">
        <f t="shared" si="8"/>
        <v>79</v>
      </c>
      <c r="O102">
        <f t="shared" si="9"/>
        <v>4.2237437867037532E-4</v>
      </c>
      <c r="P102">
        <f t="shared" si="10"/>
        <v>3.4842228189671419E-3</v>
      </c>
      <c r="Q102">
        <f t="shared" si="11"/>
        <v>3.4145383625877991E-3</v>
      </c>
    </row>
    <row r="103" spans="1:17" x14ac:dyDescent="0.3">
      <c r="A103">
        <v>0.59</v>
      </c>
      <c r="B103">
        <v>1.768</v>
      </c>
      <c r="C103">
        <v>150</v>
      </c>
      <c r="D103">
        <v>196.15</v>
      </c>
      <c r="E103">
        <v>121.15</v>
      </c>
      <c r="F103">
        <v>121.153846153846</v>
      </c>
      <c r="G103">
        <v>100</v>
      </c>
      <c r="H103">
        <v>2</v>
      </c>
      <c r="I103">
        <v>263.5</v>
      </c>
      <c r="J103">
        <v>966</v>
      </c>
      <c r="K103">
        <v>1034</v>
      </c>
      <c r="L103" s="2">
        <f t="shared" si="6"/>
        <v>4.428595502141178E-3</v>
      </c>
      <c r="M103" s="2">
        <f t="shared" si="7"/>
        <v>4.7403392849005984E-3</v>
      </c>
      <c r="N103" s="2">
        <f t="shared" si="8"/>
        <v>68</v>
      </c>
      <c r="O103">
        <f t="shared" si="9"/>
        <v>3.1174378275942039E-4</v>
      </c>
      <c r="P103">
        <f t="shared" si="10"/>
        <v>3.4416226168160263E-3</v>
      </c>
      <c r="Q103">
        <f t="shared" si="11"/>
        <v>3.0878109459283975E-3</v>
      </c>
    </row>
    <row r="104" spans="1:17" x14ac:dyDescent="0.3">
      <c r="A104">
        <v>0.59</v>
      </c>
      <c r="B104">
        <v>1.768</v>
      </c>
      <c r="C104">
        <v>150</v>
      </c>
      <c r="D104">
        <v>196.15</v>
      </c>
      <c r="E104">
        <v>121.15</v>
      </c>
      <c r="F104">
        <v>121.153846153846</v>
      </c>
      <c r="G104">
        <v>100</v>
      </c>
      <c r="H104">
        <v>2</v>
      </c>
      <c r="I104">
        <v>283</v>
      </c>
      <c r="J104">
        <v>1067</v>
      </c>
      <c r="K104">
        <v>1136</v>
      </c>
      <c r="L104" s="2">
        <f t="shared" si="6"/>
        <v>4.2407402834110141E-3</v>
      </c>
      <c r="M104" s="2">
        <f t="shared" si="7"/>
        <v>4.5149774713729258E-3</v>
      </c>
      <c r="N104" s="2">
        <f t="shared" si="8"/>
        <v>69</v>
      </c>
      <c r="O104">
        <f t="shared" si="9"/>
        <v>2.7423718796191186E-4</v>
      </c>
      <c r="P104">
        <f t="shared" si="10"/>
        <v>3.0168014173704793E-3</v>
      </c>
      <c r="Q104">
        <f t="shared" si="11"/>
        <v>3.0466707383345437E-3</v>
      </c>
    </row>
    <row r="105" spans="1:17" x14ac:dyDescent="0.3">
      <c r="A105">
        <v>0.59</v>
      </c>
      <c r="B105">
        <v>1.768</v>
      </c>
      <c r="C105">
        <v>150</v>
      </c>
      <c r="D105">
        <v>196.15</v>
      </c>
      <c r="E105">
        <v>121.15</v>
      </c>
      <c r="F105">
        <v>121.153846153846</v>
      </c>
      <c r="G105">
        <v>100</v>
      </c>
      <c r="H105">
        <v>2</v>
      </c>
      <c r="I105">
        <v>302.5</v>
      </c>
      <c r="J105">
        <v>1181</v>
      </c>
      <c r="K105">
        <v>1233</v>
      </c>
      <c r="L105" s="2">
        <f t="shared" si="6"/>
        <v>4.1081781362809289E-3</v>
      </c>
      <c r="M105" s="2">
        <f t="shared" si="7"/>
        <v>4.2890632023999883E-3</v>
      </c>
      <c r="N105" s="2">
        <f t="shared" si="8"/>
        <v>52</v>
      </c>
      <c r="O105">
        <f t="shared" si="9"/>
        <v>1.808850661190587E-4</v>
      </c>
      <c r="P105">
        <f t="shared" si="10"/>
        <v>3.178289607826065E-3</v>
      </c>
      <c r="Q105">
        <f t="shared" si="11"/>
        <v>2.7043341399923537E-3</v>
      </c>
    </row>
    <row r="106" spans="1:17" x14ac:dyDescent="0.3">
      <c r="A106">
        <v>0.59</v>
      </c>
      <c r="B106">
        <v>1.768</v>
      </c>
      <c r="C106">
        <v>150</v>
      </c>
      <c r="D106">
        <v>196.15</v>
      </c>
      <c r="E106">
        <v>121.15</v>
      </c>
      <c r="F106">
        <v>121.153846153846</v>
      </c>
      <c r="G106">
        <v>100</v>
      </c>
      <c r="H106">
        <v>2</v>
      </c>
      <c r="I106">
        <v>322</v>
      </c>
      <c r="J106">
        <v>1267</v>
      </c>
      <c r="K106">
        <v>1322</v>
      </c>
      <c r="L106" s="2">
        <f t="shared" si="6"/>
        <v>3.8896900755648199E-3</v>
      </c>
      <c r="M106" s="2">
        <f t="shared" si="7"/>
        <v>4.0585400788450609E-3</v>
      </c>
      <c r="N106" s="2">
        <f t="shared" si="8"/>
        <v>55</v>
      </c>
      <c r="O106">
        <f t="shared" si="9"/>
        <v>1.6885000328024081E-4</v>
      </c>
      <c r="P106">
        <f t="shared" si="10"/>
        <v>2.2479234843715795E-3</v>
      </c>
      <c r="Q106">
        <f t="shared" si="11"/>
        <v>2.3263394198729135E-3</v>
      </c>
    </row>
    <row r="107" spans="1:17" x14ac:dyDescent="0.3">
      <c r="A107">
        <v>0.59</v>
      </c>
      <c r="B107">
        <v>1.768</v>
      </c>
      <c r="C107">
        <v>150</v>
      </c>
      <c r="D107">
        <v>196.15</v>
      </c>
      <c r="E107">
        <v>121.15</v>
      </c>
      <c r="F107">
        <v>121.153846153846</v>
      </c>
      <c r="G107">
        <v>100</v>
      </c>
      <c r="H107">
        <v>2</v>
      </c>
      <c r="I107">
        <v>341.5</v>
      </c>
      <c r="J107">
        <v>1362</v>
      </c>
      <c r="K107">
        <v>1410</v>
      </c>
      <c r="L107" s="2">
        <f t="shared" si="6"/>
        <v>3.7174558455382476E-3</v>
      </c>
      <c r="M107" s="2">
        <f t="shared" si="7"/>
        <v>3.8484675052928995E-3</v>
      </c>
      <c r="N107" s="2">
        <f t="shared" si="8"/>
        <v>48</v>
      </c>
      <c r="O107">
        <f t="shared" si="9"/>
        <v>1.3101165975465189E-4</v>
      </c>
      <c r="P107">
        <f t="shared" si="10"/>
        <v>2.3372124659409208E-3</v>
      </c>
      <c r="Q107">
        <f t="shared" si="11"/>
        <v>2.1649968105558002E-3</v>
      </c>
    </row>
    <row r="108" spans="1:17" x14ac:dyDescent="0.3">
      <c r="A108">
        <v>0.59</v>
      </c>
      <c r="B108">
        <v>1.768</v>
      </c>
      <c r="C108">
        <v>150</v>
      </c>
      <c r="D108">
        <v>196.15</v>
      </c>
      <c r="E108">
        <v>121.15</v>
      </c>
      <c r="F108">
        <v>121.153846153846</v>
      </c>
      <c r="G108">
        <v>100</v>
      </c>
      <c r="H108">
        <v>2</v>
      </c>
      <c r="I108">
        <v>361</v>
      </c>
      <c r="J108">
        <v>1434</v>
      </c>
      <c r="K108">
        <v>1464</v>
      </c>
      <c r="L108" s="2">
        <f t="shared" ref="L108:L111" si="12">J108/(PI()*I108^2)</f>
        <v>3.5025542835579516E-3</v>
      </c>
      <c r="M108" s="2">
        <f t="shared" ref="M108:M111" si="13">K108/(PI()*I108^2)</f>
        <v>3.5758294777746454E-3</v>
      </c>
      <c r="N108" s="2">
        <f t="shared" ref="N108:N111" si="14">K108-J108</f>
        <v>30</v>
      </c>
      <c r="O108">
        <f t="shared" ref="O108:O111" si="15">(K108-J108)/(PI()*I108^2)</f>
        <v>7.3275194216693555E-5</v>
      </c>
      <c r="P108">
        <f t="shared" ref="P108:P111" si="16">(J108-J107)/(PI()*(I108^2-I107^2))</f>
        <v>1.673022122838429E-3</v>
      </c>
      <c r="Q108">
        <f t="shared" ref="Q108:Q111" si="17">(K108-K107)/(PI()*(I108^2-I107^2))</f>
        <v>1.2547665921288217E-3</v>
      </c>
    </row>
    <row r="109" spans="1:17" x14ac:dyDescent="0.3">
      <c r="A109">
        <v>0.59</v>
      </c>
      <c r="B109">
        <v>1.768</v>
      </c>
      <c r="C109">
        <v>150</v>
      </c>
      <c r="D109">
        <v>196.15</v>
      </c>
      <c r="E109">
        <v>121.15</v>
      </c>
      <c r="F109">
        <v>121.153846153846</v>
      </c>
      <c r="G109">
        <v>100</v>
      </c>
      <c r="H109">
        <v>2</v>
      </c>
      <c r="I109">
        <v>380.5</v>
      </c>
      <c r="J109">
        <v>1485</v>
      </c>
      <c r="K109">
        <v>1508</v>
      </c>
      <c r="L109" s="2">
        <f t="shared" si="12"/>
        <v>3.2648802649734971E-3</v>
      </c>
      <c r="M109" s="2">
        <f t="shared" si="13"/>
        <v>3.3154474340606286E-3</v>
      </c>
      <c r="N109" s="2">
        <f t="shared" si="14"/>
        <v>23</v>
      </c>
      <c r="O109">
        <f t="shared" si="15"/>
        <v>5.0567169087131604E-5</v>
      </c>
      <c r="P109">
        <f t="shared" si="16"/>
        <v>1.1227279558326554E-3</v>
      </c>
      <c r="Q109">
        <f t="shared" si="17"/>
        <v>9.6862804032621266E-4</v>
      </c>
    </row>
    <row r="110" spans="1:17" x14ac:dyDescent="0.3">
      <c r="A110">
        <v>0.59</v>
      </c>
      <c r="B110">
        <v>1.768</v>
      </c>
      <c r="C110">
        <v>150</v>
      </c>
      <c r="D110">
        <v>196.15</v>
      </c>
      <c r="E110">
        <v>121.15</v>
      </c>
      <c r="F110">
        <v>121.153846153846</v>
      </c>
      <c r="G110">
        <v>100</v>
      </c>
      <c r="H110">
        <v>2</v>
      </c>
      <c r="I110">
        <v>400</v>
      </c>
      <c r="J110">
        <v>1505</v>
      </c>
      <c r="K110">
        <v>1523</v>
      </c>
      <c r="L110" s="2">
        <f t="shared" si="12"/>
        <v>2.994102366916281E-3</v>
      </c>
      <c r="M110" s="2">
        <f t="shared" si="13"/>
        <v>3.0299122291119573E-3</v>
      </c>
      <c r="N110" s="2">
        <f t="shared" si="14"/>
        <v>18</v>
      </c>
      <c r="O110">
        <f t="shared" si="15"/>
        <v>3.5809862195676449E-5</v>
      </c>
      <c r="P110">
        <f t="shared" si="16"/>
        <v>4.1828530190547237E-4</v>
      </c>
      <c r="Q110">
        <f t="shared" si="17"/>
        <v>3.1371397642910432E-4</v>
      </c>
    </row>
    <row r="111" spans="1:17" x14ac:dyDescent="0.3">
      <c r="A111">
        <v>0.59</v>
      </c>
      <c r="B111">
        <v>1.768</v>
      </c>
      <c r="C111">
        <v>150</v>
      </c>
      <c r="D111">
        <v>196.15</v>
      </c>
      <c r="E111">
        <v>121.15</v>
      </c>
      <c r="F111">
        <v>121.153846153846</v>
      </c>
      <c r="G111">
        <v>100</v>
      </c>
      <c r="H111">
        <v>2</v>
      </c>
      <c r="I111">
        <v>10</v>
      </c>
      <c r="J111">
        <v>6</v>
      </c>
      <c r="K111">
        <v>18</v>
      </c>
      <c r="L111" s="2">
        <f t="shared" si="12"/>
        <v>1.9098593171027439E-2</v>
      </c>
      <c r="M111" s="2">
        <f t="shared" si="13"/>
        <v>5.7295779513082318E-2</v>
      </c>
      <c r="N111" s="2">
        <f t="shared" si="14"/>
        <v>12</v>
      </c>
      <c r="O111">
        <f t="shared" si="15"/>
        <v>3.8197186342054879E-2</v>
      </c>
      <c r="P111">
        <f t="shared" si="16"/>
        <v>2.9840307654127722E-3</v>
      </c>
      <c r="Q111">
        <f t="shared" si="17"/>
        <v>2.99597485119828E-3</v>
      </c>
    </row>
    <row r="112" spans="1:17" x14ac:dyDescent="0.3">
      <c r="L112" s="2"/>
      <c r="M112" s="2"/>
      <c r="N112" s="2"/>
    </row>
    <row r="113" spans="1:15" x14ac:dyDescent="0.3">
      <c r="A113" t="s">
        <v>2</v>
      </c>
      <c r="B113" t="s">
        <v>3</v>
      </c>
      <c r="C113" t="s">
        <v>4</v>
      </c>
      <c r="D113" t="s">
        <v>5</v>
      </c>
      <c r="E113" t="s">
        <v>6</v>
      </c>
      <c r="F113" t="s">
        <v>7</v>
      </c>
      <c r="G113" t="s">
        <v>8</v>
      </c>
      <c r="H113" t="s">
        <v>9</v>
      </c>
      <c r="I113" t="s">
        <v>10</v>
      </c>
      <c r="J113" t="s">
        <v>11</v>
      </c>
      <c r="K113" t="s">
        <v>12</v>
      </c>
      <c r="L113" t="s">
        <v>17</v>
      </c>
      <c r="M113" t="s">
        <v>14</v>
      </c>
      <c r="N113" t="s">
        <v>22</v>
      </c>
      <c r="O113" t="s">
        <v>23</v>
      </c>
    </row>
    <row r="114" spans="1:15" x14ac:dyDescent="0.3">
      <c r="A114">
        <v>0.59</v>
      </c>
      <c r="B114">
        <v>1.768</v>
      </c>
      <c r="C114">
        <v>150</v>
      </c>
      <c r="D114">
        <v>196.15</v>
      </c>
      <c r="E114">
        <v>121.15</v>
      </c>
      <c r="F114">
        <v>121.153846153846</v>
      </c>
      <c r="G114">
        <v>10</v>
      </c>
      <c r="H114">
        <v>2</v>
      </c>
      <c r="I114">
        <v>20</v>
      </c>
      <c r="J114">
        <v>18</v>
      </c>
      <c r="K114">
        <v>38</v>
      </c>
      <c r="L114" s="2">
        <f t="shared" ref="L114:L175" si="18">J114/(PI()*I114^2)</f>
        <v>1.4323944878270579E-2</v>
      </c>
      <c r="M114" s="2">
        <f t="shared" ref="M114:M175" si="19">K114/(PI()*I114^2)</f>
        <v>3.0239439187460113E-2</v>
      </c>
      <c r="N114" s="2">
        <f t="shared" ref="N114:N175" si="20">K114-J114</f>
        <v>20</v>
      </c>
      <c r="O114">
        <f t="shared" ref="O114:O175" si="21">(K114-J114)/(PI()*I114^2)</f>
        <v>1.5915494309189534E-2</v>
      </c>
    </row>
    <row r="115" spans="1:15" x14ac:dyDescent="0.3">
      <c r="A115">
        <v>0.59</v>
      </c>
      <c r="B115">
        <v>1.768</v>
      </c>
      <c r="C115">
        <v>150</v>
      </c>
      <c r="D115">
        <v>196.15</v>
      </c>
      <c r="E115">
        <v>121.15</v>
      </c>
      <c r="F115">
        <v>121.153846153846</v>
      </c>
      <c r="G115">
        <v>19.75</v>
      </c>
      <c r="H115">
        <v>2</v>
      </c>
      <c r="I115">
        <v>20</v>
      </c>
      <c r="J115">
        <v>14</v>
      </c>
      <c r="K115">
        <v>20</v>
      </c>
      <c r="L115" s="2">
        <f t="shared" si="18"/>
        <v>1.1140846016432674E-2</v>
      </c>
      <c r="M115" s="2">
        <f t="shared" si="19"/>
        <v>1.5915494309189534E-2</v>
      </c>
      <c r="N115" s="2">
        <f t="shared" si="20"/>
        <v>6</v>
      </c>
      <c r="O115">
        <f t="shared" si="21"/>
        <v>4.7746482927568598E-3</v>
      </c>
    </row>
    <row r="116" spans="1:15" x14ac:dyDescent="0.3">
      <c r="A116">
        <v>0.59</v>
      </c>
      <c r="B116">
        <v>1.768</v>
      </c>
      <c r="C116">
        <v>150</v>
      </c>
      <c r="D116">
        <v>196.15</v>
      </c>
      <c r="E116">
        <v>121.15</v>
      </c>
      <c r="F116">
        <v>121.153846153846</v>
      </c>
      <c r="G116">
        <v>29.5</v>
      </c>
      <c r="H116">
        <v>2</v>
      </c>
      <c r="I116">
        <v>20</v>
      </c>
      <c r="J116">
        <v>14</v>
      </c>
      <c r="K116">
        <v>45</v>
      </c>
      <c r="L116" s="2">
        <f t="shared" si="18"/>
        <v>1.1140846016432674E-2</v>
      </c>
      <c r="M116" s="2">
        <f t="shared" si="19"/>
        <v>3.5809862195676452E-2</v>
      </c>
      <c r="N116" s="2">
        <f t="shared" si="20"/>
        <v>31</v>
      </c>
      <c r="O116">
        <f t="shared" si="21"/>
        <v>2.4669016179243778E-2</v>
      </c>
    </row>
    <row r="117" spans="1:15" x14ac:dyDescent="0.3">
      <c r="A117">
        <v>0.59</v>
      </c>
      <c r="B117">
        <v>1.768</v>
      </c>
      <c r="C117">
        <v>150</v>
      </c>
      <c r="D117">
        <v>196.15</v>
      </c>
      <c r="E117">
        <v>121.15</v>
      </c>
      <c r="F117">
        <v>121.153846153846</v>
      </c>
      <c r="G117">
        <v>39.25</v>
      </c>
      <c r="H117">
        <v>2</v>
      </c>
      <c r="I117">
        <v>20</v>
      </c>
      <c r="J117">
        <v>11</v>
      </c>
      <c r="K117">
        <v>30</v>
      </c>
      <c r="L117" s="2">
        <f t="shared" si="18"/>
        <v>8.7535218700542441E-3</v>
      </c>
      <c r="M117" s="2">
        <f t="shared" si="19"/>
        <v>2.3873241463784299E-2</v>
      </c>
      <c r="N117" s="2">
        <f t="shared" si="20"/>
        <v>19</v>
      </c>
      <c r="O117">
        <f t="shared" si="21"/>
        <v>1.5119719593730057E-2</v>
      </c>
    </row>
    <row r="118" spans="1:15" x14ac:dyDescent="0.3">
      <c r="A118">
        <v>0.59</v>
      </c>
      <c r="B118">
        <v>1.768</v>
      </c>
      <c r="C118">
        <v>150</v>
      </c>
      <c r="D118">
        <v>196.15</v>
      </c>
      <c r="E118">
        <v>121.15</v>
      </c>
      <c r="F118">
        <v>121.153846153846</v>
      </c>
      <c r="G118">
        <v>49</v>
      </c>
      <c r="H118">
        <v>2</v>
      </c>
      <c r="I118">
        <v>20</v>
      </c>
      <c r="J118">
        <v>12</v>
      </c>
      <c r="K118">
        <v>31</v>
      </c>
      <c r="L118" s="2">
        <f t="shared" si="18"/>
        <v>9.5492965855137196E-3</v>
      </c>
      <c r="M118" s="2">
        <f t="shared" si="19"/>
        <v>2.4669016179243778E-2</v>
      </c>
      <c r="N118" s="2">
        <f t="shared" si="20"/>
        <v>19</v>
      </c>
      <c r="O118">
        <f t="shared" si="21"/>
        <v>1.5119719593730057E-2</v>
      </c>
    </row>
    <row r="119" spans="1:15" x14ac:dyDescent="0.3">
      <c r="A119">
        <v>0.59</v>
      </c>
      <c r="B119">
        <v>1.768</v>
      </c>
      <c r="C119">
        <v>150</v>
      </c>
      <c r="D119">
        <v>196.15</v>
      </c>
      <c r="E119">
        <v>121.15</v>
      </c>
      <c r="F119">
        <v>121.153846153846</v>
      </c>
      <c r="G119">
        <v>58.75</v>
      </c>
      <c r="H119">
        <v>2</v>
      </c>
      <c r="I119">
        <v>20</v>
      </c>
      <c r="J119">
        <v>14</v>
      </c>
      <c r="K119">
        <v>41</v>
      </c>
      <c r="L119" s="2">
        <f t="shared" si="18"/>
        <v>1.1140846016432674E-2</v>
      </c>
      <c r="M119" s="2">
        <f t="shared" si="19"/>
        <v>3.2626763333838543E-2</v>
      </c>
      <c r="N119" s="2">
        <f t="shared" si="20"/>
        <v>27</v>
      </c>
      <c r="O119">
        <f t="shared" si="21"/>
        <v>2.1485917317405869E-2</v>
      </c>
    </row>
    <row r="120" spans="1:15" x14ac:dyDescent="0.3">
      <c r="A120">
        <v>0.59</v>
      </c>
      <c r="B120">
        <v>1.768</v>
      </c>
      <c r="C120">
        <v>150</v>
      </c>
      <c r="D120">
        <v>196.15</v>
      </c>
      <c r="E120">
        <v>121.15</v>
      </c>
      <c r="F120">
        <v>121.153846153846</v>
      </c>
      <c r="G120">
        <v>68.5</v>
      </c>
      <c r="H120">
        <v>2</v>
      </c>
      <c r="I120">
        <v>20</v>
      </c>
      <c r="J120">
        <v>9</v>
      </c>
      <c r="K120">
        <v>66</v>
      </c>
      <c r="L120" s="2">
        <f t="shared" si="18"/>
        <v>7.1619724391352897E-3</v>
      </c>
      <c r="M120" s="2">
        <f t="shared" si="19"/>
        <v>5.2521131220325458E-2</v>
      </c>
      <c r="N120" s="2">
        <f t="shared" si="20"/>
        <v>57</v>
      </c>
      <c r="O120">
        <f t="shared" si="21"/>
        <v>4.5359158781190172E-2</v>
      </c>
    </row>
    <row r="121" spans="1:15" x14ac:dyDescent="0.3">
      <c r="A121">
        <v>0.59</v>
      </c>
      <c r="B121">
        <v>1.768</v>
      </c>
      <c r="C121">
        <v>150</v>
      </c>
      <c r="D121">
        <v>196.15</v>
      </c>
      <c r="E121">
        <v>121.15</v>
      </c>
      <c r="F121">
        <v>121.153846153846</v>
      </c>
      <c r="G121">
        <v>78.25</v>
      </c>
      <c r="H121">
        <v>2</v>
      </c>
      <c r="I121">
        <v>20</v>
      </c>
      <c r="J121">
        <v>13</v>
      </c>
      <c r="K121">
        <v>54</v>
      </c>
      <c r="L121" s="2">
        <f t="shared" si="18"/>
        <v>1.0345071300973197E-2</v>
      </c>
      <c r="M121" s="2">
        <f t="shared" si="19"/>
        <v>4.2971834634811738E-2</v>
      </c>
      <c r="N121" s="2">
        <f t="shared" si="20"/>
        <v>41</v>
      </c>
      <c r="O121">
        <f t="shared" si="21"/>
        <v>3.2626763333838543E-2</v>
      </c>
    </row>
    <row r="122" spans="1:15" x14ac:dyDescent="0.3">
      <c r="A122">
        <v>0.59</v>
      </c>
      <c r="B122">
        <v>1.768</v>
      </c>
      <c r="C122">
        <v>150</v>
      </c>
      <c r="D122">
        <v>196.15</v>
      </c>
      <c r="E122">
        <v>121.15</v>
      </c>
      <c r="F122">
        <v>121.153846153846</v>
      </c>
      <c r="G122">
        <v>88</v>
      </c>
      <c r="H122">
        <v>2</v>
      </c>
      <c r="I122">
        <v>20</v>
      </c>
      <c r="J122">
        <v>11</v>
      </c>
      <c r="K122">
        <v>64</v>
      </c>
      <c r="L122" s="2">
        <f t="shared" si="18"/>
        <v>8.7535218700542441E-3</v>
      </c>
      <c r="M122" s="2">
        <f t="shared" si="19"/>
        <v>5.0929581789406507E-2</v>
      </c>
      <c r="N122" s="2">
        <f t="shared" si="20"/>
        <v>53</v>
      </c>
      <c r="O122">
        <f t="shared" si="21"/>
        <v>4.2176059919352263E-2</v>
      </c>
    </row>
    <row r="123" spans="1:15" x14ac:dyDescent="0.3">
      <c r="A123">
        <v>0.59</v>
      </c>
      <c r="B123">
        <v>1.768</v>
      </c>
      <c r="C123">
        <v>150</v>
      </c>
      <c r="D123">
        <v>196.15</v>
      </c>
      <c r="E123">
        <v>121.15</v>
      </c>
      <c r="F123">
        <v>121.153846153846</v>
      </c>
      <c r="G123">
        <v>97.75</v>
      </c>
      <c r="H123">
        <v>2</v>
      </c>
      <c r="I123">
        <v>20</v>
      </c>
      <c r="J123">
        <v>9</v>
      </c>
      <c r="K123">
        <v>68</v>
      </c>
      <c r="L123" s="2">
        <f t="shared" si="18"/>
        <v>7.1619724391352897E-3</v>
      </c>
      <c r="M123" s="2">
        <f t="shared" si="19"/>
        <v>5.4112680651244416E-2</v>
      </c>
      <c r="N123" s="2">
        <f t="shared" si="20"/>
        <v>59</v>
      </c>
      <c r="O123">
        <f t="shared" si="21"/>
        <v>4.6950708212109123E-2</v>
      </c>
    </row>
    <row r="124" spans="1:15" x14ac:dyDescent="0.3">
      <c r="A124">
        <v>0.59</v>
      </c>
      <c r="B124">
        <v>1.768</v>
      </c>
      <c r="C124">
        <v>150</v>
      </c>
      <c r="D124">
        <v>196.15</v>
      </c>
      <c r="E124">
        <v>121.15</v>
      </c>
      <c r="F124">
        <v>121.153846153846</v>
      </c>
      <c r="G124">
        <v>107.5</v>
      </c>
      <c r="H124">
        <v>2</v>
      </c>
      <c r="I124">
        <v>20</v>
      </c>
      <c r="J124">
        <v>11</v>
      </c>
      <c r="K124">
        <v>78</v>
      </c>
      <c r="L124" s="2">
        <f t="shared" si="18"/>
        <v>8.7535218700542441E-3</v>
      </c>
      <c r="M124" s="2">
        <f t="shared" si="19"/>
        <v>6.2070427805839178E-2</v>
      </c>
      <c r="N124" s="2">
        <f t="shared" si="20"/>
        <v>67</v>
      </c>
      <c r="O124">
        <f t="shared" si="21"/>
        <v>5.331690593578494E-2</v>
      </c>
    </row>
    <row r="125" spans="1:15" x14ac:dyDescent="0.3">
      <c r="A125">
        <v>0.59</v>
      </c>
      <c r="B125">
        <v>1.768</v>
      </c>
      <c r="C125">
        <v>150</v>
      </c>
      <c r="D125">
        <v>196.15</v>
      </c>
      <c r="E125">
        <v>121.15</v>
      </c>
      <c r="F125">
        <v>121.153846153846</v>
      </c>
      <c r="G125">
        <v>117.25</v>
      </c>
      <c r="H125">
        <v>2</v>
      </c>
      <c r="I125">
        <v>20</v>
      </c>
      <c r="J125">
        <v>16</v>
      </c>
      <c r="K125">
        <v>81</v>
      </c>
      <c r="L125" s="2">
        <f t="shared" si="18"/>
        <v>1.2732395447351627E-2</v>
      </c>
      <c r="M125" s="2">
        <f t="shared" si="19"/>
        <v>6.4457751952217604E-2</v>
      </c>
      <c r="N125" s="2">
        <f t="shared" si="20"/>
        <v>65</v>
      </c>
      <c r="O125">
        <f t="shared" si="21"/>
        <v>5.1725356504865982E-2</v>
      </c>
    </row>
    <row r="126" spans="1:15" x14ac:dyDescent="0.3">
      <c r="A126">
        <v>0.59</v>
      </c>
      <c r="B126">
        <v>1.768</v>
      </c>
      <c r="C126">
        <v>150</v>
      </c>
      <c r="D126">
        <v>196.15</v>
      </c>
      <c r="E126">
        <v>121.15</v>
      </c>
      <c r="F126">
        <v>121.153846153846</v>
      </c>
      <c r="G126">
        <v>127</v>
      </c>
      <c r="H126">
        <v>2</v>
      </c>
      <c r="I126">
        <v>20</v>
      </c>
      <c r="J126">
        <v>8</v>
      </c>
      <c r="K126">
        <v>106</v>
      </c>
      <c r="L126" s="2">
        <f t="shared" si="18"/>
        <v>6.3661977236758134E-3</v>
      </c>
      <c r="M126" s="2">
        <f t="shared" si="19"/>
        <v>8.4352119838704526E-2</v>
      </c>
      <c r="N126" s="2">
        <f t="shared" si="20"/>
        <v>98</v>
      </c>
      <c r="O126">
        <f t="shared" si="21"/>
        <v>7.7985922115028708E-2</v>
      </c>
    </row>
    <row r="127" spans="1:15" x14ac:dyDescent="0.3">
      <c r="A127">
        <v>0.59</v>
      </c>
      <c r="B127">
        <v>1.768</v>
      </c>
      <c r="C127">
        <v>150</v>
      </c>
      <c r="D127">
        <v>196.15</v>
      </c>
      <c r="E127">
        <v>121.15</v>
      </c>
      <c r="F127">
        <v>121.153846153846</v>
      </c>
      <c r="G127">
        <v>136.75</v>
      </c>
      <c r="H127">
        <v>2</v>
      </c>
      <c r="I127">
        <v>20</v>
      </c>
      <c r="J127">
        <v>7</v>
      </c>
      <c r="K127">
        <v>105</v>
      </c>
      <c r="L127" s="2">
        <f t="shared" si="18"/>
        <v>5.570423008216337E-3</v>
      </c>
      <c r="M127" s="2">
        <f t="shared" si="19"/>
        <v>8.3556345123245057E-2</v>
      </c>
      <c r="N127" s="2">
        <f t="shared" si="20"/>
        <v>98</v>
      </c>
      <c r="O127">
        <f t="shared" si="21"/>
        <v>7.7985922115028708E-2</v>
      </c>
    </row>
    <row r="128" spans="1:15" x14ac:dyDescent="0.3">
      <c r="A128">
        <v>0.59</v>
      </c>
      <c r="B128">
        <v>1.768</v>
      </c>
      <c r="C128">
        <v>150</v>
      </c>
      <c r="D128">
        <v>196.15</v>
      </c>
      <c r="E128">
        <v>121.15</v>
      </c>
      <c r="F128">
        <v>121.153846153846</v>
      </c>
      <c r="G128">
        <v>146.5</v>
      </c>
      <c r="H128">
        <v>2</v>
      </c>
      <c r="I128">
        <v>20</v>
      </c>
      <c r="J128">
        <v>6</v>
      </c>
      <c r="K128">
        <v>99</v>
      </c>
      <c r="L128" s="2">
        <f t="shared" si="18"/>
        <v>4.7746482927568598E-3</v>
      </c>
      <c r="M128" s="2">
        <f t="shared" si="19"/>
        <v>7.878169683048819E-2</v>
      </c>
      <c r="N128" s="2">
        <f t="shared" si="20"/>
        <v>93</v>
      </c>
      <c r="O128">
        <f t="shared" si="21"/>
        <v>7.4007048537731338E-2</v>
      </c>
    </row>
    <row r="129" spans="1:15" x14ac:dyDescent="0.3">
      <c r="A129">
        <v>0.59</v>
      </c>
      <c r="B129">
        <v>1.768</v>
      </c>
      <c r="C129">
        <v>150</v>
      </c>
      <c r="D129">
        <v>196.15</v>
      </c>
      <c r="E129">
        <v>121.15</v>
      </c>
      <c r="F129">
        <v>121.153846153846</v>
      </c>
      <c r="G129">
        <v>156.25</v>
      </c>
      <c r="H129">
        <v>2</v>
      </c>
      <c r="I129">
        <v>20</v>
      </c>
      <c r="J129">
        <v>9</v>
      </c>
      <c r="K129">
        <v>122</v>
      </c>
      <c r="L129" s="2">
        <f t="shared" si="18"/>
        <v>7.1619724391352897E-3</v>
      </c>
      <c r="M129" s="2">
        <f t="shared" si="19"/>
        <v>9.7084515286056161E-2</v>
      </c>
      <c r="N129" s="2">
        <f t="shared" si="20"/>
        <v>113</v>
      </c>
      <c r="O129">
        <f t="shared" si="21"/>
        <v>8.9922542846920861E-2</v>
      </c>
    </row>
    <row r="130" spans="1:15" x14ac:dyDescent="0.3">
      <c r="A130">
        <v>0.59</v>
      </c>
      <c r="B130">
        <v>1.768</v>
      </c>
      <c r="C130">
        <v>150</v>
      </c>
      <c r="D130">
        <v>196.15</v>
      </c>
      <c r="E130">
        <v>121.15</v>
      </c>
      <c r="F130">
        <v>121.153846153846</v>
      </c>
      <c r="G130">
        <v>166</v>
      </c>
      <c r="H130">
        <v>2</v>
      </c>
      <c r="I130">
        <v>20</v>
      </c>
      <c r="J130">
        <v>7</v>
      </c>
      <c r="K130">
        <v>110</v>
      </c>
      <c r="L130" s="2">
        <f t="shared" si="18"/>
        <v>5.570423008216337E-3</v>
      </c>
      <c r="M130" s="2">
        <f t="shared" si="19"/>
        <v>8.7535218700542428E-2</v>
      </c>
      <c r="N130" s="2">
        <f t="shared" si="20"/>
        <v>103</v>
      </c>
      <c r="O130">
        <f t="shared" si="21"/>
        <v>8.1964795692326092E-2</v>
      </c>
    </row>
    <row r="131" spans="1:15" x14ac:dyDescent="0.3">
      <c r="A131">
        <v>0.59</v>
      </c>
      <c r="B131">
        <v>1.768</v>
      </c>
      <c r="C131">
        <v>150</v>
      </c>
      <c r="D131">
        <v>196.15</v>
      </c>
      <c r="E131">
        <v>121.15</v>
      </c>
      <c r="F131">
        <v>121.153846153846</v>
      </c>
      <c r="G131">
        <v>175.75</v>
      </c>
      <c r="H131">
        <v>2</v>
      </c>
      <c r="I131">
        <v>20</v>
      </c>
      <c r="J131">
        <v>7</v>
      </c>
      <c r="K131">
        <v>132</v>
      </c>
      <c r="L131" s="2">
        <f t="shared" si="18"/>
        <v>5.570423008216337E-3</v>
      </c>
      <c r="M131" s="2">
        <f t="shared" si="19"/>
        <v>0.10504226244065092</v>
      </c>
      <c r="N131" s="2">
        <f t="shared" si="20"/>
        <v>125</v>
      </c>
      <c r="O131">
        <f t="shared" si="21"/>
        <v>9.9471839432434581E-2</v>
      </c>
    </row>
    <row r="132" spans="1:15" x14ac:dyDescent="0.3">
      <c r="A132">
        <v>0.59</v>
      </c>
      <c r="B132">
        <v>1.768</v>
      </c>
      <c r="C132">
        <v>150</v>
      </c>
      <c r="D132">
        <v>196.15</v>
      </c>
      <c r="E132">
        <v>121.15</v>
      </c>
      <c r="F132">
        <v>121.153846153846</v>
      </c>
      <c r="G132">
        <v>185.5</v>
      </c>
      <c r="H132">
        <v>2</v>
      </c>
      <c r="I132">
        <v>20</v>
      </c>
      <c r="J132">
        <v>6</v>
      </c>
      <c r="K132">
        <v>124</v>
      </c>
      <c r="L132" s="2">
        <f t="shared" si="18"/>
        <v>4.7746482927568598E-3</v>
      </c>
      <c r="M132" s="2">
        <f t="shared" si="19"/>
        <v>9.8676064716975112E-2</v>
      </c>
      <c r="N132" s="2">
        <f t="shared" si="20"/>
        <v>118</v>
      </c>
      <c r="O132">
        <f t="shared" si="21"/>
        <v>9.3901416424218245E-2</v>
      </c>
    </row>
    <row r="133" spans="1:15" x14ac:dyDescent="0.3">
      <c r="A133">
        <v>0.59</v>
      </c>
      <c r="B133">
        <v>1.768</v>
      </c>
      <c r="C133">
        <v>150</v>
      </c>
      <c r="D133">
        <v>196.15</v>
      </c>
      <c r="E133">
        <v>121.15</v>
      </c>
      <c r="F133">
        <v>121.153846153846</v>
      </c>
      <c r="G133">
        <v>195.25</v>
      </c>
      <c r="H133">
        <v>2</v>
      </c>
      <c r="I133">
        <v>20</v>
      </c>
      <c r="J133">
        <v>6</v>
      </c>
      <c r="K133">
        <v>127</v>
      </c>
      <c r="L133" s="2">
        <f t="shared" si="18"/>
        <v>4.7746482927568598E-3</v>
      </c>
      <c r="M133" s="2">
        <f t="shared" si="19"/>
        <v>0.10106338886335353</v>
      </c>
      <c r="N133" s="2">
        <f t="shared" si="20"/>
        <v>121</v>
      </c>
      <c r="O133">
        <f t="shared" si="21"/>
        <v>9.6288740570596679E-2</v>
      </c>
    </row>
    <row r="134" spans="1:15" x14ac:dyDescent="0.3">
      <c r="A134">
        <v>0.59</v>
      </c>
      <c r="B134">
        <v>1.768</v>
      </c>
      <c r="C134">
        <v>150</v>
      </c>
      <c r="D134">
        <v>196.15</v>
      </c>
      <c r="E134">
        <v>121.15</v>
      </c>
      <c r="F134">
        <v>121.153846153846</v>
      </c>
      <c r="G134">
        <v>205</v>
      </c>
      <c r="H134">
        <v>2</v>
      </c>
      <c r="I134">
        <v>20</v>
      </c>
      <c r="J134">
        <v>5</v>
      </c>
      <c r="K134">
        <v>120</v>
      </c>
      <c r="L134" s="2">
        <f t="shared" si="18"/>
        <v>3.9788735772973835E-3</v>
      </c>
      <c r="M134" s="2">
        <f t="shared" si="19"/>
        <v>9.5492965855137196E-2</v>
      </c>
      <c r="N134" s="2">
        <f t="shared" si="20"/>
        <v>115</v>
      </c>
      <c r="O134">
        <f t="shared" si="21"/>
        <v>9.1514092277839812E-2</v>
      </c>
    </row>
    <row r="135" spans="1:15" x14ac:dyDescent="0.3">
      <c r="A135">
        <v>0.59</v>
      </c>
      <c r="B135">
        <v>1.768</v>
      </c>
      <c r="C135">
        <v>150</v>
      </c>
      <c r="D135">
        <v>196.15</v>
      </c>
      <c r="E135">
        <v>121.15</v>
      </c>
      <c r="F135">
        <v>121.153846153846</v>
      </c>
      <c r="G135">
        <v>214.75</v>
      </c>
      <c r="H135">
        <v>2</v>
      </c>
      <c r="I135">
        <v>20</v>
      </c>
      <c r="J135">
        <v>5</v>
      </c>
      <c r="K135">
        <v>133</v>
      </c>
      <c r="L135" s="2">
        <f t="shared" si="18"/>
        <v>3.9788735772973835E-3</v>
      </c>
      <c r="M135" s="2">
        <f t="shared" si="19"/>
        <v>0.1058380371561104</v>
      </c>
      <c r="N135" s="2">
        <f t="shared" si="20"/>
        <v>128</v>
      </c>
      <c r="O135">
        <f t="shared" si="21"/>
        <v>0.10185916357881301</v>
      </c>
    </row>
    <row r="136" spans="1:15" x14ac:dyDescent="0.3">
      <c r="A136">
        <v>0.59</v>
      </c>
      <c r="B136">
        <v>1.768</v>
      </c>
      <c r="C136">
        <v>150</v>
      </c>
      <c r="D136">
        <v>196.15</v>
      </c>
      <c r="E136">
        <v>121.15</v>
      </c>
      <c r="F136">
        <v>121.153846153846</v>
      </c>
      <c r="G136">
        <v>224.5</v>
      </c>
      <c r="H136">
        <v>2</v>
      </c>
      <c r="I136">
        <v>20</v>
      </c>
      <c r="J136">
        <v>5</v>
      </c>
      <c r="K136">
        <v>129</v>
      </c>
      <c r="L136" s="2">
        <f t="shared" si="18"/>
        <v>3.9788735772973835E-3</v>
      </c>
      <c r="M136" s="2">
        <f t="shared" si="19"/>
        <v>0.1026549382942725</v>
      </c>
      <c r="N136" s="2">
        <f t="shared" si="20"/>
        <v>124</v>
      </c>
      <c r="O136">
        <f t="shared" si="21"/>
        <v>9.8676064716975112E-2</v>
      </c>
    </row>
    <row r="137" spans="1:15" x14ac:dyDescent="0.3">
      <c r="A137">
        <v>0.59</v>
      </c>
      <c r="B137">
        <v>1.768</v>
      </c>
      <c r="C137">
        <v>150</v>
      </c>
      <c r="D137">
        <v>196.15</v>
      </c>
      <c r="E137">
        <v>121.15</v>
      </c>
      <c r="F137">
        <v>121.153846153846</v>
      </c>
      <c r="G137">
        <v>234.25</v>
      </c>
      <c r="H137">
        <v>2</v>
      </c>
      <c r="I137">
        <v>20</v>
      </c>
      <c r="J137">
        <v>6</v>
      </c>
      <c r="K137">
        <v>134</v>
      </c>
      <c r="L137" s="2">
        <f t="shared" si="18"/>
        <v>4.7746482927568598E-3</v>
      </c>
      <c r="M137" s="2">
        <f t="shared" si="19"/>
        <v>0.10663381187156988</v>
      </c>
      <c r="N137" s="2">
        <f t="shared" si="20"/>
        <v>128</v>
      </c>
      <c r="O137">
        <f t="shared" si="21"/>
        <v>0.10185916357881301</v>
      </c>
    </row>
    <row r="138" spans="1:15" x14ac:dyDescent="0.3">
      <c r="A138">
        <v>0.59</v>
      </c>
      <c r="B138">
        <v>1.768</v>
      </c>
      <c r="C138">
        <v>150</v>
      </c>
      <c r="D138">
        <v>196.15</v>
      </c>
      <c r="E138">
        <v>121.15</v>
      </c>
      <c r="F138">
        <v>121.153846153846</v>
      </c>
      <c r="G138">
        <v>244</v>
      </c>
      <c r="H138">
        <v>2</v>
      </c>
      <c r="I138">
        <v>20</v>
      </c>
      <c r="J138">
        <v>5</v>
      </c>
      <c r="K138">
        <v>156</v>
      </c>
      <c r="L138" s="2">
        <f t="shared" si="18"/>
        <v>3.9788735772973835E-3</v>
      </c>
      <c r="M138" s="2">
        <f t="shared" si="19"/>
        <v>0.12414085561167836</v>
      </c>
      <c r="N138" s="2">
        <f t="shared" si="20"/>
        <v>151</v>
      </c>
      <c r="O138">
        <f t="shared" si="21"/>
        <v>0.12016198203438098</v>
      </c>
    </row>
    <row r="139" spans="1:15" x14ac:dyDescent="0.3">
      <c r="A139">
        <v>0.59</v>
      </c>
      <c r="B139">
        <v>1.768</v>
      </c>
      <c r="C139">
        <v>150</v>
      </c>
      <c r="D139">
        <v>196.15</v>
      </c>
      <c r="E139">
        <v>121.15</v>
      </c>
      <c r="F139">
        <v>121.153846153846</v>
      </c>
      <c r="G139">
        <v>253.75</v>
      </c>
      <c r="H139">
        <v>2</v>
      </c>
      <c r="I139">
        <v>20</v>
      </c>
      <c r="J139">
        <v>5</v>
      </c>
      <c r="K139">
        <v>137</v>
      </c>
      <c r="L139" s="2">
        <f t="shared" si="18"/>
        <v>3.9788735772973835E-3</v>
      </c>
      <c r="M139" s="2">
        <f t="shared" si="19"/>
        <v>0.1090211360179483</v>
      </c>
      <c r="N139" s="2">
        <f t="shared" si="20"/>
        <v>132</v>
      </c>
      <c r="O139">
        <f t="shared" si="21"/>
        <v>0.10504226244065092</v>
      </c>
    </row>
    <row r="140" spans="1:15" x14ac:dyDescent="0.3">
      <c r="A140">
        <v>0.59</v>
      </c>
      <c r="B140">
        <v>1.768</v>
      </c>
      <c r="C140">
        <v>150</v>
      </c>
      <c r="D140">
        <v>196.15</v>
      </c>
      <c r="E140">
        <v>121.15</v>
      </c>
      <c r="F140">
        <v>121.153846153846</v>
      </c>
      <c r="G140">
        <v>263.5</v>
      </c>
      <c r="H140">
        <v>2</v>
      </c>
      <c r="I140">
        <v>20</v>
      </c>
      <c r="J140">
        <v>5</v>
      </c>
      <c r="K140">
        <v>151</v>
      </c>
      <c r="L140" s="2">
        <f t="shared" si="18"/>
        <v>3.9788735772973835E-3</v>
      </c>
      <c r="M140" s="2">
        <f t="shared" si="19"/>
        <v>0.12016198203438098</v>
      </c>
      <c r="N140" s="2">
        <f t="shared" si="20"/>
        <v>146</v>
      </c>
      <c r="O140">
        <f t="shared" si="21"/>
        <v>0.1161831084570836</v>
      </c>
    </row>
    <row r="141" spans="1:15" x14ac:dyDescent="0.3">
      <c r="A141">
        <v>0.59</v>
      </c>
      <c r="B141">
        <v>1.768</v>
      </c>
      <c r="C141">
        <v>150</v>
      </c>
      <c r="D141">
        <v>196.15</v>
      </c>
      <c r="E141">
        <v>121.15</v>
      </c>
      <c r="F141">
        <v>121.153846153846</v>
      </c>
      <c r="G141">
        <v>273.25</v>
      </c>
      <c r="H141">
        <v>2</v>
      </c>
      <c r="I141">
        <v>20</v>
      </c>
      <c r="J141">
        <v>5</v>
      </c>
      <c r="K141">
        <v>163</v>
      </c>
      <c r="L141" s="2">
        <f t="shared" si="18"/>
        <v>3.9788735772973835E-3</v>
      </c>
      <c r="M141" s="2">
        <f t="shared" si="19"/>
        <v>0.1297112786198947</v>
      </c>
      <c r="N141" s="2">
        <f t="shared" si="20"/>
        <v>158</v>
      </c>
      <c r="O141">
        <f t="shared" si="21"/>
        <v>0.12573240504259731</v>
      </c>
    </row>
    <row r="142" spans="1:15" x14ac:dyDescent="0.3">
      <c r="A142">
        <v>0.59</v>
      </c>
      <c r="B142">
        <v>1.768</v>
      </c>
      <c r="C142">
        <v>150</v>
      </c>
      <c r="D142">
        <v>196.15</v>
      </c>
      <c r="E142">
        <v>121.15</v>
      </c>
      <c r="F142">
        <v>121.153846153846</v>
      </c>
      <c r="G142">
        <v>283</v>
      </c>
      <c r="H142">
        <v>2</v>
      </c>
      <c r="I142">
        <v>20</v>
      </c>
      <c r="J142">
        <v>5</v>
      </c>
      <c r="K142">
        <v>153</v>
      </c>
      <c r="L142" s="2">
        <f t="shared" si="18"/>
        <v>3.9788735772973835E-3</v>
      </c>
      <c r="M142" s="2">
        <f t="shared" si="19"/>
        <v>0.12175353146529994</v>
      </c>
      <c r="N142" s="2">
        <f t="shared" si="20"/>
        <v>148</v>
      </c>
      <c r="O142">
        <f t="shared" si="21"/>
        <v>0.11777465788800255</v>
      </c>
    </row>
    <row r="143" spans="1:15" x14ac:dyDescent="0.3">
      <c r="A143">
        <v>0.59</v>
      </c>
      <c r="B143">
        <v>1.768</v>
      </c>
      <c r="C143">
        <v>150</v>
      </c>
      <c r="D143">
        <v>196.15</v>
      </c>
      <c r="E143">
        <v>121.15</v>
      </c>
      <c r="F143">
        <v>121.153846153846</v>
      </c>
      <c r="G143">
        <v>292.75</v>
      </c>
      <c r="H143">
        <v>2</v>
      </c>
      <c r="I143">
        <v>20</v>
      </c>
      <c r="J143">
        <v>5</v>
      </c>
      <c r="K143">
        <v>146</v>
      </c>
      <c r="L143" s="2">
        <f t="shared" si="18"/>
        <v>3.9788735772973835E-3</v>
      </c>
      <c r="M143" s="2">
        <f t="shared" si="19"/>
        <v>0.1161831084570836</v>
      </c>
      <c r="N143" s="2">
        <f t="shared" si="20"/>
        <v>141</v>
      </c>
      <c r="O143">
        <f t="shared" si="21"/>
        <v>0.11220423487978622</v>
      </c>
    </row>
    <row r="144" spans="1:15" x14ac:dyDescent="0.3">
      <c r="A144">
        <v>0.59</v>
      </c>
      <c r="B144">
        <v>1.768</v>
      </c>
      <c r="C144">
        <v>150</v>
      </c>
      <c r="D144">
        <v>196.15</v>
      </c>
      <c r="E144">
        <v>121.15</v>
      </c>
      <c r="F144">
        <v>121.153846153846</v>
      </c>
      <c r="G144">
        <v>302.5</v>
      </c>
      <c r="H144">
        <v>2</v>
      </c>
      <c r="I144">
        <v>20</v>
      </c>
      <c r="J144">
        <v>4</v>
      </c>
      <c r="K144">
        <v>147</v>
      </c>
      <c r="L144" s="2">
        <f t="shared" si="18"/>
        <v>3.1830988618379067E-3</v>
      </c>
      <c r="M144" s="2">
        <f t="shared" si="19"/>
        <v>0.11697888317254307</v>
      </c>
      <c r="N144" s="2">
        <f t="shared" si="20"/>
        <v>143</v>
      </c>
      <c r="O144">
        <f t="shared" si="21"/>
        <v>0.11379578431070517</v>
      </c>
    </row>
    <row r="145" spans="1:15" x14ac:dyDescent="0.3">
      <c r="A145">
        <v>0.59</v>
      </c>
      <c r="B145">
        <v>1.768</v>
      </c>
      <c r="C145">
        <v>150</v>
      </c>
      <c r="D145">
        <v>196.15</v>
      </c>
      <c r="E145">
        <v>121.15</v>
      </c>
      <c r="F145">
        <v>121.153846153846</v>
      </c>
      <c r="G145">
        <v>312.25</v>
      </c>
      <c r="H145">
        <v>2</v>
      </c>
      <c r="I145">
        <v>20</v>
      </c>
      <c r="J145">
        <v>4</v>
      </c>
      <c r="K145">
        <v>144</v>
      </c>
      <c r="L145" s="2">
        <f t="shared" si="18"/>
        <v>3.1830988618379067E-3</v>
      </c>
      <c r="M145" s="2">
        <f t="shared" si="19"/>
        <v>0.11459155902616464</v>
      </c>
      <c r="N145" s="2">
        <f t="shared" si="20"/>
        <v>140</v>
      </c>
      <c r="O145">
        <f t="shared" si="21"/>
        <v>0.11140846016432673</v>
      </c>
    </row>
    <row r="146" spans="1:15" x14ac:dyDescent="0.3">
      <c r="A146">
        <v>0.59</v>
      </c>
      <c r="B146">
        <v>1.768</v>
      </c>
      <c r="C146">
        <v>150</v>
      </c>
      <c r="D146">
        <v>196.15</v>
      </c>
      <c r="E146">
        <v>121.15</v>
      </c>
      <c r="F146">
        <v>121.153846153846</v>
      </c>
      <c r="G146">
        <v>322</v>
      </c>
      <c r="H146">
        <v>2</v>
      </c>
      <c r="I146">
        <v>20</v>
      </c>
      <c r="J146">
        <v>3</v>
      </c>
      <c r="K146">
        <v>154</v>
      </c>
      <c r="L146" s="2">
        <f t="shared" si="18"/>
        <v>2.3873241463784299E-3</v>
      </c>
      <c r="M146" s="2">
        <f t="shared" si="19"/>
        <v>0.1225493061807594</v>
      </c>
      <c r="N146" s="2">
        <f t="shared" si="20"/>
        <v>151</v>
      </c>
      <c r="O146">
        <f t="shared" si="21"/>
        <v>0.12016198203438098</v>
      </c>
    </row>
    <row r="147" spans="1:15" x14ac:dyDescent="0.3">
      <c r="A147">
        <v>0.59</v>
      </c>
      <c r="B147">
        <v>1.768</v>
      </c>
      <c r="C147">
        <v>150</v>
      </c>
      <c r="D147">
        <v>196.15</v>
      </c>
      <c r="E147">
        <v>121.15</v>
      </c>
      <c r="F147">
        <v>121.153846153846</v>
      </c>
      <c r="G147">
        <v>331.75</v>
      </c>
      <c r="H147">
        <v>2</v>
      </c>
      <c r="I147">
        <v>20</v>
      </c>
      <c r="J147">
        <v>4</v>
      </c>
      <c r="K147">
        <v>150</v>
      </c>
      <c r="L147" s="2">
        <f t="shared" si="18"/>
        <v>3.1830988618379067E-3</v>
      </c>
      <c r="M147" s="2">
        <f t="shared" si="19"/>
        <v>0.1193662073189215</v>
      </c>
      <c r="N147" s="2">
        <f t="shared" si="20"/>
        <v>146</v>
      </c>
      <c r="O147">
        <f t="shared" si="21"/>
        <v>0.1161831084570836</v>
      </c>
    </row>
    <row r="148" spans="1:15" x14ac:dyDescent="0.3">
      <c r="A148">
        <v>0.59</v>
      </c>
      <c r="B148">
        <v>1.768</v>
      </c>
      <c r="C148">
        <v>150</v>
      </c>
      <c r="D148">
        <v>196.15</v>
      </c>
      <c r="E148">
        <v>121.15</v>
      </c>
      <c r="F148">
        <v>121.153846153846</v>
      </c>
      <c r="G148">
        <v>341.5</v>
      </c>
      <c r="H148">
        <v>2</v>
      </c>
      <c r="I148">
        <v>20</v>
      </c>
      <c r="J148">
        <v>5</v>
      </c>
      <c r="K148">
        <v>157</v>
      </c>
      <c r="L148" s="2">
        <f t="shared" si="18"/>
        <v>3.9788735772973835E-3</v>
      </c>
      <c r="M148" s="2">
        <f t="shared" si="19"/>
        <v>0.12493663032713784</v>
      </c>
      <c r="N148" s="2">
        <f t="shared" si="20"/>
        <v>152</v>
      </c>
      <c r="O148">
        <f t="shared" si="21"/>
        <v>0.12095775674984045</v>
      </c>
    </row>
    <row r="149" spans="1:15" x14ac:dyDescent="0.3">
      <c r="A149">
        <v>0.59</v>
      </c>
      <c r="B149">
        <v>1.768</v>
      </c>
      <c r="C149">
        <v>150</v>
      </c>
      <c r="D149">
        <v>196.15</v>
      </c>
      <c r="E149">
        <v>121.15</v>
      </c>
      <c r="F149">
        <v>121.153846153846</v>
      </c>
      <c r="G149">
        <v>351.25</v>
      </c>
      <c r="H149">
        <v>2</v>
      </c>
      <c r="I149">
        <v>20</v>
      </c>
      <c r="J149">
        <v>3</v>
      </c>
      <c r="K149">
        <v>154</v>
      </c>
      <c r="L149" s="2">
        <f t="shared" si="18"/>
        <v>2.3873241463784299E-3</v>
      </c>
      <c r="M149" s="2">
        <f t="shared" si="19"/>
        <v>0.1225493061807594</v>
      </c>
      <c r="N149" s="2">
        <f t="shared" si="20"/>
        <v>151</v>
      </c>
      <c r="O149">
        <f t="shared" si="21"/>
        <v>0.12016198203438098</v>
      </c>
    </row>
    <row r="150" spans="1:15" x14ac:dyDescent="0.3">
      <c r="A150">
        <v>0.59</v>
      </c>
      <c r="B150">
        <v>1.768</v>
      </c>
      <c r="C150">
        <v>150</v>
      </c>
      <c r="D150">
        <v>196.15</v>
      </c>
      <c r="E150">
        <v>121.15</v>
      </c>
      <c r="F150">
        <v>121.153846153846</v>
      </c>
      <c r="G150">
        <v>361</v>
      </c>
      <c r="H150">
        <v>2</v>
      </c>
      <c r="I150">
        <v>20</v>
      </c>
      <c r="J150">
        <v>6</v>
      </c>
      <c r="K150">
        <v>155</v>
      </c>
      <c r="L150" s="2">
        <f t="shared" si="18"/>
        <v>4.7746482927568598E-3</v>
      </c>
      <c r="M150" s="2">
        <f t="shared" si="19"/>
        <v>0.12334508089621889</v>
      </c>
      <c r="N150" s="2">
        <f t="shared" si="20"/>
        <v>149</v>
      </c>
      <c r="O150">
        <f t="shared" si="21"/>
        <v>0.11857043260346202</v>
      </c>
    </row>
    <row r="151" spans="1:15" x14ac:dyDescent="0.3">
      <c r="A151">
        <v>0.59</v>
      </c>
      <c r="B151">
        <v>1.768</v>
      </c>
      <c r="C151">
        <v>150</v>
      </c>
      <c r="D151">
        <v>196.15</v>
      </c>
      <c r="E151">
        <v>121.15</v>
      </c>
      <c r="F151">
        <v>121.153846153846</v>
      </c>
      <c r="G151">
        <v>370.75</v>
      </c>
      <c r="H151">
        <v>2</v>
      </c>
      <c r="I151">
        <v>20</v>
      </c>
      <c r="J151">
        <v>4</v>
      </c>
      <c r="K151">
        <v>155</v>
      </c>
      <c r="L151" s="2">
        <f t="shared" si="18"/>
        <v>3.1830988618379067E-3</v>
      </c>
      <c r="M151" s="2">
        <f t="shared" si="19"/>
        <v>0.12334508089621889</v>
      </c>
      <c r="N151" s="2">
        <f t="shared" si="20"/>
        <v>151</v>
      </c>
      <c r="O151">
        <f t="shared" si="21"/>
        <v>0.12016198203438098</v>
      </c>
    </row>
    <row r="152" spans="1:15" x14ac:dyDescent="0.3">
      <c r="A152">
        <v>0.59</v>
      </c>
      <c r="B152">
        <v>1.768</v>
      </c>
      <c r="C152">
        <v>150</v>
      </c>
      <c r="D152">
        <v>196.15</v>
      </c>
      <c r="E152">
        <v>121.15</v>
      </c>
      <c r="F152">
        <v>121.153846153846</v>
      </c>
      <c r="G152">
        <v>380.5</v>
      </c>
      <c r="H152">
        <v>2</v>
      </c>
      <c r="I152">
        <v>20</v>
      </c>
      <c r="J152">
        <v>3</v>
      </c>
      <c r="K152">
        <v>144</v>
      </c>
      <c r="L152" s="2">
        <f t="shared" si="18"/>
        <v>2.3873241463784299E-3</v>
      </c>
      <c r="M152" s="2">
        <f t="shared" si="19"/>
        <v>0.11459155902616464</v>
      </c>
      <c r="N152" s="2">
        <f t="shared" si="20"/>
        <v>141</v>
      </c>
      <c r="O152">
        <f t="shared" si="21"/>
        <v>0.11220423487978622</v>
      </c>
    </row>
    <row r="153" spans="1:15" x14ac:dyDescent="0.3">
      <c r="A153">
        <v>0.59</v>
      </c>
      <c r="B153">
        <v>1.768</v>
      </c>
      <c r="C153">
        <v>150</v>
      </c>
      <c r="D153">
        <v>196.15</v>
      </c>
      <c r="E153">
        <v>121.15</v>
      </c>
      <c r="F153">
        <v>121.153846153846</v>
      </c>
      <c r="G153">
        <v>390.25</v>
      </c>
      <c r="H153">
        <v>2</v>
      </c>
      <c r="I153">
        <v>20</v>
      </c>
      <c r="J153">
        <v>4</v>
      </c>
      <c r="K153">
        <v>143</v>
      </c>
      <c r="L153" s="2">
        <f t="shared" si="18"/>
        <v>3.1830988618379067E-3</v>
      </c>
      <c r="M153" s="2">
        <f t="shared" si="19"/>
        <v>0.11379578431070517</v>
      </c>
      <c r="N153" s="2">
        <f t="shared" si="20"/>
        <v>139</v>
      </c>
      <c r="O153">
        <f t="shared" si="21"/>
        <v>0.11061268544886725</v>
      </c>
    </row>
    <row r="154" spans="1:15" x14ac:dyDescent="0.3">
      <c r="A154">
        <v>0.59</v>
      </c>
      <c r="B154">
        <v>1.768</v>
      </c>
      <c r="C154">
        <v>150</v>
      </c>
      <c r="D154">
        <v>196.15</v>
      </c>
      <c r="E154">
        <v>121.15</v>
      </c>
      <c r="F154">
        <v>121.153846153846</v>
      </c>
      <c r="G154">
        <v>400</v>
      </c>
      <c r="H154">
        <v>2</v>
      </c>
      <c r="I154">
        <v>20</v>
      </c>
      <c r="J154">
        <v>4</v>
      </c>
      <c r="K154">
        <v>147</v>
      </c>
      <c r="L154" s="2">
        <f t="shared" si="18"/>
        <v>3.1830988618379067E-3</v>
      </c>
      <c r="M154" s="2">
        <f t="shared" si="19"/>
        <v>0.11697888317254307</v>
      </c>
      <c r="N154" s="2">
        <f t="shared" si="20"/>
        <v>143</v>
      </c>
      <c r="O154">
        <f t="shared" si="21"/>
        <v>0.11379578431070517</v>
      </c>
    </row>
    <row r="155" spans="1:15" x14ac:dyDescent="0.3">
      <c r="A155">
        <v>0.59</v>
      </c>
      <c r="B155">
        <v>1.768</v>
      </c>
      <c r="C155">
        <v>150</v>
      </c>
      <c r="D155">
        <v>196.15</v>
      </c>
      <c r="E155">
        <v>121.15</v>
      </c>
      <c r="F155">
        <v>121.153846153846</v>
      </c>
      <c r="G155">
        <v>19.75</v>
      </c>
      <c r="H155">
        <v>2</v>
      </c>
      <c r="I155">
        <v>20</v>
      </c>
      <c r="J155">
        <v>14</v>
      </c>
      <c r="K155">
        <v>20</v>
      </c>
      <c r="L155" s="2">
        <f t="shared" si="18"/>
        <v>1.1140846016432674E-2</v>
      </c>
      <c r="M155" s="2">
        <f t="shared" si="19"/>
        <v>1.5915494309189534E-2</v>
      </c>
      <c r="N155" s="2">
        <f t="shared" si="20"/>
        <v>6</v>
      </c>
      <c r="O155">
        <f t="shared" si="21"/>
        <v>4.7746482927568598E-3</v>
      </c>
    </row>
    <row r="156" spans="1:15" x14ac:dyDescent="0.3">
      <c r="A156">
        <v>0.59</v>
      </c>
      <c r="B156">
        <v>1.768</v>
      </c>
      <c r="C156">
        <v>150</v>
      </c>
      <c r="D156">
        <v>196.15</v>
      </c>
      <c r="E156">
        <v>121.15</v>
      </c>
      <c r="F156">
        <v>121.153846153846</v>
      </c>
      <c r="G156">
        <v>10</v>
      </c>
      <c r="H156">
        <v>2</v>
      </c>
      <c r="I156">
        <v>30</v>
      </c>
      <c r="J156">
        <v>37</v>
      </c>
      <c r="K156">
        <v>88</v>
      </c>
      <c r="L156" s="2">
        <f t="shared" si="18"/>
        <v>1.308607309866695E-2</v>
      </c>
      <c r="M156" s="2">
        <f t="shared" si="19"/>
        <v>3.1123633315748422E-2</v>
      </c>
      <c r="N156" s="2">
        <f t="shared" si="20"/>
        <v>51</v>
      </c>
      <c r="O156">
        <f t="shared" si="21"/>
        <v>1.8037560217081472E-2</v>
      </c>
    </row>
    <row r="157" spans="1:15" x14ac:dyDescent="0.3">
      <c r="A157">
        <v>0.59</v>
      </c>
      <c r="B157">
        <v>1.768</v>
      </c>
      <c r="C157">
        <v>150</v>
      </c>
      <c r="D157">
        <v>196.15</v>
      </c>
      <c r="E157">
        <v>121.15</v>
      </c>
      <c r="F157">
        <v>121.153846153846</v>
      </c>
      <c r="G157">
        <v>19.75</v>
      </c>
      <c r="H157">
        <v>2</v>
      </c>
      <c r="I157">
        <v>30</v>
      </c>
      <c r="J157">
        <v>36</v>
      </c>
      <c r="K157">
        <v>83</v>
      </c>
      <c r="L157" s="2">
        <f t="shared" si="18"/>
        <v>1.2732395447351627E-2</v>
      </c>
      <c r="M157" s="2">
        <f t="shared" si="19"/>
        <v>2.9355245059171808E-2</v>
      </c>
      <c r="N157" s="2">
        <f t="shared" si="20"/>
        <v>47</v>
      </c>
      <c r="O157">
        <f t="shared" si="21"/>
        <v>1.662284961182018E-2</v>
      </c>
    </row>
    <row r="158" spans="1:15" x14ac:dyDescent="0.3">
      <c r="A158">
        <v>0.59</v>
      </c>
      <c r="B158">
        <v>1.768</v>
      </c>
      <c r="C158">
        <v>150</v>
      </c>
      <c r="D158">
        <v>196.15</v>
      </c>
      <c r="E158">
        <v>121.15</v>
      </c>
      <c r="F158">
        <v>121.153846153846</v>
      </c>
      <c r="G158">
        <v>29.5</v>
      </c>
      <c r="H158">
        <v>2</v>
      </c>
      <c r="I158">
        <v>30</v>
      </c>
      <c r="J158">
        <v>34</v>
      </c>
      <c r="K158">
        <v>104</v>
      </c>
      <c r="L158" s="2">
        <f t="shared" si="18"/>
        <v>1.2025040144720981E-2</v>
      </c>
      <c r="M158" s="2">
        <f t="shared" si="19"/>
        <v>3.6782475736793593E-2</v>
      </c>
      <c r="N158" s="2">
        <f t="shared" si="20"/>
        <v>70</v>
      </c>
      <c r="O158">
        <f t="shared" si="21"/>
        <v>2.4757435592072607E-2</v>
      </c>
    </row>
    <row r="159" spans="1:15" x14ac:dyDescent="0.3">
      <c r="A159">
        <v>0.59</v>
      </c>
      <c r="B159">
        <v>1.768</v>
      </c>
      <c r="C159">
        <v>150</v>
      </c>
      <c r="D159">
        <v>196.15</v>
      </c>
      <c r="E159">
        <v>121.15</v>
      </c>
      <c r="F159">
        <v>121.153846153846</v>
      </c>
      <c r="G159">
        <v>39.25</v>
      </c>
      <c r="H159">
        <v>2</v>
      </c>
      <c r="I159">
        <v>30</v>
      </c>
      <c r="J159">
        <v>34</v>
      </c>
      <c r="K159">
        <v>97</v>
      </c>
      <c r="L159" s="2">
        <f t="shared" si="18"/>
        <v>1.2025040144720981E-2</v>
      </c>
      <c r="M159" s="2">
        <f t="shared" si="19"/>
        <v>3.4306732177586327E-2</v>
      </c>
      <c r="N159" s="2">
        <f t="shared" si="20"/>
        <v>63</v>
      </c>
      <c r="O159">
        <f t="shared" si="21"/>
        <v>2.2281692032865348E-2</v>
      </c>
    </row>
    <row r="160" spans="1:15" x14ac:dyDescent="0.3">
      <c r="A160">
        <v>0.59</v>
      </c>
      <c r="B160">
        <v>1.768</v>
      </c>
      <c r="C160">
        <v>150</v>
      </c>
      <c r="D160">
        <v>196.15</v>
      </c>
      <c r="E160">
        <v>121.15</v>
      </c>
      <c r="F160">
        <v>121.153846153846</v>
      </c>
      <c r="G160">
        <v>49</v>
      </c>
      <c r="H160">
        <v>2</v>
      </c>
      <c r="I160">
        <v>30</v>
      </c>
      <c r="J160">
        <v>35</v>
      </c>
      <c r="K160">
        <v>106</v>
      </c>
      <c r="L160" s="2">
        <f t="shared" si="18"/>
        <v>1.2378717796036304E-2</v>
      </c>
      <c r="M160" s="2">
        <f t="shared" si="19"/>
        <v>3.7489831039424236E-2</v>
      </c>
      <c r="N160" s="2">
        <f t="shared" si="20"/>
        <v>71</v>
      </c>
      <c r="O160">
        <f t="shared" si="21"/>
        <v>2.5111113243387932E-2</v>
      </c>
    </row>
    <row r="161" spans="1:15" x14ac:dyDescent="0.3">
      <c r="A161">
        <v>0.59</v>
      </c>
      <c r="B161">
        <v>1.768</v>
      </c>
      <c r="C161">
        <v>150</v>
      </c>
      <c r="D161">
        <v>196.15</v>
      </c>
      <c r="E161">
        <v>121.15</v>
      </c>
      <c r="F161">
        <v>121.153846153846</v>
      </c>
      <c r="G161">
        <v>58.75</v>
      </c>
      <c r="H161">
        <v>2</v>
      </c>
      <c r="I161">
        <v>30</v>
      </c>
      <c r="J161">
        <v>35</v>
      </c>
      <c r="K161">
        <v>121</v>
      </c>
      <c r="L161" s="2">
        <f t="shared" si="18"/>
        <v>1.2378717796036304E-2</v>
      </c>
      <c r="M161" s="2">
        <f t="shared" si="19"/>
        <v>4.2794995809154079E-2</v>
      </c>
      <c r="N161" s="2">
        <f t="shared" si="20"/>
        <v>86</v>
      </c>
      <c r="O161">
        <f t="shared" si="21"/>
        <v>3.0416278013117776E-2</v>
      </c>
    </row>
    <row r="162" spans="1:15" x14ac:dyDescent="0.3">
      <c r="A162">
        <v>0.59</v>
      </c>
      <c r="B162">
        <v>1.768</v>
      </c>
      <c r="C162">
        <v>150</v>
      </c>
      <c r="D162">
        <v>196.15</v>
      </c>
      <c r="E162">
        <v>121.15</v>
      </c>
      <c r="F162">
        <v>121.153846153846</v>
      </c>
      <c r="G162">
        <v>68.5</v>
      </c>
      <c r="H162">
        <v>2</v>
      </c>
      <c r="I162">
        <v>30</v>
      </c>
      <c r="J162">
        <v>30</v>
      </c>
      <c r="K162">
        <v>156</v>
      </c>
      <c r="L162" s="2">
        <f t="shared" si="18"/>
        <v>1.061032953945969E-2</v>
      </c>
      <c r="M162" s="2">
        <f t="shared" si="19"/>
        <v>5.5173713605190383E-2</v>
      </c>
      <c r="N162" s="2">
        <f t="shared" si="20"/>
        <v>126</v>
      </c>
      <c r="O162">
        <f t="shared" si="21"/>
        <v>4.4563384065730696E-2</v>
      </c>
    </row>
    <row r="163" spans="1:15" x14ac:dyDescent="0.3">
      <c r="A163">
        <v>0.59</v>
      </c>
      <c r="B163">
        <v>1.768</v>
      </c>
      <c r="C163">
        <v>150</v>
      </c>
      <c r="D163">
        <v>196.15</v>
      </c>
      <c r="E163">
        <v>121.15</v>
      </c>
      <c r="F163">
        <v>121.153846153846</v>
      </c>
      <c r="G163">
        <v>78.25</v>
      </c>
      <c r="H163">
        <v>2</v>
      </c>
      <c r="I163">
        <v>30</v>
      </c>
      <c r="J163">
        <v>35</v>
      </c>
      <c r="K163">
        <v>155</v>
      </c>
      <c r="L163" s="2">
        <f t="shared" si="18"/>
        <v>1.2378717796036304E-2</v>
      </c>
      <c r="M163" s="2">
        <f t="shared" si="19"/>
        <v>5.4820035953875065E-2</v>
      </c>
      <c r="N163" s="2">
        <f t="shared" si="20"/>
        <v>120</v>
      </c>
      <c r="O163">
        <f t="shared" si="21"/>
        <v>4.2441318157838762E-2</v>
      </c>
    </row>
    <row r="164" spans="1:15" x14ac:dyDescent="0.3">
      <c r="A164">
        <v>0.59</v>
      </c>
      <c r="B164">
        <v>1.768</v>
      </c>
      <c r="C164">
        <v>150</v>
      </c>
      <c r="D164">
        <v>196.15</v>
      </c>
      <c r="E164">
        <v>121.15</v>
      </c>
      <c r="F164">
        <v>121.153846153846</v>
      </c>
      <c r="G164">
        <v>88</v>
      </c>
      <c r="H164">
        <v>2</v>
      </c>
      <c r="I164">
        <v>30</v>
      </c>
      <c r="J164">
        <v>33</v>
      </c>
      <c r="K164">
        <v>166</v>
      </c>
      <c r="L164" s="2">
        <f t="shared" si="18"/>
        <v>1.1671362493405659E-2</v>
      </c>
      <c r="M164" s="2">
        <f t="shared" si="19"/>
        <v>5.8710490118343617E-2</v>
      </c>
      <c r="N164" s="2">
        <f t="shared" si="20"/>
        <v>133</v>
      </c>
      <c r="O164">
        <f t="shared" si="21"/>
        <v>4.7039127624937956E-2</v>
      </c>
    </row>
    <row r="165" spans="1:15" x14ac:dyDescent="0.3">
      <c r="A165">
        <v>0.59</v>
      </c>
      <c r="B165">
        <v>1.768</v>
      </c>
      <c r="C165">
        <v>150</v>
      </c>
      <c r="D165">
        <v>196.15</v>
      </c>
      <c r="E165">
        <v>121.15</v>
      </c>
      <c r="F165">
        <v>121.153846153846</v>
      </c>
      <c r="G165">
        <v>97.75</v>
      </c>
      <c r="H165">
        <v>2</v>
      </c>
      <c r="I165">
        <v>30</v>
      </c>
      <c r="J165">
        <v>29</v>
      </c>
      <c r="K165">
        <v>174</v>
      </c>
      <c r="L165" s="2">
        <f t="shared" si="18"/>
        <v>1.0256651888144367E-2</v>
      </c>
      <c r="M165" s="2">
        <f t="shared" si="19"/>
        <v>6.1539911328866201E-2</v>
      </c>
      <c r="N165" s="2">
        <f t="shared" si="20"/>
        <v>145</v>
      </c>
      <c r="O165">
        <f t="shared" si="21"/>
        <v>5.1283259440721832E-2</v>
      </c>
    </row>
    <row r="166" spans="1:15" x14ac:dyDescent="0.3">
      <c r="A166">
        <v>0.59</v>
      </c>
      <c r="B166">
        <v>1.768</v>
      </c>
      <c r="C166">
        <v>150</v>
      </c>
      <c r="D166">
        <v>196.15</v>
      </c>
      <c r="E166">
        <v>121.15</v>
      </c>
      <c r="F166">
        <v>121.153846153846</v>
      </c>
      <c r="G166">
        <v>107.5</v>
      </c>
      <c r="H166">
        <v>2</v>
      </c>
      <c r="I166">
        <v>30</v>
      </c>
      <c r="J166">
        <v>31</v>
      </c>
      <c r="K166">
        <v>193</v>
      </c>
      <c r="L166" s="2">
        <f t="shared" si="18"/>
        <v>1.0964007190775013E-2</v>
      </c>
      <c r="M166" s="2">
        <f t="shared" si="19"/>
        <v>6.8259786703857336E-2</v>
      </c>
      <c r="N166" s="2">
        <f t="shared" si="20"/>
        <v>162</v>
      </c>
      <c r="O166">
        <f t="shared" si="21"/>
        <v>5.7295779513082325E-2</v>
      </c>
    </row>
    <row r="167" spans="1:15" x14ac:dyDescent="0.3">
      <c r="A167">
        <v>0.59</v>
      </c>
      <c r="B167">
        <v>1.768</v>
      </c>
      <c r="C167">
        <v>150</v>
      </c>
      <c r="D167">
        <v>196.15</v>
      </c>
      <c r="E167">
        <v>121.15</v>
      </c>
      <c r="F167">
        <v>121.153846153846</v>
      </c>
      <c r="G167">
        <v>117.25</v>
      </c>
      <c r="H167">
        <v>2</v>
      </c>
      <c r="I167">
        <v>30</v>
      </c>
      <c r="J167">
        <v>35</v>
      </c>
      <c r="K167">
        <v>191</v>
      </c>
      <c r="L167" s="2">
        <f t="shared" si="18"/>
        <v>1.2378717796036304E-2</v>
      </c>
      <c r="M167" s="2">
        <f t="shared" si="19"/>
        <v>6.7552431401226687E-2</v>
      </c>
      <c r="N167" s="2">
        <f t="shared" si="20"/>
        <v>156</v>
      </c>
      <c r="O167">
        <f t="shared" si="21"/>
        <v>5.5173713605190383E-2</v>
      </c>
    </row>
    <row r="168" spans="1:15" x14ac:dyDescent="0.3">
      <c r="A168">
        <v>0.59</v>
      </c>
      <c r="B168">
        <v>1.768</v>
      </c>
      <c r="C168">
        <v>150</v>
      </c>
      <c r="D168">
        <v>196.15</v>
      </c>
      <c r="E168">
        <v>121.15</v>
      </c>
      <c r="F168">
        <v>121.153846153846</v>
      </c>
      <c r="G168">
        <v>127</v>
      </c>
      <c r="H168">
        <v>2</v>
      </c>
      <c r="I168">
        <v>30</v>
      </c>
      <c r="J168">
        <v>24</v>
      </c>
      <c r="K168">
        <v>243</v>
      </c>
      <c r="L168" s="2">
        <f t="shared" si="18"/>
        <v>8.4882636315677523E-3</v>
      </c>
      <c r="M168" s="2">
        <f t="shared" si="19"/>
        <v>8.5943669269623491E-2</v>
      </c>
      <c r="N168" s="2">
        <f t="shared" si="20"/>
        <v>219</v>
      </c>
      <c r="O168">
        <f t="shared" si="21"/>
        <v>7.7455405638055738E-2</v>
      </c>
    </row>
    <row r="169" spans="1:15" x14ac:dyDescent="0.3">
      <c r="A169">
        <v>0.59</v>
      </c>
      <c r="B169">
        <v>1.768</v>
      </c>
      <c r="C169">
        <v>150</v>
      </c>
      <c r="D169">
        <v>196.15</v>
      </c>
      <c r="E169">
        <v>121.15</v>
      </c>
      <c r="F169">
        <v>121.153846153846</v>
      </c>
      <c r="G169">
        <v>136.75</v>
      </c>
      <c r="H169">
        <v>2</v>
      </c>
      <c r="I169">
        <v>30</v>
      </c>
      <c r="J169">
        <v>28</v>
      </c>
      <c r="K169">
        <v>247</v>
      </c>
      <c r="L169" s="2">
        <f t="shared" si="18"/>
        <v>9.9029742368290444E-3</v>
      </c>
      <c r="M169" s="2">
        <f t="shared" si="19"/>
        <v>8.7358379874884776E-2</v>
      </c>
      <c r="N169" s="2">
        <f t="shared" si="20"/>
        <v>219</v>
      </c>
      <c r="O169">
        <f t="shared" si="21"/>
        <v>7.7455405638055738E-2</v>
      </c>
    </row>
    <row r="170" spans="1:15" x14ac:dyDescent="0.3">
      <c r="A170">
        <v>0.59</v>
      </c>
      <c r="B170">
        <v>1.768</v>
      </c>
      <c r="C170">
        <v>150</v>
      </c>
      <c r="D170">
        <v>196.15</v>
      </c>
      <c r="E170">
        <v>121.15</v>
      </c>
      <c r="F170">
        <v>121.153846153846</v>
      </c>
      <c r="G170">
        <v>146.5</v>
      </c>
      <c r="H170">
        <v>2</v>
      </c>
      <c r="I170">
        <v>30</v>
      </c>
      <c r="J170">
        <v>21</v>
      </c>
      <c r="K170">
        <v>247</v>
      </c>
      <c r="L170" s="2">
        <f t="shared" si="18"/>
        <v>7.4272306776217824E-3</v>
      </c>
      <c r="M170" s="2">
        <f t="shared" si="19"/>
        <v>8.7358379874884776E-2</v>
      </c>
      <c r="N170" s="2">
        <f t="shared" si="20"/>
        <v>226</v>
      </c>
      <c r="O170">
        <f t="shared" si="21"/>
        <v>7.9931149197262991E-2</v>
      </c>
    </row>
    <row r="171" spans="1:15" x14ac:dyDescent="0.3">
      <c r="A171">
        <v>0.59</v>
      </c>
      <c r="B171">
        <v>1.768</v>
      </c>
      <c r="C171">
        <v>150</v>
      </c>
      <c r="D171">
        <v>196.15</v>
      </c>
      <c r="E171">
        <v>121.15</v>
      </c>
      <c r="F171">
        <v>121.153846153846</v>
      </c>
      <c r="G171">
        <v>156.25</v>
      </c>
      <c r="H171">
        <v>2</v>
      </c>
      <c r="I171">
        <v>30</v>
      </c>
      <c r="J171">
        <v>24</v>
      </c>
      <c r="K171">
        <v>272</v>
      </c>
      <c r="L171" s="2">
        <f t="shared" si="18"/>
        <v>8.4882636315677523E-3</v>
      </c>
      <c r="M171" s="2">
        <f t="shared" si="19"/>
        <v>9.6200321157767846E-2</v>
      </c>
      <c r="N171" s="2">
        <f t="shared" si="20"/>
        <v>248</v>
      </c>
      <c r="O171">
        <f t="shared" si="21"/>
        <v>8.7712057526200107E-2</v>
      </c>
    </row>
    <row r="172" spans="1:15" x14ac:dyDescent="0.3">
      <c r="A172">
        <v>0.59</v>
      </c>
      <c r="B172">
        <v>1.768</v>
      </c>
      <c r="C172">
        <v>150</v>
      </c>
      <c r="D172">
        <v>196.15</v>
      </c>
      <c r="E172">
        <v>121.15</v>
      </c>
      <c r="F172">
        <v>121.153846153846</v>
      </c>
      <c r="G172">
        <v>166</v>
      </c>
      <c r="H172">
        <v>2</v>
      </c>
      <c r="I172">
        <v>30</v>
      </c>
      <c r="J172">
        <v>20</v>
      </c>
      <c r="K172">
        <v>265</v>
      </c>
      <c r="L172" s="2">
        <f t="shared" si="18"/>
        <v>7.0735530263064594E-3</v>
      </c>
      <c r="M172" s="2">
        <f t="shared" si="19"/>
        <v>9.3724577598560593E-2</v>
      </c>
      <c r="N172" s="2">
        <f t="shared" si="20"/>
        <v>245</v>
      </c>
      <c r="O172">
        <f t="shared" si="21"/>
        <v>8.6651024572254126E-2</v>
      </c>
    </row>
    <row r="173" spans="1:15" x14ac:dyDescent="0.3">
      <c r="A173">
        <v>0.59</v>
      </c>
      <c r="B173">
        <v>1.768</v>
      </c>
      <c r="C173">
        <v>150</v>
      </c>
      <c r="D173">
        <v>196.15</v>
      </c>
      <c r="E173">
        <v>121.15</v>
      </c>
      <c r="F173">
        <v>121.153846153846</v>
      </c>
      <c r="G173">
        <v>175.75</v>
      </c>
      <c r="H173">
        <v>2</v>
      </c>
      <c r="I173">
        <v>30</v>
      </c>
      <c r="J173">
        <v>20</v>
      </c>
      <c r="K173">
        <v>281</v>
      </c>
      <c r="L173" s="2">
        <f t="shared" si="18"/>
        <v>7.0735530263064594E-3</v>
      </c>
      <c r="M173" s="2">
        <f t="shared" si="19"/>
        <v>9.9383420019605762E-2</v>
      </c>
      <c r="N173" s="2">
        <f t="shared" si="20"/>
        <v>261</v>
      </c>
      <c r="O173">
        <f t="shared" si="21"/>
        <v>9.2309866993299294E-2</v>
      </c>
    </row>
    <row r="174" spans="1:15" x14ac:dyDescent="0.3">
      <c r="A174">
        <v>0.59</v>
      </c>
      <c r="B174">
        <v>1.768</v>
      </c>
      <c r="C174">
        <v>150</v>
      </c>
      <c r="D174">
        <v>196.15</v>
      </c>
      <c r="E174">
        <v>121.15</v>
      </c>
      <c r="F174">
        <v>121.153846153846</v>
      </c>
      <c r="G174">
        <v>185.5</v>
      </c>
      <c r="H174">
        <v>2</v>
      </c>
      <c r="I174">
        <v>30</v>
      </c>
      <c r="J174">
        <v>18</v>
      </c>
      <c r="K174">
        <v>268</v>
      </c>
      <c r="L174" s="2">
        <f t="shared" si="18"/>
        <v>6.3661977236758134E-3</v>
      </c>
      <c r="M174" s="2">
        <f t="shared" si="19"/>
        <v>9.4785610552506561E-2</v>
      </c>
      <c r="N174" s="2">
        <f t="shared" si="20"/>
        <v>250</v>
      </c>
      <c r="O174">
        <f t="shared" si="21"/>
        <v>8.8419412828830743E-2</v>
      </c>
    </row>
    <row r="175" spans="1:15" x14ac:dyDescent="0.3">
      <c r="A175">
        <v>0.59</v>
      </c>
      <c r="B175">
        <v>1.768</v>
      </c>
      <c r="C175">
        <v>150</v>
      </c>
      <c r="D175">
        <v>196.15</v>
      </c>
      <c r="E175">
        <v>121.15</v>
      </c>
      <c r="F175">
        <v>121.153846153846</v>
      </c>
      <c r="G175">
        <v>195.25</v>
      </c>
      <c r="H175">
        <v>2</v>
      </c>
      <c r="I175">
        <v>30</v>
      </c>
      <c r="J175">
        <v>16</v>
      </c>
      <c r="K175">
        <v>259</v>
      </c>
      <c r="L175" s="2">
        <f t="shared" si="18"/>
        <v>5.6588424210451682E-3</v>
      </c>
      <c r="M175" s="2">
        <f t="shared" si="19"/>
        <v>9.1602511690668659E-2</v>
      </c>
      <c r="N175" s="2">
        <f t="shared" si="20"/>
        <v>243</v>
      </c>
      <c r="O175">
        <f t="shared" si="21"/>
        <v>8.5943669269623491E-2</v>
      </c>
    </row>
    <row r="176" spans="1:15" x14ac:dyDescent="0.3">
      <c r="A176">
        <v>0.59</v>
      </c>
      <c r="B176">
        <v>1.768</v>
      </c>
      <c r="C176">
        <v>150</v>
      </c>
      <c r="D176">
        <v>196.15</v>
      </c>
      <c r="E176">
        <v>121.15</v>
      </c>
      <c r="F176">
        <v>121.153846153846</v>
      </c>
      <c r="G176">
        <v>205</v>
      </c>
      <c r="H176">
        <v>2</v>
      </c>
      <c r="I176">
        <v>30</v>
      </c>
      <c r="J176">
        <v>16</v>
      </c>
      <c r="K176">
        <v>250</v>
      </c>
      <c r="L176" s="2">
        <f t="shared" ref="L176:L239" si="22">J176/(PI()*I176^2)</f>
        <v>5.6588424210451682E-3</v>
      </c>
      <c r="M176" s="2">
        <f t="shared" ref="M176:M239" si="23">K176/(PI()*I176^2)</f>
        <v>8.8419412828830743E-2</v>
      </c>
      <c r="N176" s="2">
        <f t="shared" ref="N176:N239" si="24">K176-J176</f>
        <v>234</v>
      </c>
      <c r="O176">
        <f t="shared" ref="O176:O239" si="25">(K176-J176)/(PI()*I176^2)</f>
        <v>8.2760570407785575E-2</v>
      </c>
    </row>
    <row r="177" spans="1:15" x14ac:dyDescent="0.3">
      <c r="A177">
        <v>0.59</v>
      </c>
      <c r="B177">
        <v>1.768</v>
      </c>
      <c r="C177">
        <v>150</v>
      </c>
      <c r="D177">
        <v>196.15</v>
      </c>
      <c r="E177">
        <v>121.15</v>
      </c>
      <c r="F177">
        <v>121.153846153846</v>
      </c>
      <c r="G177">
        <v>214.75</v>
      </c>
      <c r="H177">
        <v>2</v>
      </c>
      <c r="I177">
        <v>30</v>
      </c>
      <c r="J177">
        <v>15</v>
      </c>
      <c r="K177">
        <v>261</v>
      </c>
      <c r="L177" s="2">
        <f t="shared" si="22"/>
        <v>5.3051647697298452E-3</v>
      </c>
      <c r="M177" s="2">
        <f t="shared" si="23"/>
        <v>9.2309866993299294E-2</v>
      </c>
      <c r="N177" s="2">
        <f t="shared" si="24"/>
        <v>246</v>
      </c>
      <c r="O177">
        <f t="shared" si="25"/>
        <v>8.7004702223569458E-2</v>
      </c>
    </row>
    <row r="178" spans="1:15" x14ac:dyDescent="0.3">
      <c r="A178">
        <v>0.59</v>
      </c>
      <c r="B178">
        <v>1.768</v>
      </c>
      <c r="C178">
        <v>150</v>
      </c>
      <c r="D178">
        <v>196.15</v>
      </c>
      <c r="E178">
        <v>121.15</v>
      </c>
      <c r="F178">
        <v>121.153846153846</v>
      </c>
      <c r="G178">
        <v>224.5</v>
      </c>
      <c r="H178">
        <v>2</v>
      </c>
      <c r="I178">
        <v>30</v>
      </c>
      <c r="J178">
        <v>13</v>
      </c>
      <c r="K178">
        <v>257</v>
      </c>
      <c r="L178" s="2">
        <f t="shared" si="22"/>
        <v>4.5978094670991992E-3</v>
      </c>
      <c r="M178" s="2">
        <f t="shared" si="23"/>
        <v>9.0895156388038009E-2</v>
      </c>
      <c r="N178" s="2">
        <f t="shared" si="24"/>
        <v>244</v>
      </c>
      <c r="O178">
        <f t="shared" si="25"/>
        <v>8.6297346920938808E-2</v>
      </c>
    </row>
    <row r="179" spans="1:15" x14ac:dyDescent="0.3">
      <c r="A179">
        <v>0.59</v>
      </c>
      <c r="B179">
        <v>1.768</v>
      </c>
      <c r="C179">
        <v>150</v>
      </c>
      <c r="D179">
        <v>196.15</v>
      </c>
      <c r="E179">
        <v>121.15</v>
      </c>
      <c r="F179">
        <v>121.153846153846</v>
      </c>
      <c r="G179">
        <v>234.25</v>
      </c>
      <c r="H179">
        <v>2</v>
      </c>
      <c r="I179">
        <v>30</v>
      </c>
      <c r="J179">
        <v>13</v>
      </c>
      <c r="K179">
        <v>265</v>
      </c>
      <c r="L179" s="2">
        <f t="shared" si="22"/>
        <v>4.5978094670991992E-3</v>
      </c>
      <c r="M179" s="2">
        <f t="shared" si="23"/>
        <v>9.3724577598560593E-2</v>
      </c>
      <c r="N179" s="2">
        <f t="shared" si="24"/>
        <v>252</v>
      </c>
      <c r="O179">
        <f t="shared" si="25"/>
        <v>8.9126768131461392E-2</v>
      </c>
    </row>
    <row r="180" spans="1:15" x14ac:dyDescent="0.3">
      <c r="A180">
        <v>0.59</v>
      </c>
      <c r="B180">
        <v>1.768</v>
      </c>
      <c r="C180">
        <v>150</v>
      </c>
      <c r="D180">
        <v>196.15</v>
      </c>
      <c r="E180">
        <v>121.15</v>
      </c>
      <c r="F180">
        <v>121.153846153846</v>
      </c>
      <c r="G180">
        <v>244</v>
      </c>
      <c r="H180">
        <v>2</v>
      </c>
      <c r="I180">
        <v>30</v>
      </c>
      <c r="J180">
        <v>12</v>
      </c>
      <c r="K180">
        <v>277</v>
      </c>
      <c r="L180" s="2">
        <f t="shared" si="22"/>
        <v>4.2441318157838762E-3</v>
      </c>
      <c r="M180" s="2">
        <f t="shared" si="23"/>
        <v>9.7968709414344463E-2</v>
      </c>
      <c r="N180" s="2">
        <f t="shared" si="24"/>
        <v>265</v>
      </c>
      <c r="O180">
        <f t="shared" si="25"/>
        <v>9.3724577598560593E-2</v>
      </c>
    </row>
    <row r="181" spans="1:15" x14ac:dyDescent="0.3">
      <c r="A181">
        <v>0.59</v>
      </c>
      <c r="B181">
        <v>1.768</v>
      </c>
      <c r="C181">
        <v>150</v>
      </c>
      <c r="D181">
        <v>196.15</v>
      </c>
      <c r="E181">
        <v>121.15</v>
      </c>
      <c r="F181">
        <v>121.153846153846</v>
      </c>
      <c r="G181">
        <v>253.75</v>
      </c>
      <c r="H181">
        <v>2</v>
      </c>
      <c r="I181">
        <v>30</v>
      </c>
      <c r="J181">
        <v>10</v>
      </c>
      <c r="K181">
        <v>258</v>
      </c>
      <c r="L181" s="2">
        <f t="shared" si="22"/>
        <v>3.5367765131532297E-3</v>
      </c>
      <c r="M181" s="2">
        <f t="shared" si="23"/>
        <v>9.1248834039353327E-2</v>
      </c>
      <c r="N181" s="2">
        <f t="shared" si="24"/>
        <v>248</v>
      </c>
      <c r="O181">
        <f t="shared" si="25"/>
        <v>8.7712057526200107E-2</v>
      </c>
    </row>
    <row r="182" spans="1:15" x14ac:dyDescent="0.3">
      <c r="A182">
        <v>0.59</v>
      </c>
      <c r="B182">
        <v>1.768</v>
      </c>
      <c r="C182">
        <v>150</v>
      </c>
      <c r="D182">
        <v>196.15</v>
      </c>
      <c r="E182">
        <v>121.15</v>
      </c>
      <c r="F182">
        <v>121.153846153846</v>
      </c>
      <c r="G182">
        <v>263.5</v>
      </c>
      <c r="H182">
        <v>2</v>
      </c>
      <c r="I182">
        <v>30</v>
      </c>
      <c r="J182">
        <v>11</v>
      </c>
      <c r="K182">
        <v>270</v>
      </c>
      <c r="L182" s="2">
        <f t="shared" si="22"/>
        <v>3.8904541644685527E-3</v>
      </c>
      <c r="M182" s="2">
        <f t="shared" si="23"/>
        <v>9.549296585513721E-2</v>
      </c>
      <c r="N182" s="2">
        <f t="shared" si="24"/>
        <v>259</v>
      </c>
      <c r="O182">
        <f t="shared" si="25"/>
        <v>9.1602511690668659E-2</v>
      </c>
    </row>
    <row r="183" spans="1:15" x14ac:dyDescent="0.3">
      <c r="A183">
        <v>0.59</v>
      </c>
      <c r="B183">
        <v>1.768</v>
      </c>
      <c r="C183">
        <v>150</v>
      </c>
      <c r="D183">
        <v>196.15</v>
      </c>
      <c r="E183">
        <v>121.15</v>
      </c>
      <c r="F183">
        <v>121.153846153846</v>
      </c>
      <c r="G183">
        <v>273.25</v>
      </c>
      <c r="H183">
        <v>2</v>
      </c>
      <c r="I183">
        <v>30</v>
      </c>
      <c r="J183">
        <v>8</v>
      </c>
      <c r="K183">
        <v>267</v>
      </c>
      <c r="L183" s="2">
        <f t="shared" si="22"/>
        <v>2.8294212105225841E-3</v>
      </c>
      <c r="M183" s="2">
        <f t="shared" si="23"/>
        <v>9.4431932901191243E-2</v>
      </c>
      <c r="N183" s="2">
        <f t="shared" si="24"/>
        <v>259</v>
      </c>
      <c r="O183">
        <f t="shared" si="25"/>
        <v>9.1602511690668659E-2</v>
      </c>
    </row>
    <row r="184" spans="1:15" x14ac:dyDescent="0.3">
      <c r="A184">
        <v>0.59</v>
      </c>
      <c r="B184">
        <v>1.768</v>
      </c>
      <c r="C184">
        <v>150</v>
      </c>
      <c r="D184">
        <v>196.15</v>
      </c>
      <c r="E184">
        <v>121.15</v>
      </c>
      <c r="F184">
        <v>121.153846153846</v>
      </c>
      <c r="G184">
        <v>283</v>
      </c>
      <c r="H184">
        <v>2</v>
      </c>
      <c r="I184">
        <v>30</v>
      </c>
      <c r="J184">
        <v>10</v>
      </c>
      <c r="K184">
        <v>256</v>
      </c>
      <c r="L184" s="2">
        <f t="shared" si="22"/>
        <v>3.5367765131532297E-3</v>
      </c>
      <c r="M184" s="2">
        <f t="shared" si="23"/>
        <v>9.0541478736722691E-2</v>
      </c>
      <c r="N184" s="2">
        <f t="shared" si="24"/>
        <v>246</v>
      </c>
      <c r="O184">
        <f t="shared" si="25"/>
        <v>8.7004702223569458E-2</v>
      </c>
    </row>
    <row r="185" spans="1:15" x14ac:dyDescent="0.3">
      <c r="A185">
        <v>0.59</v>
      </c>
      <c r="B185">
        <v>1.768</v>
      </c>
      <c r="C185">
        <v>150</v>
      </c>
      <c r="D185">
        <v>196.15</v>
      </c>
      <c r="E185">
        <v>121.15</v>
      </c>
      <c r="F185">
        <v>121.153846153846</v>
      </c>
      <c r="G185">
        <v>292.75</v>
      </c>
      <c r="H185">
        <v>2</v>
      </c>
      <c r="I185">
        <v>30</v>
      </c>
      <c r="J185">
        <v>10</v>
      </c>
      <c r="K185">
        <v>242</v>
      </c>
      <c r="L185" s="2">
        <f t="shared" si="22"/>
        <v>3.5367765131532297E-3</v>
      </c>
      <c r="M185" s="2">
        <f t="shared" si="23"/>
        <v>8.5589991618308159E-2</v>
      </c>
      <c r="N185" s="2">
        <f t="shared" si="24"/>
        <v>232</v>
      </c>
      <c r="O185">
        <f t="shared" si="25"/>
        <v>8.2053215105154939E-2</v>
      </c>
    </row>
    <row r="186" spans="1:15" x14ac:dyDescent="0.3">
      <c r="A186">
        <v>0.59</v>
      </c>
      <c r="B186">
        <v>1.768</v>
      </c>
      <c r="C186">
        <v>150</v>
      </c>
      <c r="D186">
        <v>196.15</v>
      </c>
      <c r="E186">
        <v>121.15</v>
      </c>
      <c r="F186">
        <v>121.153846153846</v>
      </c>
      <c r="G186">
        <v>302.5</v>
      </c>
      <c r="H186">
        <v>2</v>
      </c>
      <c r="I186">
        <v>30</v>
      </c>
      <c r="J186">
        <v>9</v>
      </c>
      <c r="K186">
        <v>236</v>
      </c>
      <c r="L186" s="2">
        <f t="shared" si="22"/>
        <v>3.1830988618379067E-3</v>
      </c>
      <c r="M186" s="2">
        <f t="shared" si="23"/>
        <v>8.3467925710416224E-2</v>
      </c>
      <c r="N186" s="2">
        <f t="shared" si="24"/>
        <v>227</v>
      </c>
      <c r="O186">
        <f t="shared" si="25"/>
        <v>8.0284826848578322E-2</v>
      </c>
    </row>
    <row r="187" spans="1:15" x14ac:dyDescent="0.3">
      <c r="A187">
        <v>0.59</v>
      </c>
      <c r="B187">
        <v>1.768</v>
      </c>
      <c r="C187">
        <v>150</v>
      </c>
      <c r="D187">
        <v>196.15</v>
      </c>
      <c r="E187">
        <v>121.15</v>
      </c>
      <c r="F187">
        <v>121.153846153846</v>
      </c>
      <c r="G187">
        <v>312.25</v>
      </c>
      <c r="H187">
        <v>2</v>
      </c>
      <c r="I187">
        <v>30</v>
      </c>
      <c r="J187">
        <v>8</v>
      </c>
      <c r="K187">
        <v>237</v>
      </c>
      <c r="L187" s="2">
        <f t="shared" si="22"/>
        <v>2.8294212105225841E-3</v>
      </c>
      <c r="M187" s="2">
        <f t="shared" si="23"/>
        <v>8.3821603361731542E-2</v>
      </c>
      <c r="N187" s="2">
        <f t="shared" si="24"/>
        <v>229</v>
      </c>
      <c r="O187">
        <f t="shared" si="25"/>
        <v>8.0992182151208958E-2</v>
      </c>
    </row>
    <row r="188" spans="1:15" x14ac:dyDescent="0.3">
      <c r="A188">
        <v>0.59</v>
      </c>
      <c r="B188">
        <v>1.768</v>
      </c>
      <c r="C188">
        <v>150</v>
      </c>
      <c r="D188">
        <v>196.15</v>
      </c>
      <c r="E188">
        <v>121.15</v>
      </c>
      <c r="F188">
        <v>121.153846153846</v>
      </c>
      <c r="G188">
        <v>322</v>
      </c>
      <c r="H188">
        <v>2</v>
      </c>
      <c r="I188">
        <v>30</v>
      </c>
      <c r="J188">
        <v>7</v>
      </c>
      <c r="K188">
        <v>250</v>
      </c>
      <c r="L188" s="2">
        <f t="shared" si="22"/>
        <v>2.4757435592072611E-3</v>
      </c>
      <c r="M188" s="2">
        <f t="shared" si="23"/>
        <v>8.8419412828830743E-2</v>
      </c>
      <c r="N188" s="2">
        <f t="shared" si="24"/>
        <v>243</v>
      </c>
      <c r="O188">
        <f t="shared" si="25"/>
        <v>8.5943669269623491E-2</v>
      </c>
    </row>
    <row r="189" spans="1:15" x14ac:dyDescent="0.3">
      <c r="A189">
        <v>0.59</v>
      </c>
      <c r="B189">
        <v>1.768</v>
      </c>
      <c r="C189">
        <v>150</v>
      </c>
      <c r="D189">
        <v>196.15</v>
      </c>
      <c r="E189">
        <v>121.15</v>
      </c>
      <c r="F189">
        <v>121.153846153846</v>
      </c>
      <c r="G189">
        <v>331.75</v>
      </c>
      <c r="H189">
        <v>2</v>
      </c>
      <c r="I189">
        <v>30</v>
      </c>
      <c r="J189">
        <v>7</v>
      </c>
      <c r="K189">
        <v>242</v>
      </c>
      <c r="L189" s="2">
        <f t="shared" si="22"/>
        <v>2.4757435592072611E-3</v>
      </c>
      <c r="M189" s="2">
        <f t="shared" si="23"/>
        <v>8.5589991618308159E-2</v>
      </c>
      <c r="N189" s="2">
        <f t="shared" si="24"/>
        <v>235</v>
      </c>
      <c r="O189">
        <f t="shared" si="25"/>
        <v>8.3114248059100906E-2</v>
      </c>
    </row>
    <row r="190" spans="1:15" x14ac:dyDescent="0.3">
      <c r="A190">
        <v>0.59</v>
      </c>
      <c r="B190">
        <v>1.768</v>
      </c>
      <c r="C190">
        <v>150</v>
      </c>
      <c r="D190">
        <v>196.15</v>
      </c>
      <c r="E190">
        <v>121.15</v>
      </c>
      <c r="F190">
        <v>121.153846153846</v>
      </c>
      <c r="G190">
        <v>341.5</v>
      </c>
      <c r="H190">
        <v>2</v>
      </c>
      <c r="I190">
        <v>30</v>
      </c>
      <c r="J190">
        <v>6</v>
      </c>
      <c r="K190">
        <v>261</v>
      </c>
      <c r="L190" s="2">
        <f t="shared" si="22"/>
        <v>2.1220659078919381E-3</v>
      </c>
      <c r="M190" s="2">
        <f t="shared" si="23"/>
        <v>9.2309866993299294E-2</v>
      </c>
      <c r="N190" s="2">
        <f t="shared" si="24"/>
        <v>255</v>
      </c>
      <c r="O190">
        <f t="shared" si="25"/>
        <v>9.018780108540736E-2</v>
      </c>
    </row>
    <row r="191" spans="1:15" x14ac:dyDescent="0.3">
      <c r="A191">
        <v>0.59</v>
      </c>
      <c r="B191">
        <v>1.768</v>
      </c>
      <c r="C191">
        <v>150</v>
      </c>
      <c r="D191">
        <v>196.15</v>
      </c>
      <c r="E191">
        <v>121.15</v>
      </c>
      <c r="F191">
        <v>121.153846153846</v>
      </c>
      <c r="G191">
        <v>351.25</v>
      </c>
      <c r="H191">
        <v>2</v>
      </c>
      <c r="I191">
        <v>30</v>
      </c>
      <c r="J191">
        <v>4</v>
      </c>
      <c r="K191">
        <v>235</v>
      </c>
      <c r="L191" s="2">
        <f t="shared" si="22"/>
        <v>1.4147106052612921E-3</v>
      </c>
      <c r="M191" s="2">
        <f t="shared" si="23"/>
        <v>8.3114248059100906E-2</v>
      </c>
      <c r="N191" s="2">
        <f t="shared" si="24"/>
        <v>231</v>
      </c>
      <c r="O191">
        <f t="shared" si="25"/>
        <v>8.1699537453839607E-2</v>
      </c>
    </row>
    <row r="192" spans="1:15" x14ac:dyDescent="0.3">
      <c r="A192">
        <v>0.59</v>
      </c>
      <c r="B192">
        <v>1.768</v>
      </c>
      <c r="C192">
        <v>150</v>
      </c>
      <c r="D192">
        <v>196.15</v>
      </c>
      <c r="E192">
        <v>121.15</v>
      </c>
      <c r="F192">
        <v>121.153846153846</v>
      </c>
      <c r="G192">
        <v>361</v>
      </c>
      <c r="H192">
        <v>2</v>
      </c>
      <c r="I192">
        <v>30</v>
      </c>
      <c r="J192">
        <v>7</v>
      </c>
      <c r="K192">
        <v>239</v>
      </c>
      <c r="L192" s="2">
        <f t="shared" si="22"/>
        <v>2.4757435592072611E-3</v>
      </c>
      <c r="M192" s="2">
        <f t="shared" si="23"/>
        <v>8.4528958664362192E-2</v>
      </c>
      <c r="N192" s="2">
        <f t="shared" si="24"/>
        <v>232</v>
      </c>
      <c r="O192">
        <f t="shared" si="25"/>
        <v>8.2053215105154939E-2</v>
      </c>
    </row>
    <row r="193" spans="1:15" x14ac:dyDescent="0.3">
      <c r="A193">
        <v>0.59</v>
      </c>
      <c r="B193">
        <v>1.768</v>
      </c>
      <c r="C193">
        <v>150</v>
      </c>
      <c r="D193">
        <v>196.15</v>
      </c>
      <c r="E193">
        <v>121.15</v>
      </c>
      <c r="F193">
        <v>121.153846153846</v>
      </c>
      <c r="G193">
        <v>370.75</v>
      </c>
      <c r="H193">
        <v>2</v>
      </c>
      <c r="I193">
        <v>30</v>
      </c>
      <c r="J193">
        <v>5</v>
      </c>
      <c r="K193">
        <v>257</v>
      </c>
      <c r="L193" s="2">
        <f t="shared" si="22"/>
        <v>1.7683882565766149E-3</v>
      </c>
      <c r="M193" s="2">
        <f t="shared" si="23"/>
        <v>9.0895156388038009E-2</v>
      </c>
      <c r="N193" s="2">
        <f t="shared" si="24"/>
        <v>252</v>
      </c>
      <c r="O193">
        <f t="shared" si="25"/>
        <v>8.9126768131461392E-2</v>
      </c>
    </row>
    <row r="194" spans="1:15" x14ac:dyDescent="0.3">
      <c r="A194">
        <v>0.59</v>
      </c>
      <c r="B194">
        <v>1.768</v>
      </c>
      <c r="C194">
        <v>150</v>
      </c>
      <c r="D194">
        <v>196.15</v>
      </c>
      <c r="E194">
        <v>121.15</v>
      </c>
      <c r="F194">
        <v>121.153846153846</v>
      </c>
      <c r="G194">
        <v>380.5</v>
      </c>
      <c r="H194">
        <v>2</v>
      </c>
      <c r="I194">
        <v>30</v>
      </c>
      <c r="J194">
        <v>4</v>
      </c>
      <c r="K194">
        <v>227</v>
      </c>
      <c r="L194" s="2">
        <f t="shared" si="22"/>
        <v>1.4147106052612921E-3</v>
      </c>
      <c r="M194" s="2">
        <f t="shared" si="23"/>
        <v>8.0284826848578322E-2</v>
      </c>
      <c r="N194" s="2">
        <f t="shared" si="24"/>
        <v>223</v>
      </c>
      <c r="O194">
        <f t="shared" si="25"/>
        <v>7.8870116243317023E-2</v>
      </c>
    </row>
    <row r="195" spans="1:15" x14ac:dyDescent="0.3">
      <c r="A195">
        <v>0.59</v>
      </c>
      <c r="B195">
        <v>1.768</v>
      </c>
      <c r="C195">
        <v>150</v>
      </c>
      <c r="D195">
        <v>196.15</v>
      </c>
      <c r="E195">
        <v>121.15</v>
      </c>
      <c r="F195">
        <v>121.153846153846</v>
      </c>
      <c r="G195">
        <v>390.25</v>
      </c>
      <c r="H195">
        <v>2</v>
      </c>
      <c r="I195">
        <v>30</v>
      </c>
      <c r="J195">
        <v>5</v>
      </c>
      <c r="K195">
        <v>225</v>
      </c>
      <c r="L195" s="2">
        <f t="shared" si="22"/>
        <v>1.7683882565766149E-3</v>
      </c>
      <c r="M195" s="2">
        <f t="shared" si="23"/>
        <v>7.9577471545947673E-2</v>
      </c>
      <c r="N195" s="2">
        <f t="shared" si="24"/>
        <v>220</v>
      </c>
      <c r="O195">
        <f t="shared" si="25"/>
        <v>7.7809083289371056E-2</v>
      </c>
    </row>
    <row r="196" spans="1:15" x14ac:dyDescent="0.3">
      <c r="A196">
        <v>0.59</v>
      </c>
      <c r="B196">
        <v>1.768</v>
      </c>
      <c r="C196">
        <v>150</v>
      </c>
      <c r="D196">
        <v>196.15</v>
      </c>
      <c r="E196">
        <v>121.15</v>
      </c>
      <c r="F196">
        <v>121.153846153846</v>
      </c>
      <c r="G196">
        <v>400</v>
      </c>
      <c r="H196">
        <v>2</v>
      </c>
      <c r="I196">
        <v>30</v>
      </c>
      <c r="J196">
        <v>5</v>
      </c>
      <c r="K196">
        <v>228</v>
      </c>
      <c r="L196" s="2">
        <f t="shared" si="22"/>
        <v>1.7683882565766149E-3</v>
      </c>
      <c r="M196" s="2">
        <f t="shared" si="23"/>
        <v>8.063850449989364E-2</v>
      </c>
      <c r="N196" s="2">
        <f t="shared" si="24"/>
        <v>223</v>
      </c>
      <c r="O196">
        <f t="shared" si="25"/>
        <v>7.8870116243317023E-2</v>
      </c>
    </row>
    <row r="197" spans="1:15" x14ac:dyDescent="0.3">
      <c r="A197">
        <v>0.59</v>
      </c>
      <c r="B197">
        <v>1.768</v>
      </c>
      <c r="C197">
        <v>150</v>
      </c>
      <c r="D197">
        <v>196.15</v>
      </c>
      <c r="E197">
        <v>121.15</v>
      </c>
      <c r="F197">
        <v>121.153846153846</v>
      </c>
      <c r="G197">
        <v>19.75</v>
      </c>
      <c r="H197">
        <v>2</v>
      </c>
      <c r="I197">
        <v>30</v>
      </c>
      <c r="J197">
        <v>36</v>
      </c>
      <c r="K197">
        <v>83</v>
      </c>
      <c r="L197" s="2">
        <f t="shared" si="22"/>
        <v>1.2732395447351627E-2</v>
      </c>
      <c r="M197" s="2">
        <f t="shared" si="23"/>
        <v>2.9355245059171808E-2</v>
      </c>
      <c r="N197" s="2">
        <f t="shared" si="24"/>
        <v>47</v>
      </c>
      <c r="O197">
        <f t="shared" si="25"/>
        <v>1.662284961182018E-2</v>
      </c>
    </row>
    <row r="198" spans="1:15" x14ac:dyDescent="0.3">
      <c r="A198">
        <v>0.59</v>
      </c>
      <c r="B198">
        <v>1.768</v>
      </c>
      <c r="C198">
        <v>150</v>
      </c>
      <c r="D198">
        <v>196.15</v>
      </c>
      <c r="E198">
        <v>121.15</v>
      </c>
      <c r="F198">
        <v>121.153846153846</v>
      </c>
      <c r="G198">
        <v>10</v>
      </c>
      <c r="H198">
        <v>2</v>
      </c>
      <c r="I198">
        <v>40</v>
      </c>
      <c r="J198">
        <v>60</v>
      </c>
      <c r="K198">
        <v>185</v>
      </c>
      <c r="L198" s="2">
        <f t="shared" si="22"/>
        <v>1.193662073189215E-2</v>
      </c>
      <c r="M198" s="2">
        <f t="shared" si="23"/>
        <v>3.6804580590000795E-2</v>
      </c>
      <c r="N198" s="2">
        <f t="shared" si="24"/>
        <v>125</v>
      </c>
      <c r="O198">
        <f t="shared" si="25"/>
        <v>2.4867959858108645E-2</v>
      </c>
    </row>
    <row r="199" spans="1:15" x14ac:dyDescent="0.3">
      <c r="A199">
        <v>0.59</v>
      </c>
      <c r="B199">
        <v>1.768</v>
      </c>
      <c r="C199">
        <v>150</v>
      </c>
      <c r="D199">
        <v>196.15</v>
      </c>
      <c r="E199">
        <v>121.15</v>
      </c>
      <c r="F199">
        <v>121.153846153846</v>
      </c>
      <c r="G199">
        <v>19.75</v>
      </c>
      <c r="H199">
        <v>2</v>
      </c>
      <c r="I199">
        <v>40</v>
      </c>
      <c r="J199">
        <v>54</v>
      </c>
      <c r="K199">
        <v>185</v>
      </c>
      <c r="L199" s="2">
        <f t="shared" si="22"/>
        <v>1.0742958658702935E-2</v>
      </c>
      <c r="M199" s="2">
        <f t="shared" si="23"/>
        <v>3.6804580590000795E-2</v>
      </c>
      <c r="N199" s="2">
        <f t="shared" si="24"/>
        <v>131</v>
      </c>
      <c r="O199">
        <f t="shared" si="25"/>
        <v>2.6061621931297862E-2</v>
      </c>
    </row>
    <row r="200" spans="1:15" x14ac:dyDescent="0.3">
      <c r="A200">
        <v>0.59</v>
      </c>
      <c r="B200">
        <v>1.768</v>
      </c>
      <c r="C200">
        <v>150</v>
      </c>
      <c r="D200">
        <v>196.15</v>
      </c>
      <c r="E200">
        <v>121.15</v>
      </c>
      <c r="F200">
        <v>121.153846153846</v>
      </c>
      <c r="G200">
        <v>29.5</v>
      </c>
      <c r="H200">
        <v>2</v>
      </c>
      <c r="I200">
        <v>40</v>
      </c>
      <c r="J200">
        <v>48</v>
      </c>
      <c r="K200">
        <v>247</v>
      </c>
      <c r="L200" s="2">
        <f t="shared" si="22"/>
        <v>9.5492965855137196E-3</v>
      </c>
      <c r="M200" s="2">
        <f t="shared" si="23"/>
        <v>4.9139088679622682E-2</v>
      </c>
      <c r="N200" s="2">
        <f t="shared" si="24"/>
        <v>199</v>
      </c>
      <c r="O200">
        <f t="shared" si="25"/>
        <v>3.9589792094108962E-2</v>
      </c>
    </row>
    <row r="201" spans="1:15" x14ac:dyDescent="0.3">
      <c r="A201">
        <v>0.59</v>
      </c>
      <c r="B201">
        <v>1.768</v>
      </c>
      <c r="C201">
        <v>150</v>
      </c>
      <c r="D201">
        <v>196.15</v>
      </c>
      <c r="E201">
        <v>121.15</v>
      </c>
      <c r="F201">
        <v>121.153846153846</v>
      </c>
      <c r="G201">
        <v>39.25</v>
      </c>
      <c r="H201">
        <v>2</v>
      </c>
      <c r="I201">
        <v>40</v>
      </c>
      <c r="J201">
        <v>46</v>
      </c>
      <c r="K201">
        <v>245</v>
      </c>
      <c r="L201" s="2">
        <f t="shared" si="22"/>
        <v>9.1514092277839819E-3</v>
      </c>
      <c r="M201" s="2">
        <f t="shared" si="23"/>
        <v>4.8741201321892948E-2</v>
      </c>
      <c r="N201" s="2">
        <f t="shared" si="24"/>
        <v>199</v>
      </c>
      <c r="O201">
        <f t="shared" si="25"/>
        <v>3.9589792094108962E-2</v>
      </c>
    </row>
    <row r="202" spans="1:15" x14ac:dyDescent="0.3">
      <c r="A202">
        <v>0.59</v>
      </c>
      <c r="B202">
        <v>1.768</v>
      </c>
      <c r="C202">
        <v>150</v>
      </c>
      <c r="D202">
        <v>196.15</v>
      </c>
      <c r="E202">
        <v>121.15</v>
      </c>
      <c r="F202">
        <v>121.153846153846</v>
      </c>
      <c r="G202">
        <v>49</v>
      </c>
      <c r="H202">
        <v>2</v>
      </c>
      <c r="I202">
        <v>40</v>
      </c>
      <c r="J202">
        <v>45</v>
      </c>
      <c r="K202">
        <v>273</v>
      </c>
      <c r="L202" s="2">
        <f t="shared" si="22"/>
        <v>8.952465548919113E-3</v>
      </c>
      <c r="M202" s="2">
        <f t="shared" si="23"/>
        <v>5.4311624330109283E-2</v>
      </c>
      <c r="N202" s="2">
        <f t="shared" si="24"/>
        <v>228</v>
      </c>
      <c r="O202">
        <f t="shared" si="25"/>
        <v>4.5359158781190172E-2</v>
      </c>
    </row>
    <row r="203" spans="1:15" x14ac:dyDescent="0.3">
      <c r="A203">
        <v>0.59</v>
      </c>
      <c r="B203">
        <v>1.768</v>
      </c>
      <c r="C203">
        <v>150</v>
      </c>
      <c r="D203">
        <v>196.15</v>
      </c>
      <c r="E203">
        <v>121.15</v>
      </c>
      <c r="F203">
        <v>121.153846153846</v>
      </c>
      <c r="G203">
        <v>58.75</v>
      </c>
      <c r="H203">
        <v>2</v>
      </c>
      <c r="I203">
        <v>40</v>
      </c>
      <c r="J203">
        <v>46</v>
      </c>
      <c r="K203">
        <v>296</v>
      </c>
      <c r="L203" s="2">
        <f t="shared" si="22"/>
        <v>9.1514092277839819E-3</v>
      </c>
      <c r="M203" s="2">
        <f t="shared" si="23"/>
        <v>5.8887328944001276E-2</v>
      </c>
      <c r="N203" s="2">
        <f t="shared" si="24"/>
        <v>250</v>
      </c>
      <c r="O203">
        <f t="shared" si="25"/>
        <v>4.973591971621729E-2</v>
      </c>
    </row>
    <row r="204" spans="1:15" x14ac:dyDescent="0.3">
      <c r="A204">
        <v>0.59</v>
      </c>
      <c r="B204">
        <v>1.768</v>
      </c>
      <c r="C204">
        <v>150</v>
      </c>
      <c r="D204">
        <v>196.15</v>
      </c>
      <c r="E204">
        <v>121.15</v>
      </c>
      <c r="F204">
        <v>121.153846153846</v>
      </c>
      <c r="G204">
        <v>68.5</v>
      </c>
      <c r="H204">
        <v>2</v>
      </c>
      <c r="I204">
        <v>40</v>
      </c>
      <c r="J204">
        <v>42</v>
      </c>
      <c r="K204">
        <v>331</v>
      </c>
      <c r="L204" s="2">
        <f t="shared" si="22"/>
        <v>8.3556345123245047E-3</v>
      </c>
      <c r="M204" s="2">
        <f t="shared" si="23"/>
        <v>6.5850357704271695E-2</v>
      </c>
      <c r="N204" s="2">
        <f t="shared" si="24"/>
        <v>289</v>
      </c>
      <c r="O204">
        <f t="shared" si="25"/>
        <v>5.7494723191947192E-2</v>
      </c>
    </row>
    <row r="205" spans="1:15" x14ac:dyDescent="0.3">
      <c r="A205">
        <v>0.59</v>
      </c>
      <c r="B205">
        <v>1.768</v>
      </c>
      <c r="C205">
        <v>150</v>
      </c>
      <c r="D205">
        <v>196.15</v>
      </c>
      <c r="E205">
        <v>121.15</v>
      </c>
      <c r="F205">
        <v>121.153846153846</v>
      </c>
      <c r="G205">
        <v>78.25</v>
      </c>
      <c r="H205">
        <v>2</v>
      </c>
      <c r="I205">
        <v>40</v>
      </c>
      <c r="J205">
        <v>46</v>
      </c>
      <c r="K205">
        <v>331</v>
      </c>
      <c r="L205" s="2">
        <f t="shared" si="22"/>
        <v>9.1514092277839819E-3</v>
      </c>
      <c r="M205" s="2">
        <f t="shared" si="23"/>
        <v>6.5850357704271695E-2</v>
      </c>
      <c r="N205" s="2">
        <f t="shared" si="24"/>
        <v>285</v>
      </c>
      <c r="O205">
        <f t="shared" si="25"/>
        <v>5.6698948476487716E-2</v>
      </c>
    </row>
    <row r="206" spans="1:15" x14ac:dyDescent="0.3">
      <c r="A206">
        <v>0.59</v>
      </c>
      <c r="B206">
        <v>1.768</v>
      </c>
      <c r="C206">
        <v>150</v>
      </c>
      <c r="D206">
        <v>196.15</v>
      </c>
      <c r="E206">
        <v>121.15</v>
      </c>
      <c r="F206">
        <v>121.153846153846</v>
      </c>
      <c r="G206">
        <v>88</v>
      </c>
      <c r="H206">
        <v>2</v>
      </c>
      <c r="I206">
        <v>40</v>
      </c>
      <c r="J206">
        <v>46</v>
      </c>
      <c r="K206">
        <v>334</v>
      </c>
      <c r="L206" s="2">
        <f t="shared" si="22"/>
        <v>9.1514092277839819E-3</v>
      </c>
      <c r="M206" s="2">
        <f t="shared" si="23"/>
        <v>6.6447188740866303E-2</v>
      </c>
      <c r="N206" s="2">
        <f t="shared" si="24"/>
        <v>288</v>
      </c>
      <c r="O206">
        <f t="shared" si="25"/>
        <v>5.7295779513082318E-2</v>
      </c>
    </row>
    <row r="207" spans="1:15" x14ac:dyDescent="0.3">
      <c r="A207">
        <v>0.59</v>
      </c>
      <c r="B207">
        <v>1.768</v>
      </c>
      <c r="C207">
        <v>150</v>
      </c>
      <c r="D207">
        <v>196.15</v>
      </c>
      <c r="E207">
        <v>121.15</v>
      </c>
      <c r="F207">
        <v>121.153846153846</v>
      </c>
      <c r="G207">
        <v>97.75</v>
      </c>
      <c r="H207">
        <v>2</v>
      </c>
      <c r="I207">
        <v>40</v>
      </c>
      <c r="J207">
        <v>43</v>
      </c>
      <c r="K207">
        <v>331</v>
      </c>
      <c r="L207" s="2">
        <f t="shared" si="22"/>
        <v>8.5545781911893735E-3</v>
      </c>
      <c r="M207" s="2">
        <f t="shared" si="23"/>
        <v>6.5850357704271695E-2</v>
      </c>
      <c r="N207" s="2">
        <f t="shared" si="24"/>
        <v>288</v>
      </c>
      <c r="O207">
        <f t="shared" si="25"/>
        <v>5.7295779513082318E-2</v>
      </c>
    </row>
    <row r="208" spans="1:15" x14ac:dyDescent="0.3">
      <c r="A208">
        <v>0.59</v>
      </c>
      <c r="B208">
        <v>1.768</v>
      </c>
      <c r="C208">
        <v>150</v>
      </c>
      <c r="D208">
        <v>196.15</v>
      </c>
      <c r="E208">
        <v>121.15</v>
      </c>
      <c r="F208">
        <v>121.153846153846</v>
      </c>
      <c r="G208">
        <v>107.5</v>
      </c>
      <c r="H208">
        <v>2</v>
      </c>
      <c r="I208">
        <v>40</v>
      </c>
      <c r="J208">
        <v>44</v>
      </c>
      <c r="K208">
        <v>340</v>
      </c>
      <c r="L208" s="2">
        <f t="shared" si="22"/>
        <v>8.7535218700542441E-3</v>
      </c>
      <c r="M208" s="2">
        <f t="shared" si="23"/>
        <v>6.764085081405552E-2</v>
      </c>
      <c r="N208" s="2">
        <f t="shared" si="24"/>
        <v>296</v>
      </c>
      <c r="O208">
        <f t="shared" si="25"/>
        <v>5.8887328944001276E-2</v>
      </c>
    </row>
    <row r="209" spans="1:15" x14ac:dyDescent="0.3">
      <c r="A209">
        <v>0.59</v>
      </c>
      <c r="B209">
        <v>1.768</v>
      </c>
      <c r="C209">
        <v>150</v>
      </c>
      <c r="D209">
        <v>196.15</v>
      </c>
      <c r="E209">
        <v>121.15</v>
      </c>
      <c r="F209">
        <v>121.153846153846</v>
      </c>
      <c r="G209">
        <v>117.25</v>
      </c>
      <c r="H209">
        <v>2</v>
      </c>
      <c r="I209">
        <v>40</v>
      </c>
      <c r="J209">
        <v>49</v>
      </c>
      <c r="K209">
        <v>331</v>
      </c>
      <c r="L209" s="2">
        <f t="shared" si="22"/>
        <v>9.7482402643785885E-3</v>
      </c>
      <c r="M209" s="2">
        <f t="shared" si="23"/>
        <v>6.5850357704271695E-2</v>
      </c>
      <c r="N209" s="2">
        <f t="shared" si="24"/>
        <v>282</v>
      </c>
      <c r="O209">
        <f t="shared" si="25"/>
        <v>5.6102117439893108E-2</v>
      </c>
    </row>
    <row r="210" spans="1:15" x14ac:dyDescent="0.3">
      <c r="A210">
        <v>0.59</v>
      </c>
      <c r="B210">
        <v>1.768</v>
      </c>
      <c r="C210">
        <v>150</v>
      </c>
      <c r="D210">
        <v>196.15</v>
      </c>
      <c r="E210">
        <v>121.15</v>
      </c>
      <c r="F210">
        <v>121.153846153846</v>
      </c>
      <c r="G210">
        <v>127</v>
      </c>
      <c r="H210">
        <v>2</v>
      </c>
      <c r="I210">
        <v>40</v>
      </c>
      <c r="J210">
        <v>42</v>
      </c>
      <c r="K210">
        <v>355</v>
      </c>
      <c r="L210" s="2">
        <f t="shared" si="22"/>
        <v>8.3556345123245047E-3</v>
      </c>
      <c r="M210" s="2">
        <f t="shared" si="23"/>
        <v>7.0625005997028562E-2</v>
      </c>
      <c r="N210" s="2">
        <f t="shared" si="24"/>
        <v>313</v>
      </c>
      <c r="O210">
        <f t="shared" si="25"/>
        <v>6.2269371484704052E-2</v>
      </c>
    </row>
    <row r="211" spans="1:15" x14ac:dyDescent="0.3">
      <c r="A211">
        <v>0.59</v>
      </c>
      <c r="B211">
        <v>1.768</v>
      </c>
      <c r="C211">
        <v>150</v>
      </c>
      <c r="D211">
        <v>196.15</v>
      </c>
      <c r="E211">
        <v>121.15</v>
      </c>
      <c r="F211">
        <v>121.153846153846</v>
      </c>
      <c r="G211">
        <v>136.75</v>
      </c>
      <c r="H211">
        <v>2</v>
      </c>
      <c r="I211">
        <v>40</v>
      </c>
      <c r="J211">
        <v>43</v>
      </c>
      <c r="K211">
        <v>357</v>
      </c>
      <c r="L211" s="2">
        <f t="shared" si="22"/>
        <v>8.5545781911893735E-3</v>
      </c>
      <c r="M211" s="2">
        <f t="shared" si="23"/>
        <v>7.1022893354758296E-2</v>
      </c>
      <c r="N211" s="2">
        <f t="shared" si="24"/>
        <v>314</v>
      </c>
      <c r="O211">
        <f t="shared" si="25"/>
        <v>6.2468315163568919E-2</v>
      </c>
    </row>
    <row r="212" spans="1:15" x14ac:dyDescent="0.3">
      <c r="A212">
        <v>0.59</v>
      </c>
      <c r="B212">
        <v>1.768</v>
      </c>
      <c r="C212">
        <v>150</v>
      </c>
      <c r="D212">
        <v>196.15</v>
      </c>
      <c r="E212">
        <v>121.15</v>
      </c>
      <c r="F212">
        <v>121.153846153846</v>
      </c>
      <c r="G212">
        <v>146.5</v>
      </c>
      <c r="H212">
        <v>2</v>
      </c>
      <c r="I212">
        <v>40</v>
      </c>
      <c r="J212">
        <v>38</v>
      </c>
      <c r="K212">
        <v>348</v>
      </c>
      <c r="L212" s="2">
        <f t="shared" si="22"/>
        <v>7.5598597968650283E-3</v>
      </c>
      <c r="M212" s="2">
        <f t="shared" si="23"/>
        <v>6.9232400244974471E-2</v>
      </c>
      <c r="N212" s="2">
        <f t="shared" si="24"/>
        <v>310</v>
      </c>
      <c r="O212">
        <f t="shared" si="25"/>
        <v>6.1672540448109443E-2</v>
      </c>
    </row>
    <row r="213" spans="1:15" x14ac:dyDescent="0.3">
      <c r="A213">
        <v>0.59</v>
      </c>
      <c r="B213">
        <v>1.768</v>
      </c>
      <c r="C213">
        <v>150</v>
      </c>
      <c r="D213">
        <v>196.15</v>
      </c>
      <c r="E213">
        <v>121.15</v>
      </c>
      <c r="F213">
        <v>121.153846153846</v>
      </c>
      <c r="G213">
        <v>156.25</v>
      </c>
      <c r="H213">
        <v>2</v>
      </c>
      <c r="I213">
        <v>40</v>
      </c>
      <c r="J213">
        <v>43</v>
      </c>
      <c r="K213">
        <v>360</v>
      </c>
      <c r="L213" s="2">
        <f t="shared" si="22"/>
        <v>8.5545781911893735E-3</v>
      </c>
      <c r="M213" s="2">
        <f t="shared" si="23"/>
        <v>7.1619724391352904E-2</v>
      </c>
      <c r="N213" s="2">
        <f t="shared" si="24"/>
        <v>317</v>
      </c>
      <c r="O213">
        <f t="shared" si="25"/>
        <v>6.3065146200163527E-2</v>
      </c>
    </row>
    <row r="214" spans="1:15" x14ac:dyDescent="0.3">
      <c r="A214">
        <v>0.59</v>
      </c>
      <c r="B214">
        <v>1.768</v>
      </c>
      <c r="C214">
        <v>150</v>
      </c>
      <c r="D214">
        <v>196.15</v>
      </c>
      <c r="E214">
        <v>121.15</v>
      </c>
      <c r="F214">
        <v>121.153846153846</v>
      </c>
      <c r="G214">
        <v>166</v>
      </c>
      <c r="H214">
        <v>2</v>
      </c>
      <c r="I214">
        <v>40</v>
      </c>
      <c r="J214">
        <v>35</v>
      </c>
      <c r="K214">
        <v>345</v>
      </c>
      <c r="L214" s="2">
        <f t="shared" si="22"/>
        <v>6.9630287602704208E-3</v>
      </c>
      <c r="M214" s="2">
        <f t="shared" si="23"/>
        <v>6.8635569208379862E-2</v>
      </c>
      <c r="N214" s="2">
        <f t="shared" si="24"/>
        <v>310</v>
      </c>
      <c r="O214">
        <f t="shared" si="25"/>
        <v>6.1672540448109443E-2</v>
      </c>
    </row>
    <row r="215" spans="1:15" x14ac:dyDescent="0.3">
      <c r="A215">
        <v>0.59</v>
      </c>
      <c r="B215">
        <v>1.768</v>
      </c>
      <c r="C215">
        <v>150</v>
      </c>
      <c r="D215">
        <v>196.15</v>
      </c>
      <c r="E215">
        <v>121.15</v>
      </c>
      <c r="F215">
        <v>121.153846153846</v>
      </c>
      <c r="G215">
        <v>175.75</v>
      </c>
      <c r="H215">
        <v>2</v>
      </c>
      <c r="I215">
        <v>40</v>
      </c>
      <c r="J215">
        <v>36</v>
      </c>
      <c r="K215">
        <v>350</v>
      </c>
      <c r="L215" s="2">
        <f t="shared" si="22"/>
        <v>7.1619724391352897E-3</v>
      </c>
      <c r="M215" s="2">
        <f t="shared" si="23"/>
        <v>6.9630287602704205E-2</v>
      </c>
      <c r="N215" s="2">
        <f t="shared" si="24"/>
        <v>314</v>
      </c>
      <c r="O215">
        <f t="shared" si="25"/>
        <v>6.2468315163568919E-2</v>
      </c>
    </row>
    <row r="216" spans="1:15" x14ac:dyDescent="0.3">
      <c r="A216">
        <v>0.59</v>
      </c>
      <c r="B216">
        <v>1.768</v>
      </c>
      <c r="C216">
        <v>150</v>
      </c>
      <c r="D216">
        <v>196.15</v>
      </c>
      <c r="E216">
        <v>121.15</v>
      </c>
      <c r="F216">
        <v>121.153846153846</v>
      </c>
      <c r="G216">
        <v>185.5</v>
      </c>
      <c r="H216">
        <v>2</v>
      </c>
      <c r="I216">
        <v>40</v>
      </c>
      <c r="J216">
        <v>32</v>
      </c>
      <c r="K216">
        <v>343</v>
      </c>
      <c r="L216" s="2">
        <f t="shared" si="22"/>
        <v>6.3661977236758134E-3</v>
      </c>
      <c r="M216" s="2">
        <f t="shared" si="23"/>
        <v>6.8237681850650128E-2</v>
      </c>
      <c r="N216" s="2">
        <f t="shared" si="24"/>
        <v>311</v>
      </c>
      <c r="O216">
        <f t="shared" si="25"/>
        <v>6.187148412697431E-2</v>
      </c>
    </row>
    <row r="217" spans="1:15" x14ac:dyDescent="0.3">
      <c r="A217">
        <v>0.59</v>
      </c>
      <c r="B217">
        <v>1.768</v>
      </c>
      <c r="C217">
        <v>150</v>
      </c>
      <c r="D217">
        <v>196.15</v>
      </c>
      <c r="E217">
        <v>121.15</v>
      </c>
      <c r="F217">
        <v>121.153846153846</v>
      </c>
      <c r="G217">
        <v>195.25</v>
      </c>
      <c r="H217">
        <v>2</v>
      </c>
      <c r="I217">
        <v>40</v>
      </c>
      <c r="J217">
        <v>30</v>
      </c>
      <c r="K217">
        <v>326</v>
      </c>
      <c r="L217" s="2">
        <f t="shared" si="22"/>
        <v>5.9683103659460748E-3</v>
      </c>
      <c r="M217" s="2">
        <f t="shared" si="23"/>
        <v>6.4855639309947352E-2</v>
      </c>
      <c r="N217" s="2">
        <f t="shared" si="24"/>
        <v>296</v>
      </c>
      <c r="O217">
        <f t="shared" si="25"/>
        <v>5.8887328944001276E-2</v>
      </c>
    </row>
    <row r="218" spans="1:15" x14ac:dyDescent="0.3">
      <c r="A218">
        <v>0.59</v>
      </c>
      <c r="B218">
        <v>1.768</v>
      </c>
      <c r="C218">
        <v>150</v>
      </c>
      <c r="D218">
        <v>196.15</v>
      </c>
      <c r="E218">
        <v>121.15</v>
      </c>
      <c r="F218">
        <v>121.153846153846</v>
      </c>
      <c r="G218">
        <v>205</v>
      </c>
      <c r="H218">
        <v>2</v>
      </c>
      <c r="I218">
        <v>40</v>
      </c>
      <c r="J218">
        <v>29</v>
      </c>
      <c r="K218">
        <v>332</v>
      </c>
      <c r="L218" s="2">
        <f t="shared" si="22"/>
        <v>5.7693666870812059E-3</v>
      </c>
      <c r="M218" s="2">
        <f t="shared" si="23"/>
        <v>6.6049301383136569E-2</v>
      </c>
      <c r="N218" s="2">
        <f t="shared" si="24"/>
        <v>303</v>
      </c>
      <c r="O218">
        <f t="shared" si="25"/>
        <v>6.0279934696055359E-2</v>
      </c>
    </row>
    <row r="219" spans="1:15" x14ac:dyDescent="0.3">
      <c r="A219">
        <v>0.59</v>
      </c>
      <c r="B219">
        <v>1.768</v>
      </c>
      <c r="C219">
        <v>150</v>
      </c>
      <c r="D219">
        <v>196.15</v>
      </c>
      <c r="E219">
        <v>121.15</v>
      </c>
      <c r="F219">
        <v>121.153846153846</v>
      </c>
      <c r="G219">
        <v>214.75</v>
      </c>
      <c r="H219">
        <v>2</v>
      </c>
      <c r="I219">
        <v>40</v>
      </c>
      <c r="J219">
        <v>27</v>
      </c>
      <c r="K219">
        <v>331</v>
      </c>
      <c r="L219" s="2">
        <f t="shared" si="22"/>
        <v>5.3714793293514673E-3</v>
      </c>
      <c r="M219" s="2">
        <f t="shared" si="23"/>
        <v>6.5850357704271695E-2</v>
      </c>
      <c r="N219" s="2">
        <f t="shared" si="24"/>
        <v>304</v>
      </c>
      <c r="O219">
        <f t="shared" si="25"/>
        <v>6.0478878374920227E-2</v>
      </c>
    </row>
    <row r="220" spans="1:15" x14ac:dyDescent="0.3">
      <c r="A220">
        <v>0.59</v>
      </c>
      <c r="B220">
        <v>1.768</v>
      </c>
      <c r="C220">
        <v>150</v>
      </c>
      <c r="D220">
        <v>196.15</v>
      </c>
      <c r="E220">
        <v>121.15</v>
      </c>
      <c r="F220">
        <v>121.153846153846</v>
      </c>
      <c r="G220">
        <v>224.5</v>
      </c>
      <c r="H220">
        <v>2</v>
      </c>
      <c r="I220">
        <v>40</v>
      </c>
      <c r="J220">
        <v>25</v>
      </c>
      <c r="K220">
        <v>324</v>
      </c>
      <c r="L220" s="2">
        <f t="shared" si="22"/>
        <v>4.9735919716217296E-3</v>
      </c>
      <c r="M220" s="2">
        <f t="shared" si="23"/>
        <v>6.4457751952217604E-2</v>
      </c>
      <c r="N220" s="2">
        <f t="shared" si="24"/>
        <v>299</v>
      </c>
      <c r="O220">
        <f t="shared" si="25"/>
        <v>5.9484159980595884E-2</v>
      </c>
    </row>
    <row r="221" spans="1:15" x14ac:dyDescent="0.3">
      <c r="A221">
        <v>0.59</v>
      </c>
      <c r="B221">
        <v>1.768</v>
      </c>
      <c r="C221">
        <v>150</v>
      </c>
      <c r="D221">
        <v>196.15</v>
      </c>
      <c r="E221">
        <v>121.15</v>
      </c>
      <c r="F221">
        <v>121.153846153846</v>
      </c>
      <c r="G221">
        <v>234.25</v>
      </c>
      <c r="H221">
        <v>2</v>
      </c>
      <c r="I221">
        <v>40</v>
      </c>
      <c r="J221">
        <v>27</v>
      </c>
      <c r="K221">
        <v>332</v>
      </c>
      <c r="L221" s="2">
        <f t="shared" si="22"/>
        <v>5.3714793293514673E-3</v>
      </c>
      <c r="M221" s="2">
        <f t="shared" si="23"/>
        <v>6.6049301383136569E-2</v>
      </c>
      <c r="N221" s="2">
        <f t="shared" si="24"/>
        <v>305</v>
      </c>
      <c r="O221">
        <f t="shared" si="25"/>
        <v>6.0677822053785094E-2</v>
      </c>
    </row>
    <row r="222" spans="1:15" x14ac:dyDescent="0.3">
      <c r="A222">
        <v>0.59</v>
      </c>
      <c r="B222">
        <v>1.768</v>
      </c>
      <c r="C222">
        <v>150</v>
      </c>
      <c r="D222">
        <v>196.15</v>
      </c>
      <c r="E222">
        <v>121.15</v>
      </c>
      <c r="F222">
        <v>121.153846153846</v>
      </c>
      <c r="G222">
        <v>244</v>
      </c>
      <c r="H222">
        <v>2</v>
      </c>
      <c r="I222">
        <v>40</v>
      </c>
      <c r="J222">
        <v>26</v>
      </c>
      <c r="K222">
        <v>335</v>
      </c>
      <c r="L222" s="2">
        <f t="shared" si="22"/>
        <v>5.1725356504865984E-3</v>
      </c>
      <c r="M222" s="2">
        <f t="shared" si="23"/>
        <v>6.6646132419731177E-2</v>
      </c>
      <c r="N222" s="2">
        <f t="shared" si="24"/>
        <v>309</v>
      </c>
      <c r="O222">
        <f t="shared" si="25"/>
        <v>6.1473596769244576E-2</v>
      </c>
    </row>
    <row r="223" spans="1:15" x14ac:dyDescent="0.3">
      <c r="A223">
        <v>0.59</v>
      </c>
      <c r="B223">
        <v>1.768</v>
      </c>
      <c r="C223">
        <v>150</v>
      </c>
      <c r="D223">
        <v>196.15</v>
      </c>
      <c r="E223">
        <v>121.15</v>
      </c>
      <c r="F223">
        <v>121.153846153846</v>
      </c>
      <c r="G223">
        <v>253.75</v>
      </c>
      <c r="H223">
        <v>2</v>
      </c>
      <c r="I223">
        <v>40</v>
      </c>
      <c r="J223">
        <v>24</v>
      </c>
      <c r="K223">
        <v>310</v>
      </c>
      <c r="L223" s="2">
        <f t="shared" si="22"/>
        <v>4.7746482927568598E-3</v>
      </c>
      <c r="M223" s="2">
        <f t="shared" si="23"/>
        <v>6.1672540448109443E-2</v>
      </c>
      <c r="N223" s="2">
        <f t="shared" si="24"/>
        <v>286</v>
      </c>
      <c r="O223">
        <f t="shared" si="25"/>
        <v>5.6897892155352583E-2</v>
      </c>
    </row>
    <row r="224" spans="1:15" x14ac:dyDescent="0.3">
      <c r="A224">
        <v>0.59</v>
      </c>
      <c r="B224">
        <v>1.768</v>
      </c>
      <c r="C224">
        <v>150</v>
      </c>
      <c r="D224">
        <v>196.15</v>
      </c>
      <c r="E224">
        <v>121.15</v>
      </c>
      <c r="F224">
        <v>121.153846153846</v>
      </c>
      <c r="G224">
        <v>263.5</v>
      </c>
      <c r="H224">
        <v>2</v>
      </c>
      <c r="I224">
        <v>40</v>
      </c>
      <c r="J224">
        <v>23</v>
      </c>
      <c r="K224">
        <v>315</v>
      </c>
      <c r="L224" s="2">
        <f t="shared" si="22"/>
        <v>4.5757046138919909E-3</v>
      </c>
      <c r="M224" s="2">
        <f t="shared" si="23"/>
        <v>6.2667258842433793E-2</v>
      </c>
      <c r="N224" s="2">
        <f t="shared" si="24"/>
        <v>292</v>
      </c>
      <c r="O224">
        <f t="shared" si="25"/>
        <v>5.80915542285418E-2</v>
      </c>
    </row>
    <row r="225" spans="1:15" x14ac:dyDescent="0.3">
      <c r="A225">
        <v>0.59</v>
      </c>
      <c r="B225">
        <v>1.768</v>
      </c>
      <c r="C225">
        <v>150</v>
      </c>
      <c r="D225">
        <v>196.15</v>
      </c>
      <c r="E225">
        <v>121.15</v>
      </c>
      <c r="F225">
        <v>121.153846153846</v>
      </c>
      <c r="G225">
        <v>273.25</v>
      </c>
      <c r="H225">
        <v>2</v>
      </c>
      <c r="I225">
        <v>40</v>
      </c>
      <c r="J225">
        <v>20</v>
      </c>
      <c r="K225">
        <v>314</v>
      </c>
      <c r="L225" s="2">
        <f t="shared" si="22"/>
        <v>3.9788735772973835E-3</v>
      </c>
      <c r="M225" s="2">
        <f t="shared" si="23"/>
        <v>6.2468315163568919E-2</v>
      </c>
      <c r="N225" s="2">
        <f t="shared" si="24"/>
        <v>294</v>
      </c>
      <c r="O225">
        <f t="shared" si="25"/>
        <v>5.8489441586271534E-2</v>
      </c>
    </row>
    <row r="226" spans="1:15" x14ac:dyDescent="0.3">
      <c r="A226">
        <v>0.59</v>
      </c>
      <c r="B226">
        <v>1.768</v>
      </c>
      <c r="C226">
        <v>150</v>
      </c>
      <c r="D226">
        <v>196.15</v>
      </c>
      <c r="E226">
        <v>121.15</v>
      </c>
      <c r="F226">
        <v>121.153846153846</v>
      </c>
      <c r="G226">
        <v>283</v>
      </c>
      <c r="H226">
        <v>2</v>
      </c>
      <c r="I226">
        <v>40</v>
      </c>
      <c r="J226">
        <v>20</v>
      </c>
      <c r="K226">
        <v>301</v>
      </c>
      <c r="L226" s="2">
        <f t="shared" si="22"/>
        <v>3.9788735772973835E-3</v>
      </c>
      <c r="M226" s="2">
        <f t="shared" si="23"/>
        <v>5.9882047338325618E-2</v>
      </c>
      <c r="N226" s="2">
        <f t="shared" si="24"/>
        <v>281</v>
      </c>
      <c r="O226">
        <f t="shared" si="25"/>
        <v>5.5903173761028234E-2</v>
      </c>
    </row>
    <row r="227" spans="1:15" x14ac:dyDescent="0.3">
      <c r="A227">
        <v>0.59</v>
      </c>
      <c r="B227">
        <v>1.768</v>
      </c>
      <c r="C227">
        <v>150</v>
      </c>
      <c r="D227">
        <v>196.15</v>
      </c>
      <c r="E227">
        <v>121.15</v>
      </c>
      <c r="F227">
        <v>121.153846153846</v>
      </c>
      <c r="G227">
        <v>292.75</v>
      </c>
      <c r="H227">
        <v>2</v>
      </c>
      <c r="I227">
        <v>40</v>
      </c>
      <c r="J227">
        <v>20</v>
      </c>
      <c r="K227">
        <v>301</v>
      </c>
      <c r="L227" s="2">
        <f t="shared" si="22"/>
        <v>3.9788735772973835E-3</v>
      </c>
      <c r="M227" s="2">
        <f t="shared" si="23"/>
        <v>5.9882047338325618E-2</v>
      </c>
      <c r="N227" s="2">
        <f t="shared" si="24"/>
        <v>281</v>
      </c>
      <c r="O227">
        <f t="shared" si="25"/>
        <v>5.5903173761028234E-2</v>
      </c>
    </row>
    <row r="228" spans="1:15" x14ac:dyDescent="0.3">
      <c r="A228">
        <v>0.59</v>
      </c>
      <c r="B228">
        <v>1.768</v>
      </c>
      <c r="C228">
        <v>150</v>
      </c>
      <c r="D228">
        <v>196.15</v>
      </c>
      <c r="E228">
        <v>121.15</v>
      </c>
      <c r="F228">
        <v>121.153846153846</v>
      </c>
      <c r="G228">
        <v>302.5</v>
      </c>
      <c r="H228">
        <v>2</v>
      </c>
      <c r="I228">
        <v>40</v>
      </c>
      <c r="J228">
        <v>18</v>
      </c>
      <c r="K228">
        <v>301</v>
      </c>
      <c r="L228" s="2">
        <f t="shared" si="22"/>
        <v>3.5809862195676449E-3</v>
      </c>
      <c r="M228" s="2">
        <f t="shared" si="23"/>
        <v>5.9882047338325618E-2</v>
      </c>
      <c r="N228" s="2">
        <f t="shared" si="24"/>
        <v>283</v>
      </c>
      <c r="O228">
        <f t="shared" si="25"/>
        <v>5.6301061118757975E-2</v>
      </c>
    </row>
    <row r="229" spans="1:15" x14ac:dyDescent="0.3">
      <c r="A229">
        <v>0.59</v>
      </c>
      <c r="B229">
        <v>1.768</v>
      </c>
      <c r="C229">
        <v>150</v>
      </c>
      <c r="D229">
        <v>196.15</v>
      </c>
      <c r="E229">
        <v>121.15</v>
      </c>
      <c r="F229">
        <v>121.153846153846</v>
      </c>
      <c r="G229">
        <v>312.25</v>
      </c>
      <c r="H229">
        <v>2</v>
      </c>
      <c r="I229">
        <v>40</v>
      </c>
      <c r="J229">
        <v>17</v>
      </c>
      <c r="K229">
        <v>296</v>
      </c>
      <c r="L229" s="2">
        <f t="shared" si="22"/>
        <v>3.382042540702776E-3</v>
      </c>
      <c r="M229" s="2">
        <f t="shared" si="23"/>
        <v>5.8887328944001276E-2</v>
      </c>
      <c r="N229" s="2">
        <f t="shared" si="24"/>
        <v>279</v>
      </c>
      <c r="O229">
        <f t="shared" si="25"/>
        <v>5.55052864032985E-2</v>
      </c>
    </row>
    <row r="230" spans="1:15" x14ac:dyDescent="0.3">
      <c r="A230">
        <v>0.59</v>
      </c>
      <c r="B230">
        <v>1.768</v>
      </c>
      <c r="C230">
        <v>150</v>
      </c>
      <c r="D230">
        <v>196.15</v>
      </c>
      <c r="E230">
        <v>121.15</v>
      </c>
      <c r="F230">
        <v>121.153846153846</v>
      </c>
      <c r="G230">
        <v>322</v>
      </c>
      <c r="H230">
        <v>2</v>
      </c>
      <c r="I230">
        <v>40</v>
      </c>
      <c r="J230">
        <v>18</v>
      </c>
      <c r="K230">
        <v>296</v>
      </c>
      <c r="L230" s="2">
        <f t="shared" si="22"/>
        <v>3.5809862195676449E-3</v>
      </c>
      <c r="M230" s="2">
        <f t="shared" si="23"/>
        <v>5.8887328944001276E-2</v>
      </c>
      <c r="N230" s="2">
        <f t="shared" si="24"/>
        <v>278</v>
      </c>
      <c r="O230">
        <f t="shared" si="25"/>
        <v>5.5306342724433626E-2</v>
      </c>
    </row>
    <row r="231" spans="1:15" x14ac:dyDescent="0.3">
      <c r="A231">
        <v>0.59</v>
      </c>
      <c r="B231">
        <v>1.768</v>
      </c>
      <c r="C231">
        <v>150</v>
      </c>
      <c r="D231">
        <v>196.15</v>
      </c>
      <c r="E231">
        <v>121.15</v>
      </c>
      <c r="F231">
        <v>121.153846153846</v>
      </c>
      <c r="G231">
        <v>331.75</v>
      </c>
      <c r="H231">
        <v>2</v>
      </c>
      <c r="I231">
        <v>40</v>
      </c>
      <c r="J231">
        <v>18</v>
      </c>
      <c r="K231">
        <v>287</v>
      </c>
      <c r="L231" s="2">
        <f t="shared" si="22"/>
        <v>3.5809862195676449E-3</v>
      </c>
      <c r="M231" s="2">
        <f t="shared" si="23"/>
        <v>5.7096835834217451E-2</v>
      </c>
      <c r="N231" s="2">
        <f t="shared" si="24"/>
        <v>269</v>
      </c>
      <c r="O231">
        <f t="shared" si="25"/>
        <v>5.3515849614649807E-2</v>
      </c>
    </row>
    <row r="232" spans="1:15" x14ac:dyDescent="0.3">
      <c r="A232">
        <v>0.59</v>
      </c>
      <c r="B232">
        <v>1.768</v>
      </c>
      <c r="C232">
        <v>150</v>
      </c>
      <c r="D232">
        <v>196.15</v>
      </c>
      <c r="E232">
        <v>121.15</v>
      </c>
      <c r="F232">
        <v>121.153846153846</v>
      </c>
      <c r="G232">
        <v>341.5</v>
      </c>
      <c r="H232">
        <v>2</v>
      </c>
      <c r="I232">
        <v>40</v>
      </c>
      <c r="J232">
        <v>18</v>
      </c>
      <c r="K232">
        <v>301</v>
      </c>
      <c r="L232" s="2">
        <f t="shared" si="22"/>
        <v>3.5809862195676449E-3</v>
      </c>
      <c r="M232" s="2">
        <f t="shared" si="23"/>
        <v>5.9882047338325618E-2</v>
      </c>
      <c r="N232" s="2">
        <f t="shared" si="24"/>
        <v>283</v>
      </c>
      <c r="O232">
        <f t="shared" si="25"/>
        <v>5.6301061118757975E-2</v>
      </c>
    </row>
    <row r="233" spans="1:15" x14ac:dyDescent="0.3">
      <c r="A233">
        <v>0.59</v>
      </c>
      <c r="B233">
        <v>1.768</v>
      </c>
      <c r="C233">
        <v>150</v>
      </c>
      <c r="D233">
        <v>196.15</v>
      </c>
      <c r="E233">
        <v>121.15</v>
      </c>
      <c r="F233">
        <v>121.153846153846</v>
      </c>
      <c r="G233">
        <v>351.25</v>
      </c>
      <c r="H233">
        <v>2</v>
      </c>
      <c r="I233">
        <v>40</v>
      </c>
      <c r="J233">
        <v>15</v>
      </c>
      <c r="K233">
        <v>279</v>
      </c>
      <c r="L233" s="2">
        <f t="shared" si="22"/>
        <v>2.9841551829730374E-3</v>
      </c>
      <c r="M233" s="2">
        <f t="shared" si="23"/>
        <v>5.55052864032985E-2</v>
      </c>
      <c r="N233" s="2">
        <f t="shared" si="24"/>
        <v>264</v>
      </c>
      <c r="O233">
        <f t="shared" si="25"/>
        <v>5.2521131220325458E-2</v>
      </c>
    </row>
    <row r="234" spans="1:15" x14ac:dyDescent="0.3">
      <c r="A234">
        <v>0.59</v>
      </c>
      <c r="B234">
        <v>1.768</v>
      </c>
      <c r="C234">
        <v>150</v>
      </c>
      <c r="D234">
        <v>196.15</v>
      </c>
      <c r="E234">
        <v>121.15</v>
      </c>
      <c r="F234">
        <v>121.153846153846</v>
      </c>
      <c r="G234">
        <v>361</v>
      </c>
      <c r="H234">
        <v>2</v>
      </c>
      <c r="I234">
        <v>40</v>
      </c>
      <c r="J234">
        <v>18</v>
      </c>
      <c r="K234">
        <v>285</v>
      </c>
      <c r="L234" s="2">
        <f t="shared" si="22"/>
        <v>3.5809862195676449E-3</v>
      </c>
      <c r="M234" s="2">
        <f t="shared" si="23"/>
        <v>5.6698948476487716E-2</v>
      </c>
      <c r="N234" s="2">
        <f t="shared" si="24"/>
        <v>267</v>
      </c>
      <c r="O234">
        <f t="shared" si="25"/>
        <v>5.3117962256920066E-2</v>
      </c>
    </row>
    <row r="235" spans="1:15" x14ac:dyDescent="0.3">
      <c r="A235">
        <v>0.59</v>
      </c>
      <c r="B235">
        <v>1.768</v>
      </c>
      <c r="C235">
        <v>150</v>
      </c>
      <c r="D235">
        <v>196.15</v>
      </c>
      <c r="E235">
        <v>121.15</v>
      </c>
      <c r="F235">
        <v>121.153846153846</v>
      </c>
      <c r="G235">
        <v>370.75</v>
      </c>
      <c r="H235">
        <v>2</v>
      </c>
      <c r="I235">
        <v>40</v>
      </c>
      <c r="J235">
        <v>16</v>
      </c>
      <c r="K235">
        <v>295</v>
      </c>
      <c r="L235" s="2">
        <f t="shared" si="22"/>
        <v>3.1830988618379067E-3</v>
      </c>
      <c r="M235" s="2">
        <f t="shared" si="23"/>
        <v>5.8688385265136402E-2</v>
      </c>
      <c r="N235" s="2">
        <f t="shared" si="24"/>
        <v>279</v>
      </c>
      <c r="O235">
        <f t="shared" si="25"/>
        <v>5.55052864032985E-2</v>
      </c>
    </row>
    <row r="236" spans="1:15" x14ac:dyDescent="0.3">
      <c r="A236">
        <v>0.59</v>
      </c>
      <c r="B236">
        <v>1.768</v>
      </c>
      <c r="C236">
        <v>150</v>
      </c>
      <c r="D236">
        <v>196.15</v>
      </c>
      <c r="E236">
        <v>121.15</v>
      </c>
      <c r="F236">
        <v>121.153846153846</v>
      </c>
      <c r="G236">
        <v>380.5</v>
      </c>
      <c r="H236">
        <v>2</v>
      </c>
      <c r="I236">
        <v>40</v>
      </c>
      <c r="J236">
        <v>13</v>
      </c>
      <c r="K236">
        <v>275</v>
      </c>
      <c r="L236" s="2">
        <f t="shared" si="22"/>
        <v>2.5862678252432992E-3</v>
      </c>
      <c r="M236" s="2">
        <f t="shared" si="23"/>
        <v>5.4709511687839024E-2</v>
      </c>
      <c r="N236" s="2">
        <f t="shared" si="24"/>
        <v>262</v>
      </c>
      <c r="O236">
        <f t="shared" si="25"/>
        <v>5.2123243862595724E-2</v>
      </c>
    </row>
    <row r="237" spans="1:15" x14ac:dyDescent="0.3">
      <c r="A237">
        <v>0.59</v>
      </c>
      <c r="B237">
        <v>1.768</v>
      </c>
      <c r="C237">
        <v>150</v>
      </c>
      <c r="D237">
        <v>196.15</v>
      </c>
      <c r="E237">
        <v>121.15</v>
      </c>
      <c r="F237">
        <v>121.153846153846</v>
      </c>
      <c r="G237">
        <v>390.25</v>
      </c>
      <c r="H237">
        <v>2</v>
      </c>
      <c r="I237">
        <v>40</v>
      </c>
      <c r="J237">
        <v>13</v>
      </c>
      <c r="K237">
        <v>272</v>
      </c>
      <c r="L237" s="2">
        <f t="shared" si="22"/>
        <v>2.5862678252432992E-3</v>
      </c>
      <c r="M237" s="2">
        <f t="shared" si="23"/>
        <v>5.4112680651244416E-2</v>
      </c>
      <c r="N237" s="2">
        <f t="shared" si="24"/>
        <v>259</v>
      </c>
      <c r="O237">
        <f t="shared" si="25"/>
        <v>5.1526412826001115E-2</v>
      </c>
    </row>
    <row r="238" spans="1:15" x14ac:dyDescent="0.3">
      <c r="A238">
        <v>0.59</v>
      </c>
      <c r="B238">
        <v>1.768</v>
      </c>
      <c r="C238">
        <v>150</v>
      </c>
      <c r="D238">
        <v>196.15</v>
      </c>
      <c r="E238">
        <v>121.15</v>
      </c>
      <c r="F238">
        <v>121.153846153846</v>
      </c>
      <c r="G238">
        <v>400</v>
      </c>
      <c r="H238">
        <v>2</v>
      </c>
      <c r="I238">
        <v>40</v>
      </c>
      <c r="J238">
        <v>13</v>
      </c>
      <c r="K238">
        <v>266</v>
      </c>
      <c r="L238" s="2">
        <f t="shared" si="22"/>
        <v>2.5862678252432992E-3</v>
      </c>
      <c r="M238" s="2">
        <f t="shared" si="23"/>
        <v>5.2919018578055199E-2</v>
      </c>
      <c r="N238" s="2">
        <f t="shared" si="24"/>
        <v>253</v>
      </c>
      <c r="O238">
        <f t="shared" si="25"/>
        <v>5.0332750752811899E-2</v>
      </c>
    </row>
    <row r="239" spans="1:15" x14ac:dyDescent="0.3">
      <c r="A239">
        <v>0.59</v>
      </c>
      <c r="B239">
        <v>1.768</v>
      </c>
      <c r="C239">
        <v>150</v>
      </c>
      <c r="D239">
        <v>196.15</v>
      </c>
      <c r="E239">
        <v>121.15</v>
      </c>
      <c r="F239">
        <v>121.153846153846</v>
      </c>
      <c r="G239">
        <v>10</v>
      </c>
      <c r="H239">
        <v>2</v>
      </c>
      <c r="I239">
        <v>40</v>
      </c>
      <c r="J239">
        <v>60</v>
      </c>
      <c r="K239">
        <v>185</v>
      </c>
      <c r="L239" s="2">
        <f t="shared" si="22"/>
        <v>1.193662073189215E-2</v>
      </c>
      <c r="M239" s="2">
        <f t="shared" si="23"/>
        <v>3.6804580590000795E-2</v>
      </c>
      <c r="N239" s="2">
        <f t="shared" si="24"/>
        <v>125</v>
      </c>
      <c r="O239">
        <f t="shared" si="25"/>
        <v>2.4867959858108645E-2</v>
      </c>
    </row>
    <row r="240" spans="1:15" x14ac:dyDescent="0.3">
      <c r="A240">
        <v>0.59</v>
      </c>
      <c r="B240">
        <v>1.768</v>
      </c>
      <c r="C240">
        <v>150</v>
      </c>
      <c r="D240">
        <v>196.15</v>
      </c>
      <c r="E240">
        <v>121.15</v>
      </c>
      <c r="F240">
        <v>121.153846153846</v>
      </c>
      <c r="G240">
        <v>10</v>
      </c>
      <c r="H240">
        <v>2</v>
      </c>
      <c r="I240">
        <v>50</v>
      </c>
      <c r="J240">
        <v>83</v>
      </c>
      <c r="K240">
        <v>369</v>
      </c>
      <c r="L240" s="2">
        <f t="shared" ref="L240:L303" si="26">J240/(PI()*I240^2)</f>
        <v>1.0567888221301851E-2</v>
      </c>
      <c r="M240" s="2">
        <f t="shared" ref="M240:M303" si="27">K240/(PI()*I240^2)</f>
        <v>4.6982539200727501E-2</v>
      </c>
      <c r="N240" s="2">
        <f t="shared" ref="N240:N303" si="28">K240-J240</f>
        <v>286</v>
      </c>
      <c r="O240">
        <f t="shared" ref="O240:O303" si="29">(K240-J240)/(PI()*I240^2)</f>
        <v>3.6414650979425651E-2</v>
      </c>
    </row>
    <row r="241" spans="1:15" x14ac:dyDescent="0.3">
      <c r="A241">
        <v>0.59</v>
      </c>
      <c r="B241">
        <v>1.768</v>
      </c>
      <c r="C241">
        <v>150</v>
      </c>
      <c r="D241">
        <v>196.15</v>
      </c>
      <c r="E241">
        <v>121.15</v>
      </c>
      <c r="F241">
        <v>121.153846153846</v>
      </c>
      <c r="G241">
        <v>19.75</v>
      </c>
      <c r="H241">
        <v>2</v>
      </c>
      <c r="I241">
        <v>50</v>
      </c>
      <c r="J241">
        <v>79</v>
      </c>
      <c r="K241">
        <v>360</v>
      </c>
      <c r="L241" s="2">
        <f t="shared" si="26"/>
        <v>1.0058592403407786E-2</v>
      </c>
      <c r="M241" s="2">
        <f t="shared" si="27"/>
        <v>4.5836623610465858E-2</v>
      </c>
      <c r="N241" s="2">
        <f t="shared" si="28"/>
        <v>281</v>
      </c>
      <c r="O241">
        <f t="shared" si="29"/>
        <v>3.5778031207058074E-2</v>
      </c>
    </row>
    <row r="242" spans="1:15" x14ac:dyDescent="0.3">
      <c r="A242">
        <v>0.59</v>
      </c>
      <c r="B242">
        <v>1.768</v>
      </c>
      <c r="C242">
        <v>150</v>
      </c>
      <c r="D242">
        <v>196.15</v>
      </c>
      <c r="E242">
        <v>121.15</v>
      </c>
      <c r="F242">
        <v>121.153846153846</v>
      </c>
      <c r="G242">
        <v>29.5</v>
      </c>
      <c r="H242">
        <v>2</v>
      </c>
      <c r="I242">
        <v>50</v>
      </c>
      <c r="J242">
        <v>71</v>
      </c>
      <c r="K242">
        <v>372</v>
      </c>
      <c r="L242" s="2">
        <f t="shared" si="26"/>
        <v>9.0400007676196548E-3</v>
      </c>
      <c r="M242" s="2">
        <f t="shared" si="27"/>
        <v>4.7364511064148053E-2</v>
      </c>
      <c r="N242" s="2">
        <f t="shared" si="28"/>
        <v>301</v>
      </c>
      <c r="O242">
        <f t="shared" si="29"/>
        <v>3.8324510296528398E-2</v>
      </c>
    </row>
    <row r="243" spans="1:15" x14ac:dyDescent="0.3">
      <c r="A243">
        <v>0.59</v>
      </c>
      <c r="B243">
        <v>1.768</v>
      </c>
      <c r="C243">
        <v>150</v>
      </c>
      <c r="D243">
        <v>196.15</v>
      </c>
      <c r="E243">
        <v>121.15</v>
      </c>
      <c r="F243">
        <v>121.153846153846</v>
      </c>
      <c r="G243">
        <v>39.25</v>
      </c>
      <c r="H243">
        <v>2</v>
      </c>
      <c r="I243">
        <v>50</v>
      </c>
      <c r="J243">
        <v>68</v>
      </c>
      <c r="K243">
        <v>357</v>
      </c>
      <c r="L243" s="2">
        <f t="shared" si="26"/>
        <v>8.6580289041991061E-3</v>
      </c>
      <c r="M243" s="2">
        <f t="shared" si="27"/>
        <v>4.5454651747045306E-2</v>
      </c>
      <c r="N243" s="2">
        <f t="shared" si="28"/>
        <v>289</v>
      </c>
      <c r="O243">
        <f t="shared" si="29"/>
        <v>3.6796622842846204E-2</v>
      </c>
    </row>
    <row r="244" spans="1:15" x14ac:dyDescent="0.3">
      <c r="A244">
        <v>0.59</v>
      </c>
      <c r="B244">
        <v>1.768</v>
      </c>
      <c r="C244">
        <v>150</v>
      </c>
      <c r="D244">
        <v>196.15</v>
      </c>
      <c r="E244">
        <v>121.15</v>
      </c>
      <c r="F244">
        <v>121.153846153846</v>
      </c>
      <c r="G244">
        <v>49</v>
      </c>
      <c r="H244">
        <v>2</v>
      </c>
      <c r="I244">
        <v>50</v>
      </c>
      <c r="J244">
        <v>69</v>
      </c>
      <c r="K244">
        <v>352</v>
      </c>
      <c r="L244" s="2">
        <f t="shared" si="26"/>
        <v>8.7853528586726223E-3</v>
      </c>
      <c r="M244" s="2">
        <f t="shared" si="27"/>
        <v>4.4818031974677729E-2</v>
      </c>
      <c r="N244" s="2">
        <f t="shared" si="28"/>
        <v>283</v>
      </c>
      <c r="O244">
        <f t="shared" si="29"/>
        <v>3.6032679116005106E-2</v>
      </c>
    </row>
    <row r="245" spans="1:15" x14ac:dyDescent="0.3">
      <c r="A245">
        <v>0.59</v>
      </c>
      <c r="B245">
        <v>1.768</v>
      </c>
      <c r="C245">
        <v>150</v>
      </c>
      <c r="D245">
        <v>196.15</v>
      </c>
      <c r="E245">
        <v>121.15</v>
      </c>
      <c r="F245">
        <v>121.153846153846</v>
      </c>
      <c r="G245">
        <v>58.75</v>
      </c>
      <c r="H245">
        <v>2</v>
      </c>
      <c r="I245">
        <v>50</v>
      </c>
      <c r="J245">
        <v>69</v>
      </c>
      <c r="K245">
        <v>353</v>
      </c>
      <c r="L245" s="2">
        <f t="shared" si="26"/>
        <v>8.7853528586726223E-3</v>
      </c>
      <c r="M245" s="2">
        <f t="shared" si="27"/>
        <v>4.4945355929151241E-2</v>
      </c>
      <c r="N245" s="2">
        <f t="shared" si="28"/>
        <v>284</v>
      </c>
      <c r="O245">
        <f t="shared" si="29"/>
        <v>3.6160003070478619E-2</v>
      </c>
    </row>
    <row r="246" spans="1:15" x14ac:dyDescent="0.3">
      <c r="A246">
        <v>0.59</v>
      </c>
      <c r="B246">
        <v>1.768</v>
      </c>
      <c r="C246">
        <v>150</v>
      </c>
      <c r="D246">
        <v>196.15</v>
      </c>
      <c r="E246">
        <v>121.15</v>
      </c>
      <c r="F246">
        <v>121.153846153846</v>
      </c>
      <c r="G246">
        <v>68.5</v>
      </c>
      <c r="H246">
        <v>2</v>
      </c>
      <c r="I246">
        <v>50</v>
      </c>
      <c r="J246">
        <v>63</v>
      </c>
      <c r="K246">
        <v>372</v>
      </c>
      <c r="L246" s="2">
        <f t="shared" si="26"/>
        <v>8.021409131831525E-3</v>
      </c>
      <c r="M246" s="2">
        <f t="shared" si="27"/>
        <v>4.7364511064148053E-2</v>
      </c>
      <c r="N246" s="2">
        <f t="shared" si="28"/>
        <v>309</v>
      </c>
      <c r="O246">
        <f t="shared" si="29"/>
        <v>3.9343101932316528E-2</v>
      </c>
    </row>
    <row r="247" spans="1:15" x14ac:dyDescent="0.3">
      <c r="A247">
        <v>0.59</v>
      </c>
      <c r="B247">
        <v>1.768</v>
      </c>
      <c r="C247">
        <v>150</v>
      </c>
      <c r="D247">
        <v>196.15</v>
      </c>
      <c r="E247">
        <v>121.15</v>
      </c>
      <c r="F247">
        <v>121.153846153846</v>
      </c>
      <c r="G247">
        <v>78.25</v>
      </c>
      <c r="H247">
        <v>2</v>
      </c>
      <c r="I247">
        <v>50</v>
      </c>
      <c r="J247">
        <v>67</v>
      </c>
      <c r="K247">
        <v>367</v>
      </c>
      <c r="L247" s="2">
        <f t="shared" si="26"/>
        <v>8.5307049497255899E-3</v>
      </c>
      <c r="M247" s="2">
        <f t="shared" si="27"/>
        <v>4.6727891291780468E-2</v>
      </c>
      <c r="N247" s="2">
        <f t="shared" si="28"/>
        <v>300</v>
      </c>
      <c r="O247">
        <f t="shared" si="29"/>
        <v>3.8197186342054879E-2</v>
      </c>
    </row>
    <row r="248" spans="1:15" x14ac:dyDescent="0.3">
      <c r="A248">
        <v>0.59</v>
      </c>
      <c r="B248">
        <v>1.768</v>
      </c>
      <c r="C248">
        <v>150</v>
      </c>
      <c r="D248">
        <v>196.15</v>
      </c>
      <c r="E248">
        <v>121.15</v>
      </c>
      <c r="F248">
        <v>121.153846153846</v>
      </c>
      <c r="G248">
        <v>88</v>
      </c>
      <c r="H248">
        <v>2</v>
      </c>
      <c r="I248">
        <v>50</v>
      </c>
      <c r="J248">
        <v>66</v>
      </c>
      <c r="K248">
        <v>366</v>
      </c>
      <c r="L248" s="2">
        <f t="shared" si="26"/>
        <v>8.4033809952520737E-3</v>
      </c>
      <c r="M248" s="2">
        <f t="shared" si="27"/>
        <v>4.6600567337306956E-2</v>
      </c>
      <c r="N248" s="2">
        <f t="shared" si="28"/>
        <v>300</v>
      </c>
      <c r="O248">
        <f t="shared" si="29"/>
        <v>3.8197186342054879E-2</v>
      </c>
    </row>
    <row r="249" spans="1:15" x14ac:dyDescent="0.3">
      <c r="A249">
        <v>0.59</v>
      </c>
      <c r="B249">
        <v>1.768</v>
      </c>
      <c r="C249">
        <v>150</v>
      </c>
      <c r="D249">
        <v>196.15</v>
      </c>
      <c r="E249">
        <v>121.15</v>
      </c>
      <c r="F249">
        <v>121.153846153846</v>
      </c>
      <c r="G249">
        <v>97.75</v>
      </c>
      <c r="H249">
        <v>2</v>
      </c>
      <c r="I249">
        <v>50</v>
      </c>
      <c r="J249">
        <v>58</v>
      </c>
      <c r="K249">
        <v>362</v>
      </c>
      <c r="L249" s="2">
        <f t="shared" si="26"/>
        <v>7.384789359463944E-3</v>
      </c>
      <c r="M249" s="2">
        <f t="shared" si="27"/>
        <v>4.6091271519412891E-2</v>
      </c>
      <c r="N249" s="2">
        <f t="shared" si="28"/>
        <v>304</v>
      </c>
      <c r="O249">
        <f t="shared" si="29"/>
        <v>3.8706482159948943E-2</v>
      </c>
    </row>
    <row r="250" spans="1:15" x14ac:dyDescent="0.3">
      <c r="A250">
        <v>0.59</v>
      </c>
      <c r="B250">
        <v>1.768</v>
      </c>
      <c r="C250">
        <v>150</v>
      </c>
      <c r="D250">
        <v>196.15</v>
      </c>
      <c r="E250">
        <v>121.15</v>
      </c>
      <c r="F250">
        <v>121.153846153846</v>
      </c>
      <c r="G250">
        <v>107.5</v>
      </c>
      <c r="H250">
        <v>2</v>
      </c>
      <c r="I250">
        <v>50</v>
      </c>
      <c r="J250">
        <v>59</v>
      </c>
      <c r="K250">
        <v>361</v>
      </c>
      <c r="L250" s="2">
        <f t="shared" si="26"/>
        <v>7.5121133139374602E-3</v>
      </c>
      <c r="M250" s="2">
        <f t="shared" si="27"/>
        <v>4.5963947564939371E-2</v>
      </c>
      <c r="N250" s="2">
        <f t="shared" si="28"/>
        <v>302</v>
      </c>
      <c r="O250">
        <f t="shared" si="29"/>
        <v>3.8451834251001911E-2</v>
      </c>
    </row>
    <row r="251" spans="1:15" x14ac:dyDescent="0.3">
      <c r="A251">
        <v>0.59</v>
      </c>
      <c r="B251">
        <v>1.768</v>
      </c>
      <c r="C251">
        <v>150</v>
      </c>
      <c r="D251">
        <v>196.15</v>
      </c>
      <c r="E251">
        <v>121.15</v>
      </c>
      <c r="F251">
        <v>121.153846153846</v>
      </c>
      <c r="G251">
        <v>117.25</v>
      </c>
      <c r="H251">
        <v>2</v>
      </c>
      <c r="I251">
        <v>50</v>
      </c>
      <c r="J251">
        <v>62</v>
      </c>
      <c r="K251">
        <v>345</v>
      </c>
      <c r="L251" s="2">
        <f t="shared" si="26"/>
        <v>7.8940851773580088E-3</v>
      </c>
      <c r="M251" s="2">
        <f t="shared" si="27"/>
        <v>4.3926764293363112E-2</v>
      </c>
      <c r="N251" s="2">
        <f t="shared" si="28"/>
        <v>283</v>
      </c>
      <c r="O251">
        <f t="shared" si="29"/>
        <v>3.6032679116005106E-2</v>
      </c>
    </row>
    <row r="252" spans="1:15" x14ac:dyDescent="0.3">
      <c r="A252">
        <v>0.59</v>
      </c>
      <c r="B252">
        <v>1.768</v>
      </c>
      <c r="C252">
        <v>150</v>
      </c>
      <c r="D252">
        <v>196.15</v>
      </c>
      <c r="E252">
        <v>121.15</v>
      </c>
      <c r="F252">
        <v>121.153846153846</v>
      </c>
      <c r="G252">
        <v>127</v>
      </c>
      <c r="H252">
        <v>2</v>
      </c>
      <c r="I252">
        <v>50</v>
      </c>
      <c r="J252">
        <v>52</v>
      </c>
      <c r="K252">
        <v>366</v>
      </c>
      <c r="L252" s="2">
        <f t="shared" si="26"/>
        <v>6.6208456326228458E-3</v>
      </c>
      <c r="M252" s="2">
        <f t="shared" si="27"/>
        <v>4.6600567337306956E-2</v>
      </c>
      <c r="N252" s="2">
        <f t="shared" si="28"/>
        <v>314</v>
      </c>
      <c r="O252">
        <f t="shared" si="29"/>
        <v>3.9979721704684106E-2</v>
      </c>
    </row>
    <row r="253" spans="1:15" x14ac:dyDescent="0.3">
      <c r="A253">
        <v>0.59</v>
      </c>
      <c r="B253">
        <v>1.768</v>
      </c>
      <c r="C253">
        <v>150</v>
      </c>
      <c r="D253">
        <v>196.15</v>
      </c>
      <c r="E253">
        <v>121.15</v>
      </c>
      <c r="F253">
        <v>121.153846153846</v>
      </c>
      <c r="G253">
        <v>136.75</v>
      </c>
      <c r="H253">
        <v>2</v>
      </c>
      <c r="I253">
        <v>50</v>
      </c>
      <c r="J253">
        <v>51</v>
      </c>
      <c r="K253">
        <v>366</v>
      </c>
      <c r="L253" s="2">
        <f t="shared" si="26"/>
        <v>6.4935216781493296E-3</v>
      </c>
      <c r="M253" s="2">
        <f t="shared" si="27"/>
        <v>4.6600567337306956E-2</v>
      </c>
      <c r="N253" s="2">
        <f t="shared" si="28"/>
        <v>315</v>
      </c>
      <c r="O253">
        <f t="shared" si="29"/>
        <v>4.0107045659157625E-2</v>
      </c>
    </row>
    <row r="254" spans="1:15" x14ac:dyDescent="0.3">
      <c r="A254">
        <v>0.59</v>
      </c>
      <c r="B254">
        <v>1.768</v>
      </c>
      <c r="C254">
        <v>150</v>
      </c>
      <c r="D254">
        <v>196.15</v>
      </c>
      <c r="E254">
        <v>121.15</v>
      </c>
      <c r="F254">
        <v>121.153846153846</v>
      </c>
      <c r="G254">
        <v>146.5</v>
      </c>
      <c r="H254">
        <v>2</v>
      </c>
      <c r="I254">
        <v>50</v>
      </c>
      <c r="J254">
        <v>44</v>
      </c>
      <c r="K254">
        <v>361</v>
      </c>
      <c r="L254" s="2">
        <f t="shared" si="26"/>
        <v>5.6022539968347161E-3</v>
      </c>
      <c r="M254" s="2">
        <f t="shared" si="27"/>
        <v>4.5963947564939371E-2</v>
      </c>
      <c r="N254" s="2">
        <f t="shared" si="28"/>
        <v>317</v>
      </c>
      <c r="O254">
        <f t="shared" si="29"/>
        <v>4.0361693568104658E-2</v>
      </c>
    </row>
    <row r="255" spans="1:15" x14ac:dyDescent="0.3">
      <c r="A255">
        <v>0.59</v>
      </c>
      <c r="B255">
        <v>1.768</v>
      </c>
      <c r="C255">
        <v>150</v>
      </c>
      <c r="D255">
        <v>196.15</v>
      </c>
      <c r="E255">
        <v>121.15</v>
      </c>
      <c r="F255">
        <v>121.153846153846</v>
      </c>
      <c r="G255">
        <v>156.25</v>
      </c>
      <c r="H255">
        <v>2</v>
      </c>
      <c r="I255">
        <v>50</v>
      </c>
      <c r="J255">
        <v>48</v>
      </c>
      <c r="K255">
        <v>369</v>
      </c>
      <c r="L255" s="2">
        <f t="shared" si="26"/>
        <v>6.1115498147287809E-3</v>
      </c>
      <c r="M255" s="2">
        <f t="shared" si="27"/>
        <v>4.6982539200727501E-2</v>
      </c>
      <c r="N255" s="2">
        <f t="shared" si="28"/>
        <v>321</v>
      </c>
      <c r="O255">
        <f t="shared" si="29"/>
        <v>4.0870989385998722E-2</v>
      </c>
    </row>
    <row r="256" spans="1:15" x14ac:dyDescent="0.3">
      <c r="A256">
        <v>0.59</v>
      </c>
      <c r="B256">
        <v>1.768</v>
      </c>
      <c r="C256">
        <v>150</v>
      </c>
      <c r="D256">
        <v>196.15</v>
      </c>
      <c r="E256">
        <v>121.15</v>
      </c>
      <c r="F256">
        <v>121.153846153846</v>
      </c>
      <c r="G256">
        <v>166</v>
      </c>
      <c r="H256">
        <v>2</v>
      </c>
      <c r="I256">
        <v>50</v>
      </c>
      <c r="J256">
        <v>47</v>
      </c>
      <c r="K256">
        <v>361</v>
      </c>
      <c r="L256" s="2">
        <f t="shared" si="26"/>
        <v>5.9842258602552647E-3</v>
      </c>
      <c r="M256" s="2">
        <f t="shared" si="27"/>
        <v>4.5963947564939371E-2</v>
      </c>
      <c r="N256" s="2">
        <f t="shared" si="28"/>
        <v>314</v>
      </c>
      <c r="O256">
        <f t="shared" si="29"/>
        <v>3.9979721704684106E-2</v>
      </c>
    </row>
    <row r="257" spans="1:15" x14ac:dyDescent="0.3">
      <c r="A257">
        <v>0.59</v>
      </c>
      <c r="B257">
        <v>1.768</v>
      </c>
      <c r="C257">
        <v>150</v>
      </c>
      <c r="D257">
        <v>196.15</v>
      </c>
      <c r="E257">
        <v>121.15</v>
      </c>
      <c r="F257">
        <v>121.153846153846</v>
      </c>
      <c r="G257">
        <v>175.75</v>
      </c>
      <c r="H257">
        <v>2</v>
      </c>
      <c r="I257">
        <v>50</v>
      </c>
      <c r="J257">
        <v>45</v>
      </c>
      <c r="K257">
        <v>356</v>
      </c>
      <c r="L257" s="2">
        <f t="shared" si="26"/>
        <v>5.7295779513082323E-3</v>
      </c>
      <c r="M257" s="2">
        <f t="shared" si="27"/>
        <v>4.5327327792571794E-2</v>
      </c>
      <c r="N257" s="2">
        <f t="shared" si="28"/>
        <v>311</v>
      </c>
      <c r="O257">
        <f t="shared" si="29"/>
        <v>3.959774984126356E-2</v>
      </c>
    </row>
    <row r="258" spans="1:15" x14ac:dyDescent="0.3">
      <c r="A258">
        <v>0.59</v>
      </c>
      <c r="B258">
        <v>1.768</v>
      </c>
      <c r="C258">
        <v>150</v>
      </c>
      <c r="D258">
        <v>196.15</v>
      </c>
      <c r="E258">
        <v>121.15</v>
      </c>
      <c r="F258">
        <v>121.153846153846</v>
      </c>
      <c r="G258">
        <v>185.5</v>
      </c>
      <c r="H258">
        <v>2</v>
      </c>
      <c r="I258">
        <v>50</v>
      </c>
      <c r="J258">
        <v>41</v>
      </c>
      <c r="K258">
        <v>353</v>
      </c>
      <c r="L258" s="2">
        <f t="shared" si="26"/>
        <v>5.2202821334141674E-3</v>
      </c>
      <c r="M258" s="2">
        <f t="shared" si="27"/>
        <v>4.4945355929151241E-2</v>
      </c>
      <c r="N258" s="2">
        <f t="shared" si="28"/>
        <v>312</v>
      </c>
      <c r="O258">
        <f t="shared" si="29"/>
        <v>3.9725073795737073E-2</v>
      </c>
    </row>
    <row r="259" spans="1:15" x14ac:dyDescent="0.3">
      <c r="A259">
        <v>0.59</v>
      </c>
      <c r="B259">
        <v>1.768</v>
      </c>
      <c r="C259">
        <v>150</v>
      </c>
      <c r="D259">
        <v>196.15</v>
      </c>
      <c r="E259">
        <v>121.15</v>
      </c>
      <c r="F259">
        <v>121.153846153846</v>
      </c>
      <c r="G259">
        <v>195.25</v>
      </c>
      <c r="H259">
        <v>2</v>
      </c>
      <c r="I259">
        <v>50</v>
      </c>
      <c r="J259">
        <v>41</v>
      </c>
      <c r="K259">
        <v>335</v>
      </c>
      <c r="L259" s="2">
        <f t="shared" si="26"/>
        <v>5.2202821334141674E-3</v>
      </c>
      <c r="M259" s="2">
        <f t="shared" si="27"/>
        <v>4.265352474862795E-2</v>
      </c>
      <c r="N259" s="2">
        <f t="shared" si="28"/>
        <v>294</v>
      </c>
      <c r="O259">
        <f t="shared" si="29"/>
        <v>3.7433242615213781E-2</v>
      </c>
    </row>
    <row r="260" spans="1:15" x14ac:dyDescent="0.3">
      <c r="A260">
        <v>0.59</v>
      </c>
      <c r="B260">
        <v>1.768</v>
      </c>
      <c r="C260">
        <v>150</v>
      </c>
      <c r="D260">
        <v>196.15</v>
      </c>
      <c r="E260">
        <v>121.15</v>
      </c>
      <c r="F260">
        <v>121.153846153846</v>
      </c>
      <c r="G260">
        <v>205</v>
      </c>
      <c r="H260">
        <v>2</v>
      </c>
      <c r="I260">
        <v>50</v>
      </c>
      <c r="J260">
        <v>41</v>
      </c>
      <c r="K260">
        <v>338</v>
      </c>
      <c r="L260" s="2">
        <f t="shared" si="26"/>
        <v>5.2202821334141674E-3</v>
      </c>
      <c r="M260" s="2">
        <f t="shared" si="27"/>
        <v>4.3035496612048502E-2</v>
      </c>
      <c r="N260" s="2">
        <f t="shared" si="28"/>
        <v>297</v>
      </c>
      <c r="O260">
        <f t="shared" si="29"/>
        <v>3.7815214478634333E-2</v>
      </c>
    </row>
    <row r="261" spans="1:15" x14ac:dyDescent="0.3">
      <c r="A261">
        <v>0.59</v>
      </c>
      <c r="B261">
        <v>1.768</v>
      </c>
      <c r="C261">
        <v>150</v>
      </c>
      <c r="D261">
        <v>196.15</v>
      </c>
      <c r="E261">
        <v>121.15</v>
      </c>
      <c r="F261">
        <v>121.153846153846</v>
      </c>
      <c r="G261">
        <v>214.75</v>
      </c>
      <c r="H261">
        <v>2</v>
      </c>
      <c r="I261">
        <v>50</v>
      </c>
      <c r="J261">
        <v>38</v>
      </c>
      <c r="K261">
        <v>343</v>
      </c>
      <c r="L261" s="2">
        <f t="shared" si="26"/>
        <v>4.8383102699936179E-3</v>
      </c>
      <c r="M261" s="2">
        <f t="shared" si="27"/>
        <v>4.3672116384416079E-2</v>
      </c>
      <c r="N261" s="2">
        <f t="shared" si="28"/>
        <v>305</v>
      </c>
      <c r="O261">
        <f t="shared" si="29"/>
        <v>3.8833806114422463E-2</v>
      </c>
    </row>
    <row r="262" spans="1:15" x14ac:dyDescent="0.3">
      <c r="A262">
        <v>0.59</v>
      </c>
      <c r="B262">
        <v>1.768</v>
      </c>
      <c r="C262">
        <v>150</v>
      </c>
      <c r="D262">
        <v>196.15</v>
      </c>
      <c r="E262">
        <v>121.15</v>
      </c>
      <c r="F262">
        <v>121.153846153846</v>
      </c>
      <c r="G262">
        <v>224.5</v>
      </c>
      <c r="H262">
        <v>2</v>
      </c>
      <c r="I262">
        <v>50</v>
      </c>
      <c r="J262">
        <v>37</v>
      </c>
      <c r="K262">
        <v>331</v>
      </c>
      <c r="L262" s="2">
        <f t="shared" si="26"/>
        <v>4.7109863155201017E-3</v>
      </c>
      <c r="M262" s="2">
        <f t="shared" si="27"/>
        <v>4.2144228930733885E-2</v>
      </c>
      <c r="N262" s="2">
        <f t="shared" si="28"/>
        <v>294</v>
      </c>
      <c r="O262">
        <f t="shared" si="29"/>
        <v>3.7433242615213781E-2</v>
      </c>
    </row>
    <row r="263" spans="1:15" x14ac:dyDescent="0.3">
      <c r="A263">
        <v>0.59</v>
      </c>
      <c r="B263">
        <v>1.768</v>
      </c>
      <c r="C263">
        <v>150</v>
      </c>
      <c r="D263">
        <v>196.15</v>
      </c>
      <c r="E263">
        <v>121.15</v>
      </c>
      <c r="F263">
        <v>121.153846153846</v>
      </c>
      <c r="G263">
        <v>234.25</v>
      </c>
      <c r="H263">
        <v>2</v>
      </c>
      <c r="I263">
        <v>50</v>
      </c>
      <c r="J263">
        <v>38</v>
      </c>
      <c r="K263">
        <v>340</v>
      </c>
      <c r="L263" s="2">
        <f t="shared" si="26"/>
        <v>4.8383102699936179E-3</v>
      </c>
      <c r="M263" s="2">
        <f t="shared" si="27"/>
        <v>4.3290144520995534E-2</v>
      </c>
      <c r="N263" s="2">
        <f t="shared" si="28"/>
        <v>302</v>
      </c>
      <c r="O263">
        <f t="shared" si="29"/>
        <v>3.8451834251001911E-2</v>
      </c>
    </row>
    <row r="264" spans="1:15" x14ac:dyDescent="0.3">
      <c r="A264">
        <v>0.59</v>
      </c>
      <c r="B264">
        <v>1.768</v>
      </c>
      <c r="C264">
        <v>150</v>
      </c>
      <c r="D264">
        <v>196.15</v>
      </c>
      <c r="E264">
        <v>121.15</v>
      </c>
      <c r="F264">
        <v>121.153846153846</v>
      </c>
      <c r="G264">
        <v>244</v>
      </c>
      <c r="H264">
        <v>2</v>
      </c>
      <c r="I264">
        <v>50</v>
      </c>
      <c r="J264">
        <v>37</v>
      </c>
      <c r="K264">
        <v>348</v>
      </c>
      <c r="L264" s="2">
        <f t="shared" si="26"/>
        <v>4.7109863155201017E-3</v>
      </c>
      <c r="M264" s="2">
        <f t="shared" si="27"/>
        <v>4.4308736156783664E-2</v>
      </c>
      <c r="N264" s="2">
        <f t="shared" si="28"/>
        <v>311</v>
      </c>
      <c r="O264">
        <f t="shared" si="29"/>
        <v>3.959774984126356E-2</v>
      </c>
    </row>
    <row r="265" spans="1:15" x14ac:dyDescent="0.3">
      <c r="A265">
        <v>0.59</v>
      </c>
      <c r="B265">
        <v>1.768</v>
      </c>
      <c r="C265">
        <v>150</v>
      </c>
      <c r="D265">
        <v>196.15</v>
      </c>
      <c r="E265">
        <v>121.15</v>
      </c>
      <c r="F265">
        <v>121.153846153846</v>
      </c>
      <c r="G265">
        <v>253.75</v>
      </c>
      <c r="H265">
        <v>2</v>
      </c>
      <c r="I265">
        <v>50</v>
      </c>
      <c r="J265">
        <v>33</v>
      </c>
      <c r="K265">
        <v>322</v>
      </c>
      <c r="L265" s="2">
        <f t="shared" si="26"/>
        <v>4.2016904976260368E-3</v>
      </c>
      <c r="M265" s="2">
        <f t="shared" si="27"/>
        <v>4.0998313340472242E-2</v>
      </c>
      <c r="N265" s="2">
        <f t="shared" si="28"/>
        <v>289</v>
      </c>
      <c r="O265">
        <f t="shared" si="29"/>
        <v>3.6796622842846204E-2</v>
      </c>
    </row>
    <row r="266" spans="1:15" x14ac:dyDescent="0.3">
      <c r="A266">
        <v>0.59</v>
      </c>
      <c r="B266">
        <v>1.768</v>
      </c>
      <c r="C266">
        <v>150</v>
      </c>
      <c r="D266">
        <v>196.15</v>
      </c>
      <c r="E266">
        <v>121.15</v>
      </c>
      <c r="F266">
        <v>121.153846153846</v>
      </c>
      <c r="G266">
        <v>263.5</v>
      </c>
      <c r="H266">
        <v>2</v>
      </c>
      <c r="I266">
        <v>50</v>
      </c>
      <c r="J266">
        <v>36</v>
      </c>
      <c r="K266">
        <v>329</v>
      </c>
      <c r="L266" s="2">
        <f t="shared" si="26"/>
        <v>4.5836623610465855E-3</v>
      </c>
      <c r="M266" s="2">
        <f t="shared" si="27"/>
        <v>4.1889581021786852E-2</v>
      </c>
      <c r="N266" s="2">
        <f t="shared" si="28"/>
        <v>293</v>
      </c>
      <c r="O266">
        <f t="shared" si="29"/>
        <v>3.7305918660740268E-2</v>
      </c>
    </row>
    <row r="267" spans="1:15" x14ac:dyDescent="0.3">
      <c r="A267">
        <v>0.59</v>
      </c>
      <c r="B267">
        <v>1.768</v>
      </c>
      <c r="C267">
        <v>150</v>
      </c>
      <c r="D267">
        <v>196.15</v>
      </c>
      <c r="E267">
        <v>121.15</v>
      </c>
      <c r="F267">
        <v>121.153846153846</v>
      </c>
      <c r="G267">
        <v>273.25</v>
      </c>
      <c r="H267">
        <v>2</v>
      </c>
      <c r="I267">
        <v>50</v>
      </c>
      <c r="J267">
        <v>31</v>
      </c>
      <c r="K267">
        <v>327</v>
      </c>
      <c r="L267" s="2">
        <f t="shared" si="26"/>
        <v>3.9470425886790044E-3</v>
      </c>
      <c r="M267" s="2">
        <f t="shared" si="27"/>
        <v>4.163493311283982E-2</v>
      </c>
      <c r="N267" s="2">
        <f t="shared" si="28"/>
        <v>296</v>
      </c>
      <c r="O267">
        <f t="shared" si="29"/>
        <v>3.7687890524160814E-2</v>
      </c>
    </row>
    <row r="268" spans="1:15" x14ac:dyDescent="0.3">
      <c r="A268">
        <v>0.59</v>
      </c>
      <c r="B268">
        <v>1.768</v>
      </c>
      <c r="C268">
        <v>150</v>
      </c>
      <c r="D268">
        <v>196.15</v>
      </c>
      <c r="E268">
        <v>121.15</v>
      </c>
      <c r="F268">
        <v>121.153846153846</v>
      </c>
      <c r="G268">
        <v>283</v>
      </c>
      <c r="H268">
        <v>2</v>
      </c>
      <c r="I268">
        <v>50</v>
      </c>
      <c r="J268">
        <v>33</v>
      </c>
      <c r="K268">
        <v>312</v>
      </c>
      <c r="L268" s="2">
        <f t="shared" si="26"/>
        <v>4.2016904976260368E-3</v>
      </c>
      <c r="M268" s="2">
        <f t="shared" si="27"/>
        <v>3.9725073795737073E-2</v>
      </c>
      <c r="N268" s="2">
        <f t="shared" si="28"/>
        <v>279</v>
      </c>
      <c r="O268">
        <f t="shared" si="29"/>
        <v>3.5523383298111041E-2</v>
      </c>
    </row>
    <row r="269" spans="1:15" x14ac:dyDescent="0.3">
      <c r="A269">
        <v>0.59</v>
      </c>
      <c r="B269">
        <v>1.768</v>
      </c>
      <c r="C269">
        <v>150</v>
      </c>
      <c r="D269">
        <v>196.15</v>
      </c>
      <c r="E269">
        <v>121.15</v>
      </c>
      <c r="F269">
        <v>121.153846153846</v>
      </c>
      <c r="G269">
        <v>292.75</v>
      </c>
      <c r="H269">
        <v>2</v>
      </c>
      <c r="I269">
        <v>50</v>
      </c>
      <c r="J269">
        <v>33</v>
      </c>
      <c r="K269">
        <v>313</v>
      </c>
      <c r="L269" s="2">
        <f t="shared" si="26"/>
        <v>4.2016904976260368E-3</v>
      </c>
      <c r="M269" s="2">
        <f t="shared" si="27"/>
        <v>3.9852397750210593E-2</v>
      </c>
      <c r="N269" s="2">
        <f t="shared" si="28"/>
        <v>280</v>
      </c>
      <c r="O269">
        <f t="shared" si="29"/>
        <v>3.5650707252584554E-2</v>
      </c>
    </row>
    <row r="270" spans="1:15" x14ac:dyDescent="0.3">
      <c r="A270">
        <v>0.59</v>
      </c>
      <c r="B270">
        <v>1.768</v>
      </c>
      <c r="C270">
        <v>150</v>
      </c>
      <c r="D270">
        <v>196.15</v>
      </c>
      <c r="E270">
        <v>121.15</v>
      </c>
      <c r="F270">
        <v>121.153846153846</v>
      </c>
      <c r="G270">
        <v>302.5</v>
      </c>
      <c r="H270">
        <v>2</v>
      </c>
      <c r="I270">
        <v>50</v>
      </c>
      <c r="J270">
        <v>30</v>
      </c>
      <c r="K270">
        <v>316</v>
      </c>
      <c r="L270" s="2">
        <f t="shared" si="26"/>
        <v>3.8197186342054882E-3</v>
      </c>
      <c r="M270" s="2">
        <f t="shared" si="27"/>
        <v>4.0234369613631145E-2</v>
      </c>
      <c r="N270" s="2">
        <f t="shared" si="28"/>
        <v>286</v>
      </c>
      <c r="O270">
        <f t="shared" si="29"/>
        <v>3.6414650979425651E-2</v>
      </c>
    </row>
    <row r="271" spans="1:15" x14ac:dyDescent="0.3">
      <c r="A271">
        <v>0.59</v>
      </c>
      <c r="B271">
        <v>1.768</v>
      </c>
      <c r="C271">
        <v>150</v>
      </c>
      <c r="D271">
        <v>196.15</v>
      </c>
      <c r="E271">
        <v>121.15</v>
      </c>
      <c r="F271">
        <v>121.153846153846</v>
      </c>
      <c r="G271">
        <v>312.25</v>
      </c>
      <c r="H271">
        <v>2</v>
      </c>
      <c r="I271">
        <v>50</v>
      </c>
      <c r="J271">
        <v>27</v>
      </c>
      <c r="K271">
        <v>310</v>
      </c>
      <c r="L271" s="2">
        <f t="shared" si="26"/>
        <v>3.4377467707849391E-3</v>
      </c>
      <c r="M271" s="2">
        <f t="shared" si="27"/>
        <v>3.9470425886790041E-2</v>
      </c>
      <c r="N271" s="2">
        <f t="shared" si="28"/>
        <v>283</v>
      </c>
      <c r="O271">
        <f t="shared" si="29"/>
        <v>3.6032679116005106E-2</v>
      </c>
    </row>
    <row r="272" spans="1:15" x14ac:dyDescent="0.3">
      <c r="A272">
        <v>0.59</v>
      </c>
      <c r="B272">
        <v>1.768</v>
      </c>
      <c r="C272">
        <v>150</v>
      </c>
      <c r="D272">
        <v>196.15</v>
      </c>
      <c r="E272">
        <v>121.15</v>
      </c>
      <c r="F272">
        <v>121.153846153846</v>
      </c>
      <c r="G272">
        <v>322</v>
      </c>
      <c r="H272">
        <v>2</v>
      </c>
      <c r="I272">
        <v>50</v>
      </c>
      <c r="J272">
        <v>26</v>
      </c>
      <c r="K272">
        <v>311</v>
      </c>
      <c r="L272" s="2">
        <f t="shared" si="26"/>
        <v>3.3104228163114229E-3</v>
      </c>
      <c r="M272" s="2">
        <f t="shared" si="27"/>
        <v>3.959774984126356E-2</v>
      </c>
      <c r="N272" s="2">
        <f t="shared" si="28"/>
        <v>285</v>
      </c>
      <c r="O272">
        <f t="shared" si="29"/>
        <v>3.6287327024952139E-2</v>
      </c>
    </row>
    <row r="273" spans="1:15" x14ac:dyDescent="0.3">
      <c r="A273">
        <v>0.59</v>
      </c>
      <c r="B273">
        <v>1.768</v>
      </c>
      <c r="C273">
        <v>150</v>
      </c>
      <c r="D273">
        <v>196.15</v>
      </c>
      <c r="E273">
        <v>121.15</v>
      </c>
      <c r="F273">
        <v>121.153846153846</v>
      </c>
      <c r="G273">
        <v>331.75</v>
      </c>
      <c r="H273">
        <v>2</v>
      </c>
      <c r="I273">
        <v>50</v>
      </c>
      <c r="J273">
        <v>26</v>
      </c>
      <c r="K273">
        <v>301</v>
      </c>
      <c r="L273" s="2">
        <f t="shared" si="26"/>
        <v>3.3104228163114229E-3</v>
      </c>
      <c r="M273" s="2">
        <f t="shared" si="27"/>
        <v>3.8324510296528398E-2</v>
      </c>
      <c r="N273" s="2">
        <f t="shared" si="28"/>
        <v>275</v>
      </c>
      <c r="O273">
        <f t="shared" si="29"/>
        <v>3.5014087480216977E-2</v>
      </c>
    </row>
    <row r="274" spans="1:15" x14ac:dyDescent="0.3">
      <c r="A274">
        <v>0.59</v>
      </c>
      <c r="B274">
        <v>1.768</v>
      </c>
      <c r="C274">
        <v>150</v>
      </c>
      <c r="D274">
        <v>196.15</v>
      </c>
      <c r="E274">
        <v>121.15</v>
      </c>
      <c r="F274">
        <v>121.153846153846</v>
      </c>
      <c r="G274">
        <v>341.5</v>
      </c>
      <c r="H274">
        <v>2</v>
      </c>
      <c r="I274">
        <v>50</v>
      </c>
      <c r="J274">
        <v>27</v>
      </c>
      <c r="K274">
        <v>313</v>
      </c>
      <c r="L274" s="2">
        <f t="shared" si="26"/>
        <v>3.4377467707849391E-3</v>
      </c>
      <c r="M274" s="2">
        <f t="shared" si="27"/>
        <v>3.9852397750210593E-2</v>
      </c>
      <c r="N274" s="2">
        <f t="shared" si="28"/>
        <v>286</v>
      </c>
      <c r="O274">
        <f t="shared" si="29"/>
        <v>3.6414650979425651E-2</v>
      </c>
    </row>
    <row r="275" spans="1:15" x14ac:dyDescent="0.3">
      <c r="A275">
        <v>0.59</v>
      </c>
      <c r="B275">
        <v>1.768</v>
      </c>
      <c r="C275">
        <v>150</v>
      </c>
      <c r="D275">
        <v>196.15</v>
      </c>
      <c r="E275">
        <v>121.15</v>
      </c>
      <c r="F275">
        <v>121.153846153846</v>
      </c>
      <c r="G275">
        <v>351.25</v>
      </c>
      <c r="H275">
        <v>2</v>
      </c>
      <c r="I275">
        <v>50</v>
      </c>
      <c r="J275">
        <v>24</v>
      </c>
      <c r="K275">
        <v>290</v>
      </c>
      <c r="L275" s="2">
        <f t="shared" si="26"/>
        <v>3.0557749073643905E-3</v>
      </c>
      <c r="M275" s="2">
        <f t="shared" si="27"/>
        <v>3.6923946797319716E-2</v>
      </c>
      <c r="N275" s="2">
        <f t="shared" si="28"/>
        <v>266</v>
      </c>
      <c r="O275">
        <f t="shared" si="29"/>
        <v>3.3868171889955327E-2</v>
      </c>
    </row>
    <row r="276" spans="1:15" x14ac:dyDescent="0.3">
      <c r="A276">
        <v>0.59</v>
      </c>
      <c r="B276">
        <v>1.768</v>
      </c>
      <c r="C276">
        <v>150</v>
      </c>
      <c r="D276">
        <v>196.15</v>
      </c>
      <c r="E276">
        <v>121.15</v>
      </c>
      <c r="F276">
        <v>121.153846153846</v>
      </c>
      <c r="G276">
        <v>361</v>
      </c>
      <c r="H276">
        <v>2</v>
      </c>
      <c r="I276">
        <v>50</v>
      </c>
      <c r="J276">
        <v>27</v>
      </c>
      <c r="K276">
        <v>294</v>
      </c>
      <c r="L276" s="2">
        <f t="shared" si="26"/>
        <v>3.4377467707849391E-3</v>
      </c>
      <c r="M276" s="2">
        <f t="shared" si="27"/>
        <v>3.7433242615213781E-2</v>
      </c>
      <c r="N276" s="2">
        <f t="shared" si="28"/>
        <v>267</v>
      </c>
      <c r="O276">
        <f t="shared" si="29"/>
        <v>3.3995495844428847E-2</v>
      </c>
    </row>
    <row r="277" spans="1:15" x14ac:dyDescent="0.3">
      <c r="A277">
        <v>0.59</v>
      </c>
      <c r="B277">
        <v>1.768</v>
      </c>
      <c r="C277">
        <v>150</v>
      </c>
      <c r="D277">
        <v>196.15</v>
      </c>
      <c r="E277">
        <v>121.15</v>
      </c>
      <c r="F277">
        <v>121.153846153846</v>
      </c>
      <c r="G277">
        <v>370.75</v>
      </c>
      <c r="H277">
        <v>2</v>
      </c>
      <c r="I277">
        <v>50</v>
      </c>
      <c r="J277">
        <v>26</v>
      </c>
      <c r="K277">
        <v>305</v>
      </c>
      <c r="L277" s="2">
        <f t="shared" si="26"/>
        <v>3.3104228163114229E-3</v>
      </c>
      <c r="M277" s="2">
        <f t="shared" si="27"/>
        <v>3.8833806114422463E-2</v>
      </c>
      <c r="N277" s="2">
        <f t="shared" si="28"/>
        <v>279</v>
      </c>
      <c r="O277">
        <f t="shared" si="29"/>
        <v>3.5523383298111041E-2</v>
      </c>
    </row>
    <row r="278" spans="1:15" x14ac:dyDescent="0.3">
      <c r="A278">
        <v>0.59</v>
      </c>
      <c r="B278">
        <v>1.768</v>
      </c>
      <c r="C278">
        <v>150</v>
      </c>
      <c r="D278">
        <v>196.15</v>
      </c>
      <c r="E278">
        <v>121.15</v>
      </c>
      <c r="F278">
        <v>121.153846153846</v>
      </c>
      <c r="G278">
        <v>380.5</v>
      </c>
      <c r="H278">
        <v>2</v>
      </c>
      <c r="I278">
        <v>50</v>
      </c>
      <c r="J278">
        <v>23</v>
      </c>
      <c r="K278">
        <v>283</v>
      </c>
      <c r="L278" s="2">
        <f t="shared" si="26"/>
        <v>2.9284509528908743E-3</v>
      </c>
      <c r="M278" s="2">
        <f t="shared" si="27"/>
        <v>3.6032679116005106E-2</v>
      </c>
      <c r="N278" s="2">
        <f t="shared" si="28"/>
        <v>260</v>
      </c>
      <c r="O278">
        <f t="shared" si="29"/>
        <v>3.310422816311423E-2</v>
      </c>
    </row>
    <row r="279" spans="1:15" x14ac:dyDescent="0.3">
      <c r="A279">
        <v>0.59</v>
      </c>
      <c r="B279">
        <v>1.768</v>
      </c>
      <c r="C279">
        <v>150</v>
      </c>
      <c r="D279">
        <v>196.15</v>
      </c>
      <c r="E279">
        <v>121.15</v>
      </c>
      <c r="F279">
        <v>121.153846153846</v>
      </c>
      <c r="G279">
        <v>390.25</v>
      </c>
      <c r="H279">
        <v>2</v>
      </c>
      <c r="I279">
        <v>50</v>
      </c>
      <c r="J279">
        <v>25</v>
      </c>
      <c r="K279">
        <v>279</v>
      </c>
      <c r="L279" s="2">
        <f t="shared" si="26"/>
        <v>3.1830988618379067E-3</v>
      </c>
      <c r="M279" s="2">
        <f t="shared" si="27"/>
        <v>3.5523383298111041E-2</v>
      </c>
      <c r="N279" s="2">
        <f t="shared" si="28"/>
        <v>254</v>
      </c>
      <c r="O279">
        <f t="shared" si="29"/>
        <v>3.2340284436273133E-2</v>
      </c>
    </row>
    <row r="280" spans="1:15" x14ac:dyDescent="0.3">
      <c r="A280">
        <v>0.59</v>
      </c>
      <c r="B280">
        <v>1.768</v>
      </c>
      <c r="C280">
        <v>150</v>
      </c>
      <c r="D280">
        <v>196.15</v>
      </c>
      <c r="E280">
        <v>121.15</v>
      </c>
      <c r="F280">
        <v>121.153846153846</v>
      </c>
      <c r="G280">
        <v>400</v>
      </c>
      <c r="H280">
        <v>2</v>
      </c>
      <c r="I280">
        <v>50</v>
      </c>
      <c r="J280">
        <v>25</v>
      </c>
      <c r="K280">
        <v>280</v>
      </c>
      <c r="L280" s="2">
        <f t="shared" si="26"/>
        <v>3.1830988618379067E-3</v>
      </c>
      <c r="M280" s="2">
        <f t="shared" si="27"/>
        <v>3.5650707252584554E-2</v>
      </c>
      <c r="N280" s="2">
        <f t="shared" si="28"/>
        <v>255</v>
      </c>
      <c r="O280">
        <f t="shared" si="29"/>
        <v>3.2467608390746652E-2</v>
      </c>
    </row>
    <row r="281" spans="1:15" x14ac:dyDescent="0.3">
      <c r="A281">
        <v>0.59</v>
      </c>
      <c r="B281">
        <v>1.768</v>
      </c>
      <c r="C281">
        <v>150</v>
      </c>
      <c r="D281">
        <v>196.15</v>
      </c>
      <c r="E281">
        <v>121.15</v>
      </c>
      <c r="F281">
        <v>121.153846153846</v>
      </c>
      <c r="G281">
        <v>390.25</v>
      </c>
      <c r="H281">
        <v>2</v>
      </c>
      <c r="I281">
        <v>50</v>
      </c>
      <c r="J281">
        <v>25</v>
      </c>
      <c r="K281">
        <v>279</v>
      </c>
      <c r="L281" s="2">
        <f t="shared" si="26"/>
        <v>3.1830988618379067E-3</v>
      </c>
      <c r="M281" s="2">
        <f t="shared" si="27"/>
        <v>3.5523383298111041E-2</v>
      </c>
      <c r="N281" s="2">
        <f t="shared" si="28"/>
        <v>254</v>
      </c>
      <c r="O281">
        <f t="shared" si="29"/>
        <v>3.2340284436273133E-2</v>
      </c>
    </row>
    <row r="282" spans="1:15" x14ac:dyDescent="0.3">
      <c r="A282">
        <v>0.59</v>
      </c>
      <c r="B282">
        <v>1.768</v>
      </c>
      <c r="C282">
        <v>150</v>
      </c>
      <c r="D282">
        <v>196.15</v>
      </c>
      <c r="E282">
        <v>121.15</v>
      </c>
      <c r="F282">
        <v>121.153846153846</v>
      </c>
      <c r="G282">
        <v>10</v>
      </c>
      <c r="H282">
        <v>2</v>
      </c>
      <c r="I282">
        <v>60</v>
      </c>
      <c r="J282">
        <v>121</v>
      </c>
      <c r="K282">
        <v>373</v>
      </c>
      <c r="L282" s="2">
        <f t="shared" si="26"/>
        <v>1.069874895228852E-2</v>
      </c>
      <c r="M282" s="2">
        <f t="shared" si="27"/>
        <v>3.2980440985153868E-2</v>
      </c>
      <c r="N282" s="2">
        <f t="shared" si="28"/>
        <v>252</v>
      </c>
      <c r="O282">
        <f t="shared" si="29"/>
        <v>2.2281692032865348E-2</v>
      </c>
    </row>
    <row r="283" spans="1:15" x14ac:dyDescent="0.3">
      <c r="A283">
        <v>0.59</v>
      </c>
      <c r="B283">
        <v>1.768</v>
      </c>
      <c r="C283">
        <v>150</v>
      </c>
      <c r="D283">
        <v>196.15</v>
      </c>
      <c r="E283">
        <v>121.15</v>
      </c>
      <c r="F283">
        <v>121.153846153846</v>
      </c>
      <c r="G283">
        <v>19.75</v>
      </c>
      <c r="H283">
        <v>2</v>
      </c>
      <c r="I283">
        <v>60</v>
      </c>
      <c r="J283">
        <v>112</v>
      </c>
      <c r="K283">
        <v>360</v>
      </c>
      <c r="L283" s="2">
        <f t="shared" si="26"/>
        <v>9.9029742368290444E-3</v>
      </c>
      <c r="M283" s="2">
        <f t="shared" si="27"/>
        <v>3.1830988618379068E-2</v>
      </c>
      <c r="N283" s="2">
        <f t="shared" si="28"/>
        <v>248</v>
      </c>
      <c r="O283">
        <f t="shared" si="29"/>
        <v>2.1928014381550027E-2</v>
      </c>
    </row>
    <row r="284" spans="1:15" x14ac:dyDescent="0.3">
      <c r="A284">
        <v>0.59</v>
      </c>
      <c r="B284">
        <v>1.768</v>
      </c>
      <c r="C284">
        <v>150</v>
      </c>
      <c r="D284">
        <v>196.15</v>
      </c>
      <c r="E284">
        <v>121.15</v>
      </c>
      <c r="F284">
        <v>121.153846153846</v>
      </c>
      <c r="G284">
        <v>29.5</v>
      </c>
      <c r="H284">
        <v>2</v>
      </c>
      <c r="I284">
        <v>60</v>
      </c>
      <c r="J284">
        <v>99</v>
      </c>
      <c r="K284">
        <v>372</v>
      </c>
      <c r="L284" s="2">
        <f t="shared" si="26"/>
        <v>8.7535218700542441E-3</v>
      </c>
      <c r="M284" s="2">
        <f t="shared" si="27"/>
        <v>3.2892021572325035E-2</v>
      </c>
      <c r="N284" s="2">
        <f t="shared" si="28"/>
        <v>273</v>
      </c>
      <c r="O284">
        <f t="shared" si="29"/>
        <v>2.4138499702270794E-2</v>
      </c>
    </row>
    <row r="285" spans="1:15" x14ac:dyDescent="0.3">
      <c r="A285">
        <v>0.59</v>
      </c>
      <c r="B285">
        <v>1.768</v>
      </c>
      <c r="C285">
        <v>150</v>
      </c>
      <c r="D285">
        <v>196.15</v>
      </c>
      <c r="E285">
        <v>121.15</v>
      </c>
      <c r="F285">
        <v>121.153846153846</v>
      </c>
      <c r="G285">
        <v>39.25</v>
      </c>
      <c r="H285">
        <v>2</v>
      </c>
      <c r="I285">
        <v>60</v>
      </c>
      <c r="J285">
        <v>98</v>
      </c>
      <c r="K285">
        <v>357</v>
      </c>
      <c r="L285" s="2">
        <f t="shared" si="26"/>
        <v>8.665102457225413E-3</v>
      </c>
      <c r="M285" s="2">
        <f t="shared" si="27"/>
        <v>3.1565730379892576E-2</v>
      </c>
      <c r="N285" s="2">
        <f t="shared" si="28"/>
        <v>259</v>
      </c>
      <c r="O285">
        <f t="shared" si="29"/>
        <v>2.2900627922667165E-2</v>
      </c>
    </row>
    <row r="286" spans="1:15" x14ac:dyDescent="0.3">
      <c r="A286">
        <v>0.59</v>
      </c>
      <c r="B286">
        <v>1.768</v>
      </c>
      <c r="C286">
        <v>150</v>
      </c>
      <c r="D286">
        <v>196.15</v>
      </c>
      <c r="E286">
        <v>121.15</v>
      </c>
      <c r="F286">
        <v>121.153846153846</v>
      </c>
      <c r="G286">
        <v>49</v>
      </c>
      <c r="H286">
        <v>2</v>
      </c>
      <c r="I286">
        <v>60</v>
      </c>
      <c r="J286">
        <v>96</v>
      </c>
      <c r="K286">
        <v>352</v>
      </c>
      <c r="L286" s="2">
        <f t="shared" si="26"/>
        <v>8.4882636315677523E-3</v>
      </c>
      <c r="M286" s="2">
        <f t="shared" si="27"/>
        <v>3.1123633315748422E-2</v>
      </c>
      <c r="N286" s="2">
        <f t="shared" si="28"/>
        <v>256</v>
      </c>
      <c r="O286">
        <f t="shared" si="29"/>
        <v>2.2635369684180673E-2</v>
      </c>
    </row>
    <row r="287" spans="1:15" x14ac:dyDescent="0.3">
      <c r="A287">
        <v>0.59</v>
      </c>
      <c r="B287">
        <v>1.768</v>
      </c>
      <c r="C287">
        <v>150</v>
      </c>
      <c r="D287">
        <v>196.15</v>
      </c>
      <c r="E287">
        <v>121.15</v>
      </c>
      <c r="F287">
        <v>121.153846153846</v>
      </c>
      <c r="G287">
        <v>58.75</v>
      </c>
      <c r="H287">
        <v>2</v>
      </c>
      <c r="I287">
        <v>60</v>
      </c>
      <c r="J287">
        <v>92</v>
      </c>
      <c r="K287">
        <v>355</v>
      </c>
      <c r="L287" s="2">
        <f t="shared" si="26"/>
        <v>8.1345859802524293E-3</v>
      </c>
      <c r="M287" s="2">
        <f t="shared" si="27"/>
        <v>3.1388891554234917E-2</v>
      </c>
      <c r="N287" s="2">
        <f t="shared" si="28"/>
        <v>263</v>
      </c>
      <c r="O287">
        <f t="shared" si="29"/>
        <v>2.3254305573982486E-2</v>
      </c>
    </row>
    <row r="288" spans="1:15" x14ac:dyDescent="0.3">
      <c r="A288">
        <v>0.59</v>
      </c>
      <c r="B288">
        <v>1.768</v>
      </c>
      <c r="C288">
        <v>150</v>
      </c>
      <c r="D288">
        <v>196.15</v>
      </c>
      <c r="E288">
        <v>121.15</v>
      </c>
      <c r="F288">
        <v>121.153846153846</v>
      </c>
      <c r="G288">
        <v>68.5</v>
      </c>
      <c r="H288">
        <v>2</v>
      </c>
      <c r="I288">
        <v>60</v>
      </c>
      <c r="J288">
        <v>85</v>
      </c>
      <c r="K288">
        <v>373</v>
      </c>
      <c r="L288" s="2">
        <f t="shared" si="26"/>
        <v>7.5156500904506136E-3</v>
      </c>
      <c r="M288" s="2">
        <f t="shared" si="27"/>
        <v>3.2980440985153868E-2</v>
      </c>
      <c r="N288" s="2">
        <f t="shared" si="28"/>
        <v>288</v>
      </c>
      <c r="O288">
        <f t="shared" si="29"/>
        <v>2.5464790894703253E-2</v>
      </c>
    </row>
    <row r="289" spans="1:15" x14ac:dyDescent="0.3">
      <c r="A289">
        <v>0.59</v>
      </c>
      <c r="B289">
        <v>1.768</v>
      </c>
      <c r="C289">
        <v>150</v>
      </c>
      <c r="D289">
        <v>196.15</v>
      </c>
      <c r="E289">
        <v>121.15</v>
      </c>
      <c r="F289">
        <v>121.153846153846</v>
      </c>
      <c r="G289">
        <v>78.25</v>
      </c>
      <c r="H289">
        <v>2</v>
      </c>
      <c r="I289">
        <v>60</v>
      </c>
      <c r="J289">
        <v>87</v>
      </c>
      <c r="K289">
        <v>368</v>
      </c>
      <c r="L289" s="2">
        <f t="shared" si="26"/>
        <v>7.6924889161082751E-3</v>
      </c>
      <c r="M289" s="2">
        <f t="shared" si="27"/>
        <v>3.2538343921009717E-2</v>
      </c>
      <c r="N289" s="2">
        <f t="shared" si="28"/>
        <v>281</v>
      </c>
      <c r="O289">
        <f t="shared" si="29"/>
        <v>2.484585500490144E-2</v>
      </c>
    </row>
    <row r="290" spans="1:15" x14ac:dyDescent="0.3">
      <c r="A290">
        <v>0.59</v>
      </c>
      <c r="B290">
        <v>1.768</v>
      </c>
      <c r="C290">
        <v>150</v>
      </c>
      <c r="D290">
        <v>196.15</v>
      </c>
      <c r="E290">
        <v>121.15</v>
      </c>
      <c r="F290">
        <v>121.153846153846</v>
      </c>
      <c r="G290">
        <v>88</v>
      </c>
      <c r="H290">
        <v>2</v>
      </c>
      <c r="I290">
        <v>60</v>
      </c>
      <c r="J290">
        <v>86</v>
      </c>
      <c r="K290">
        <v>366</v>
      </c>
      <c r="L290" s="2">
        <f t="shared" si="26"/>
        <v>7.6040695032794439E-3</v>
      </c>
      <c r="M290" s="2">
        <f t="shared" si="27"/>
        <v>3.2361505095352051E-2</v>
      </c>
      <c r="N290" s="2">
        <f t="shared" si="28"/>
        <v>280</v>
      </c>
      <c r="O290">
        <f t="shared" si="29"/>
        <v>2.4757435592072607E-2</v>
      </c>
    </row>
    <row r="291" spans="1:15" x14ac:dyDescent="0.3">
      <c r="A291">
        <v>0.59</v>
      </c>
      <c r="B291">
        <v>1.768</v>
      </c>
      <c r="C291">
        <v>150</v>
      </c>
      <c r="D291">
        <v>196.15</v>
      </c>
      <c r="E291">
        <v>121.15</v>
      </c>
      <c r="F291">
        <v>121.153846153846</v>
      </c>
      <c r="G291">
        <v>97.75</v>
      </c>
      <c r="H291">
        <v>2</v>
      </c>
      <c r="I291">
        <v>60</v>
      </c>
      <c r="J291">
        <v>76</v>
      </c>
      <c r="K291">
        <v>366</v>
      </c>
      <c r="L291" s="2">
        <f t="shared" si="26"/>
        <v>6.7198753749911364E-3</v>
      </c>
      <c r="M291" s="2">
        <f t="shared" si="27"/>
        <v>3.2361505095352051E-2</v>
      </c>
      <c r="N291" s="2">
        <f t="shared" si="28"/>
        <v>290</v>
      </c>
      <c r="O291">
        <f t="shared" si="29"/>
        <v>2.5641629720360916E-2</v>
      </c>
    </row>
    <row r="292" spans="1:15" x14ac:dyDescent="0.3">
      <c r="A292">
        <v>0.59</v>
      </c>
      <c r="B292">
        <v>1.768</v>
      </c>
      <c r="C292">
        <v>150</v>
      </c>
      <c r="D292">
        <v>196.15</v>
      </c>
      <c r="E292">
        <v>121.15</v>
      </c>
      <c r="F292">
        <v>121.153846153846</v>
      </c>
      <c r="G292">
        <v>107.5</v>
      </c>
      <c r="H292">
        <v>2</v>
      </c>
      <c r="I292">
        <v>60</v>
      </c>
      <c r="J292">
        <v>77</v>
      </c>
      <c r="K292">
        <v>364</v>
      </c>
      <c r="L292" s="2">
        <f t="shared" si="26"/>
        <v>6.8082947878199676E-3</v>
      </c>
      <c r="M292" s="2">
        <f t="shared" si="27"/>
        <v>3.2184666269694392E-2</v>
      </c>
      <c r="N292" s="2">
        <f t="shared" si="28"/>
        <v>287</v>
      </c>
      <c r="O292">
        <f t="shared" si="29"/>
        <v>2.5376371481874424E-2</v>
      </c>
    </row>
    <row r="293" spans="1:15" x14ac:dyDescent="0.3">
      <c r="A293">
        <v>0.59</v>
      </c>
      <c r="B293">
        <v>1.768</v>
      </c>
      <c r="C293">
        <v>150</v>
      </c>
      <c r="D293">
        <v>196.15</v>
      </c>
      <c r="E293">
        <v>121.15</v>
      </c>
      <c r="F293">
        <v>121.153846153846</v>
      </c>
      <c r="G293">
        <v>117.25</v>
      </c>
      <c r="H293">
        <v>2</v>
      </c>
      <c r="I293">
        <v>60</v>
      </c>
      <c r="J293">
        <v>80</v>
      </c>
      <c r="K293">
        <v>348</v>
      </c>
      <c r="L293" s="2">
        <f t="shared" si="26"/>
        <v>7.0735530263064594E-3</v>
      </c>
      <c r="M293" s="2">
        <f t="shared" si="27"/>
        <v>3.07699556644331E-2</v>
      </c>
      <c r="N293" s="2">
        <f t="shared" si="28"/>
        <v>268</v>
      </c>
      <c r="O293">
        <f t="shared" si="29"/>
        <v>2.369640263812664E-2</v>
      </c>
    </row>
    <row r="294" spans="1:15" x14ac:dyDescent="0.3">
      <c r="A294">
        <v>0.59</v>
      </c>
      <c r="B294">
        <v>1.768</v>
      </c>
      <c r="C294">
        <v>150</v>
      </c>
      <c r="D294">
        <v>196.15</v>
      </c>
      <c r="E294">
        <v>121.15</v>
      </c>
      <c r="F294">
        <v>121.153846153846</v>
      </c>
      <c r="G294">
        <v>127</v>
      </c>
      <c r="H294">
        <v>2</v>
      </c>
      <c r="I294">
        <v>60</v>
      </c>
      <c r="J294">
        <v>75</v>
      </c>
      <c r="K294">
        <v>369</v>
      </c>
      <c r="L294" s="2">
        <f t="shared" si="26"/>
        <v>6.6314559621623061E-3</v>
      </c>
      <c r="M294" s="2">
        <f t="shared" si="27"/>
        <v>3.2626763333838543E-2</v>
      </c>
      <c r="N294" s="2">
        <f t="shared" si="28"/>
        <v>294</v>
      </c>
      <c r="O294">
        <f t="shared" si="29"/>
        <v>2.5995307371676241E-2</v>
      </c>
    </row>
    <row r="295" spans="1:15" x14ac:dyDescent="0.3">
      <c r="A295">
        <v>0.59</v>
      </c>
      <c r="B295">
        <v>1.768</v>
      </c>
      <c r="C295">
        <v>150</v>
      </c>
      <c r="D295">
        <v>196.15</v>
      </c>
      <c r="E295">
        <v>121.15</v>
      </c>
      <c r="F295">
        <v>121.153846153846</v>
      </c>
      <c r="G295">
        <v>136.75</v>
      </c>
      <c r="H295">
        <v>2</v>
      </c>
      <c r="I295">
        <v>60</v>
      </c>
      <c r="J295">
        <v>73</v>
      </c>
      <c r="K295">
        <v>368</v>
      </c>
      <c r="L295" s="2">
        <f t="shared" si="26"/>
        <v>6.4546171365046446E-3</v>
      </c>
      <c r="M295" s="2">
        <f t="shared" si="27"/>
        <v>3.2538343921009717E-2</v>
      </c>
      <c r="N295" s="2">
        <f t="shared" si="28"/>
        <v>295</v>
      </c>
      <c r="O295">
        <f t="shared" si="29"/>
        <v>2.608372678450507E-2</v>
      </c>
    </row>
    <row r="296" spans="1:15" x14ac:dyDescent="0.3">
      <c r="A296">
        <v>0.59</v>
      </c>
      <c r="B296">
        <v>1.768</v>
      </c>
      <c r="C296">
        <v>150</v>
      </c>
      <c r="D296">
        <v>196.15</v>
      </c>
      <c r="E296">
        <v>121.15</v>
      </c>
      <c r="F296">
        <v>121.153846153846</v>
      </c>
      <c r="G296">
        <v>146.5</v>
      </c>
      <c r="H296">
        <v>2</v>
      </c>
      <c r="I296">
        <v>60</v>
      </c>
      <c r="J296">
        <v>64</v>
      </c>
      <c r="K296">
        <v>366</v>
      </c>
      <c r="L296" s="2">
        <f t="shared" si="26"/>
        <v>5.6588424210451682E-3</v>
      </c>
      <c r="M296" s="2">
        <f t="shared" si="27"/>
        <v>3.2361505095352051E-2</v>
      </c>
      <c r="N296" s="2">
        <f t="shared" si="28"/>
        <v>302</v>
      </c>
      <c r="O296">
        <f t="shared" si="29"/>
        <v>2.6702662674306887E-2</v>
      </c>
    </row>
    <row r="297" spans="1:15" x14ac:dyDescent="0.3">
      <c r="A297">
        <v>0.59</v>
      </c>
      <c r="B297">
        <v>1.768</v>
      </c>
      <c r="C297">
        <v>150</v>
      </c>
      <c r="D297">
        <v>196.15</v>
      </c>
      <c r="E297">
        <v>121.15</v>
      </c>
      <c r="F297">
        <v>121.153846153846</v>
      </c>
      <c r="G297">
        <v>156.25</v>
      </c>
      <c r="H297">
        <v>2</v>
      </c>
      <c r="I297">
        <v>60</v>
      </c>
      <c r="J297">
        <v>66</v>
      </c>
      <c r="K297">
        <v>370</v>
      </c>
      <c r="L297" s="2">
        <f t="shared" si="26"/>
        <v>5.8356812467028297E-3</v>
      </c>
      <c r="M297" s="2">
        <f t="shared" si="27"/>
        <v>3.2715182746667376E-2</v>
      </c>
      <c r="N297" s="2">
        <f t="shared" si="28"/>
        <v>304</v>
      </c>
      <c r="O297">
        <f t="shared" si="29"/>
        <v>2.6879501499964546E-2</v>
      </c>
    </row>
    <row r="298" spans="1:15" x14ac:dyDescent="0.3">
      <c r="A298">
        <v>0.59</v>
      </c>
      <c r="B298">
        <v>1.768</v>
      </c>
      <c r="C298">
        <v>150</v>
      </c>
      <c r="D298">
        <v>196.15</v>
      </c>
      <c r="E298">
        <v>121.15</v>
      </c>
      <c r="F298">
        <v>121.153846153846</v>
      </c>
      <c r="G298">
        <v>166</v>
      </c>
      <c r="H298">
        <v>2</v>
      </c>
      <c r="I298">
        <v>60</v>
      </c>
      <c r="J298">
        <v>62</v>
      </c>
      <c r="K298">
        <v>369</v>
      </c>
      <c r="L298" s="2">
        <f t="shared" si="26"/>
        <v>5.4820035953875067E-3</v>
      </c>
      <c r="M298" s="2">
        <f t="shared" si="27"/>
        <v>3.2626763333838543E-2</v>
      </c>
      <c r="N298" s="2">
        <f t="shared" si="28"/>
        <v>307</v>
      </c>
      <c r="O298">
        <f t="shared" si="29"/>
        <v>2.7144759738451041E-2</v>
      </c>
    </row>
    <row r="299" spans="1:15" x14ac:dyDescent="0.3">
      <c r="A299">
        <v>0.59</v>
      </c>
      <c r="B299">
        <v>1.768</v>
      </c>
      <c r="C299">
        <v>150</v>
      </c>
      <c r="D299">
        <v>196.15</v>
      </c>
      <c r="E299">
        <v>121.15</v>
      </c>
      <c r="F299">
        <v>121.153846153846</v>
      </c>
      <c r="G299">
        <v>175.75</v>
      </c>
      <c r="H299">
        <v>2</v>
      </c>
      <c r="I299">
        <v>60</v>
      </c>
      <c r="J299">
        <v>61</v>
      </c>
      <c r="K299">
        <v>361</v>
      </c>
      <c r="L299" s="2">
        <f t="shared" si="26"/>
        <v>5.3935841825586755E-3</v>
      </c>
      <c r="M299" s="2">
        <f t="shared" si="27"/>
        <v>3.1919408031207901E-2</v>
      </c>
      <c r="N299" s="2">
        <f t="shared" si="28"/>
        <v>300</v>
      </c>
      <c r="O299">
        <f t="shared" si="29"/>
        <v>2.6525823848649224E-2</v>
      </c>
    </row>
    <row r="300" spans="1:15" x14ac:dyDescent="0.3">
      <c r="A300">
        <v>0.59</v>
      </c>
      <c r="B300">
        <v>1.768</v>
      </c>
      <c r="C300">
        <v>150</v>
      </c>
      <c r="D300">
        <v>196.15</v>
      </c>
      <c r="E300">
        <v>121.15</v>
      </c>
      <c r="F300">
        <v>121.153846153846</v>
      </c>
      <c r="G300">
        <v>185.5</v>
      </c>
      <c r="H300">
        <v>2</v>
      </c>
      <c r="I300">
        <v>60</v>
      </c>
      <c r="J300">
        <v>55</v>
      </c>
      <c r="K300">
        <v>361</v>
      </c>
      <c r="L300" s="2">
        <f t="shared" si="26"/>
        <v>4.863067705585691E-3</v>
      </c>
      <c r="M300" s="2">
        <f t="shared" si="27"/>
        <v>3.1919408031207901E-2</v>
      </c>
      <c r="N300" s="2">
        <f t="shared" si="28"/>
        <v>306</v>
      </c>
      <c r="O300">
        <f t="shared" si="29"/>
        <v>2.7056340325622208E-2</v>
      </c>
    </row>
    <row r="301" spans="1:15" x14ac:dyDescent="0.3">
      <c r="A301">
        <v>0.59</v>
      </c>
      <c r="B301">
        <v>1.768</v>
      </c>
      <c r="C301">
        <v>150</v>
      </c>
      <c r="D301">
        <v>196.15</v>
      </c>
      <c r="E301">
        <v>121.15</v>
      </c>
      <c r="F301">
        <v>121.153846153846</v>
      </c>
      <c r="G301">
        <v>195.25</v>
      </c>
      <c r="H301">
        <v>2</v>
      </c>
      <c r="I301">
        <v>60</v>
      </c>
      <c r="J301">
        <v>52</v>
      </c>
      <c r="K301">
        <v>340</v>
      </c>
      <c r="L301" s="2">
        <f t="shared" si="26"/>
        <v>4.5978094670991992E-3</v>
      </c>
      <c r="M301" s="2">
        <f t="shared" si="27"/>
        <v>3.0062600361802454E-2</v>
      </c>
      <c r="N301" s="2">
        <f t="shared" si="28"/>
        <v>288</v>
      </c>
      <c r="O301">
        <f t="shared" si="29"/>
        <v>2.5464790894703253E-2</v>
      </c>
    </row>
    <row r="302" spans="1:15" x14ac:dyDescent="0.3">
      <c r="A302">
        <v>0.59</v>
      </c>
      <c r="B302">
        <v>1.768</v>
      </c>
      <c r="C302">
        <v>150</v>
      </c>
      <c r="D302">
        <v>196.15</v>
      </c>
      <c r="E302">
        <v>121.15</v>
      </c>
      <c r="F302">
        <v>121.153846153846</v>
      </c>
      <c r="G302">
        <v>205</v>
      </c>
      <c r="H302">
        <v>2</v>
      </c>
      <c r="I302">
        <v>60</v>
      </c>
      <c r="J302">
        <v>49</v>
      </c>
      <c r="K302">
        <v>343</v>
      </c>
      <c r="L302" s="2">
        <f t="shared" si="26"/>
        <v>4.3325512286127065E-3</v>
      </c>
      <c r="M302" s="2">
        <f t="shared" si="27"/>
        <v>3.0327858600288946E-2</v>
      </c>
      <c r="N302" s="2">
        <f t="shared" si="28"/>
        <v>294</v>
      </c>
      <c r="O302">
        <f t="shared" si="29"/>
        <v>2.5995307371676241E-2</v>
      </c>
    </row>
    <row r="303" spans="1:15" x14ac:dyDescent="0.3">
      <c r="A303">
        <v>0.59</v>
      </c>
      <c r="B303">
        <v>1.768</v>
      </c>
      <c r="C303">
        <v>150</v>
      </c>
      <c r="D303">
        <v>196.15</v>
      </c>
      <c r="E303">
        <v>121.15</v>
      </c>
      <c r="F303">
        <v>121.153846153846</v>
      </c>
      <c r="G303">
        <v>214.75</v>
      </c>
      <c r="H303">
        <v>2</v>
      </c>
      <c r="I303">
        <v>60</v>
      </c>
      <c r="J303">
        <v>44</v>
      </c>
      <c r="K303">
        <v>347</v>
      </c>
      <c r="L303" s="2">
        <f t="shared" si="26"/>
        <v>3.8904541644685527E-3</v>
      </c>
      <c r="M303" s="2">
        <f t="shared" si="27"/>
        <v>3.0681536251604268E-2</v>
      </c>
      <c r="N303" s="2">
        <f t="shared" si="28"/>
        <v>303</v>
      </c>
      <c r="O303">
        <f t="shared" si="29"/>
        <v>2.6791082087135716E-2</v>
      </c>
    </row>
    <row r="304" spans="1:15" x14ac:dyDescent="0.3">
      <c r="A304">
        <v>0.59</v>
      </c>
      <c r="B304">
        <v>1.768</v>
      </c>
      <c r="C304">
        <v>150</v>
      </c>
      <c r="D304">
        <v>196.15</v>
      </c>
      <c r="E304">
        <v>121.15</v>
      </c>
      <c r="F304">
        <v>121.153846153846</v>
      </c>
      <c r="G304">
        <v>224.5</v>
      </c>
      <c r="H304">
        <v>2</v>
      </c>
      <c r="I304">
        <v>60</v>
      </c>
      <c r="J304">
        <v>43</v>
      </c>
      <c r="K304">
        <v>334</v>
      </c>
      <c r="L304" s="2">
        <f t="shared" ref="L304:L365" si="30">J304/(PI()*I304^2)</f>
        <v>3.802034751639722E-3</v>
      </c>
      <c r="M304" s="2">
        <f t="shared" ref="M304:M365" si="31">K304/(PI()*I304^2)</f>
        <v>2.9532083884829471E-2</v>
      </c>
      <c r="N304" s="2">
        <f t="shared" ref="N304:N365" si="32">K304-J304</f>
        <v>291</v>
      </c>
      <c r="O304">
        <f t="shared" ref="O304:O365" si="33">(K304-J304)/(PI()*I304^2)</f>
        <v>2.5730049133189749E-2</v>
      </c>
    </row>
    <row r="305" spans="1:15" x14ac:dyDescent="0.3">
      <c r="A305">
        <v>0.59</v>
      </c>
      <c r="B305">
        <v>1.768</v>
      </c>
      <c r="C305">
        <v>150</v>
      </c>
      <c r="D305">
        <v>196.15</v>
      </c>
      <c r="E305">
        <v>121.15</v>
      </c>
      <c r="F305">
        <v>121.153846153846</v>
      </c>
      <c r="G305">
        <v>234.25</v>
      </c>
      <c r="H305">
        <v>2</v>
      </c>
      <c r="I305">
        <v>60</v>
      </c>
      <c r="J305">
        <v>45</v>
      </c>
      <c r="K305">
        <v>343</v>
      </c>
      <c r="L305" s="2">
        <f t="shared" si="30"/>
        <v>3.9788735772973835E-3</v>
      </c>
      <c r="M305" s="2">
        <f t="shared" si="31"/>
        <v>3.0327858600288946E-2</v>
      </c>
      <c r="N305" s="2">
        <f t="shared" si="32"/>
        <v>298</v>
      </c>
      <c r="O305">
        <f t="shared" si="33"/>
        <v>2.6348985022991562E-2</v>
      </c>
    </row>
    <row r="306" spans="1:15" x14ac:dyDescent="0.3">
      <c r="A306">
        <v>0.59</v>
      </c>
      <c r="B306">
        <v>1.768</v>
      </c>
      <c r="C306">
        <v>150</v>
      </c>
      <c r="D306">
        <v>196.15</v>
      </c>
      <c r="E306">
        <v>121.15</v>
      </c>
      <c r="F306">
        <v>121.153846153846</v>
      </c>
      <c r="G306">
        <v>244</v>
      </c>
      <c r="H306">
        <v>2</v>
      </c>
      <c r="I306">
        <v>60</v>
      </c>
      <c r="J306">
        <v>41</v>
      </c>
      <c r="K306">
        <v>361</v>
      </c>
      <c r="L306" s="2">
        <f t="shared" si="30"/>
        <v>3.6251959259820605E-3</v>
      </c>
      <c r="M306" s="2">
        <f t="shared" si="31"/>
        <v>3.1919408031207901E-2</v>
      </c>
      <c r="N306" s="2">
        <f t="shared" si="32"/>
        <v>320</v>
      </c>
      <c r="O306">
        <f t="shared" si="33"/>
        <v>2.8294212105225838E-2</v>
      </c>
    </row>
    <row r="307" spans="1:15" x14ac:dyDescent="0.3">
      <c r="A307">
        <v>0.59</v>
      </c>
      <c r="B307">
        <v>1.768</v>
      </c>
      <c r="C307">
        <v>150</v>
      </c>
      <c r="D307">
        <v>196.15</v>
      </c>
      <c r="E307">
        <v>121.15</v>
      </c>
      <c r="F307">
        <v>121.153846153846</v>
      </c>
      <c r="G307">
        <v>253.75</v>
      </c>
      <c r="H307">
        <v>2</v>
      </c>
      <c r="I307">
        <v>60</v>
      </c>
      <c r="J307">
        <v>38</v>
      </c>
      <c r="K307">
        <v>329</v>
      </c>
      <c r="L307" s="2">
        <f t="shared" si="30"/>
        <v>3.3599376874955682E-3</v>
      </c>
      <c r="M307" s="2">
        <f t="shared" si="31"/>
        <v>2.9089986820685317E-2</v>
      </c>
      <c r="N307" s="2">
        <f t="shared" si="32"/>
        <v>291</v>
      </c>
      <c r="O307">
        <f t="shared" si="33"/>
        <v>2.5730049133189749E-2</v>
      </c>
    </row>
    <row r="308" spans="1:15" x14ac:dyDescent="0.3">
      <c r="A308">
        <v>0.59</v>
      </c>
      <c r="B308">
        <v>1.768</v>
      </c>
      <c r="C308">
        <v>150</v>
      </c>
      <c r="D308">
        <v>196.15</v>
      </c>
      <c r="E308">
        <v>121.15</v>
      </c>
      <c r="F308">
        <v>121.153846153846</v>
      </c>
      <c r="G308">
        <v>263.5</v>
      </c>
      <c r="H308">
        <v>2</v>
      </c>
      <c r="I308">
        <v>60</v>
      </c>
      <c r="J308">
        <v>40</v>
      </c>
      <c r="K308">
        <v>341</v>
      </c>
      <c r="L308" s="2">
        <f t="shared" si="30"/>
        <v>3.5367765131532297E-3</v>
      </c>
      <c r="M308" s="2">
        <f t="shared" si="31"/>
        <v>3.0151019774631284E-2</v>
      </c>
      <c r="N308" s="2">
        <f t="shared" si="32"/>
        <v>301</v>
      </c>
      <c r="O308">
        <f t="shared" si="33"/>
        <v>2.6614243261478054E-2</v>
      </c>
    </row>
    <row r="309" spans="1:15" x14ac:dyDescent="0.3">
      <c r="A309">
        <v>0.59</v>
      </c>
      <c r="B309">
        <v>1.768</v>
      </c>
      <c r="C309">
        <v>150</v>
      </c>
      <c r="D309">
        <v>196.15</v>
      </c>
      <c r="E309">
        <v>121.15</v>
      </c>
      <c r="F309">
        <v>121.153846153846</v>
      </c>
      <c r="G309">
        <v>273.25</v>
      </c>
      <c r="H309">
        <v>2</v>
      </c>
      <c r="I309">
        <v>60</v>
      </c>
      <c r="J309">
        <v>38</v>
      </c>
      <c r="K309">
        <v>337</v>
      </c>
      <c r="L309" s="2">
        <f t="shared" si="30"/>
        <v>3.3599376874955682E-3</v>
      </c>
      <c r="M309" s="2">
        <f t="shared" si="31"/>
        <v>2.9797342123315963E-2</v>
      </c>
      <c r="N309" s="2">
        <f t="shared" si="32"/>
        <v>299</v>
      </c>
      <c r="O309">
        <f t="shared" si="33"/>
        <v>2.6437404435820395E-2</v>
      </c>
    </row>
    <row r="310" spans="1:15" x14ac:dyDescent="0.3">
      <c r="A310">
        <v>0.59</v>
      </c>
      <c r="B310">
        <v>1.768</v>
      </c>
      <c r="C310">
        <v>150</v>
      </c>
      <c r="D310">
        <v>196.15</v>
      </c>
      <c r="E310">
        <v>121.15</v>
      </c>
      <c r="F310">
        <v>121.153846153846</v>
      </c>
      <c r="G310">
        <v>283</v>
      </c>
      <c r="H310">
        <v>2</v>
      </c>
      <c r="I310">
        <v>60</v>
      </c>
      <c r="J310">
        <v>40</v>
      </c>
      <c r="K310">
        <v>322</v>
      </c>
      <c r="L310" s="2">
        <f t="shared" si="30"/>
        <v>3.5367765131532297E-3</v>
      </c>
      <c r="M310" s="2">
        <f t="shared" si="31"/>
        <v>2.84710509308835E-2</v>
      </c>
      <c r="N310" s="2">
        <f t="shared" si="32"/>
        <v>282</v>
      </c>
      <c r="O310">
        <f t="shared" si="33"/>
        <v>2.493427441773027E-2</v>
      </c>
    </row>
    <row r="311" spans="1:15" x14ac:dyDescent="0.3">
      <c r="A311">
        <v>0.59</v>
      </c>
      <c r="B311">
        <v>1.768</v>
      </c>
      <c r="C311">
        <v>150</v>
      </c>
      <c r="D311">
        <v>196.15</v>
      </c>
      <c r="E311">
        <v>121.15</v>
      </c>
      <c r="F311">
        <v>121.153846153846</v>
      </c>
      <c r="G311">
        <v>292.75</v>
      </c>
      <c r="H311">
        <v>2</v>
      </c>
      <c r="I311">
        <v>60</v>
      </c>
      <c r="J311">
        <v>41</v>
      </c>
      <c r="K311">
        <v>318</v>
      </c>
      <c r="L311" s="2">
        <f t="shared" si="30"/>
        <v>3.6251959259820605E-3</v>
      </c>
      <c r="M311" s="2">
        <f t="shared" si="31"/>
        <v>2.8117373279568179E-2</v>
      </c>
      <c r="N311" s="2">
        <f t="shared" si="32"/>
        <v>277</v>
      </c>
      <c r="O311">
        <f t="shared" si="33"/>
        <v>2.4492177353586116E-2</v>
      </c>
    </row>
    <row r="312" spans="1:15" x14ac:dyDescent="0.3">
      <c r="A312">
        <v>0.59</v>
      </c>
      <c r="B312">
        <v>1.768</v>
      </c>
      <c r="C312">
        <v>150</v>
      </c>
      <c r="D312">
        <v>196.15</v>
      </c>
      <c r="E312">
        <v>121.15</v>
      </c>
      <c r="F312">
        <v>121.153846153846</v>
      </c>
      <c r="G312">
        <v>302.5</v>
      </c>
      <c r="H312">
        <v>2</v>
      </c>
      <c r="I312">
        <v>60</v>
      </c>
      <c r="J312">
        <v>38</v>
      </c>
      <c r="K312">
        <v>319</v>
      </c>
      <c r="L312" s="2">
        <f t="shared" si="30"/>
        <v>3.3599376874955682E-3</v>
      </c>
      <c r="M312" s="2">
        <f t="shared" si="31"/>
        <v>2.8205792692397008E-2</v>
      </c>
      <c r="N312" s="2">
        <f t="shared" si="32"/>
        <v>281</v>
      </c>
      <c r="O312">
        <f t="shared" si="33"/>
        <v>2.484585500490144E-2</v>
      </c>
    </row>
    <row r="313" spans="1:15" x14ac:dyDescent="0.3">
      <c r="A313">
        <v>0.59</v>
      </c>
      <c r="B313">
        <v>1.768</v>
      </c>
      <c r="C313">
        <v>150</v>
      </c>
      <c r="D313">
        <v>196.15</v>
      </c>
      <c r="E313">
        <v>121.15</v>
      </c>
      <c r="F313">
        <v>121.153846153846</v>
      </c>
      <c r="G313">
        <v>312.25</v>
      </c>
      <c r="H313">
        <v>2</v>
      </c>
      <c r="I313">
        <v>60</v>
      </c>
      <c r="J313">
        <v>38</v>
      </c>
      <c r="K313">
        <v>315</v>
      </c>
      <c r="L313" s="2">
        <f t="shared" si="30"/>
        <v>3.3599376874955682E-3</v>
      </c>
      <c r="M313" s="2">
        <f t="shared" si="31"/>
        <v>2.7852115041081687E-2</v>
      </c>
      <c r="N313" s="2">
        <f t="shared" si="32"/>
        <v>277</v>
      </c>
      <c r="O313">
        <f t="shared" si="33"/>
        <v>2.4492177353586116E-2</v>
      </c>
    </row>
    <row r="314" spans="1:15" x14ac:dyDescent="0.3">
      <c r="A314">
        <v>0.59</v>
      </c>
      <c r="B314">
        <v>1.768</v>
      </c>
      <c r="C314">
        <v>150</v>
      </c>
      <c r="D314">
        <v>196.15</v>
      </c>
      <c r="E314">
        <v>121.15</v>
      </c>
      <c r="F314">
        <v>121.153846153846</v>
      </c>
      <c r="G314">
        <v>322</v>
      </c>
      <c r="H314">
        <v>2</v>
      </c>
      <c r="I314">
        <v>60</v>
      </c>
      <c r="J314">
        <v>37</v>
      </c>
      <c r="K314">
        <v>319</v>
      </c>
      <c r="L314" s="2">
        <f t="shared" si="30"/>
        <v>3.2715182746667374E-3</v>
      </c>
      <c r="M314" s="2">
        <f t="shared" si="31"/>
        <v>2.8205792692397008E-2</v>
      </c>
      <c r="N314" s="2">
        <f t="shared" si="32"/>
        <v>282</v>
      </c>
      <c r="O314">
        <f t="shared" si="33"/>
        <v>2.493427441773027E-2</v>
      </c>
    </row>
    <row r="315" spans="1:15" x14ac:dyDescent="0.3">
      <c r="A315">
        <v>0.59</v>
      </c>
      <c r="B315">
        <v>1.768</v>
      </c>
      <c r="C315">
        <v>150</v>
      </c>
      <c r="D315">
        <v>196.15</v>
      </c>
      <c r="E315">
        <v>121.15</v>
      </c>
      <c r="F315">
        <v>121.153846153846</v>
      </c>
      <c r="G315">
        <v>331.75</v>
      </c>
      <c r="H315">
        <v>2</v>
      </c>
      <c r="I315">
        <v>60</v>
      </c>
      <c r="J315">
        <v>38</v>
      </c>
      <c r="K315">
        <v>307</v>
      </c>
      <c r="L315" s="2">
        <f t="shared" si="30"/>
        <v>3.3599376874955682E-3</v>
      </c>
      <c r="M315" s="2">
        <f t="shared" si="31"/>
        <v>2.7144759738451041E-2</v>
      </c>
      <c r="N315" s="2">
        <f t="shared" si="32"/>
        <v>269</v>
      </c>
      <c r="O315">
        <f t="shared" si="33"/>
        <v>2.378482205095547E-2</v>
      </c>
    </row>
    <row r="316" spans="1:15" x14ac:dyDescent="0.3">
      <c r="A316">
        <v>0.59</v>
      </c>
      <c r="B316">
        <v>1.768</v>
      </c>
      <c r="C316">
        <v>150</v>
      </c>
      <c r="D316">
        <v>196.15</v>
      </c>
      <c r="E316">
        <v>121.15</v>
      </c>
      <c r="F316">
        <v>121.153846153846</v>
      </c>
      <c r="G316">
        <v>341.5</v>
      </c>
      <c r="H316">
        <v>2</v>
      </c>
      <c r="I316">
        <v>60</v>
      </c>
      <c r="J316">
        <v>38</v>
      </c>
      <c r="K316">
        <v>320</v>
      </c>
      <c r="L316" s="2">
        <f t="shared" si="30"/>
        <v>3.3599376874955682E-3</v>
      </c>
      <c r="M316" s="2">
        <f t="shared" si="31"/>
        <v>2.8294212105225838E-2</v>
      </c>
      <c r="N316" s="2">
        <f t="shared" si="32"/>
        <v>282</v>
      </c>
      <c r="O316">
        <f t="shared" si="33"/>
        <v>2.493427441773027E-2</v>
      </c>
    </row>
    <row r="317" spans="1:15" x14ac:dyDescent="0.3">
      <c r="A317">
        <v>0.59</v>
      </c>
      <c r="B317">
        <v>1.768</v>
      </c>
      <c r="C317">
        <v>150</v>
      </c>
      <c r="D317">
        <v>196.15</v>
      </c>
      <c r="E317">
        <v>121.15</v>
      </c>
      <c r="F317">
        <v>121.153846153846</v>
      </c>
      <c r="G317">
        <v>351.25</v>
      </c>
      <c r="H317">
        <v>2</v>
      </c>
      <c r="I317">
        <v>60</v>
      </c>
      <c r="J317">
        <v>34</v>
      </c>
      <c r="K317">
        <v>301</v>
      </c>
      <c r="L317" s="2">
        <f t="shared" si="30"/>
        <v>3.0062600361802452E-3</v>
      </c>
      <c r="M317" s="2">
        <f t="shared" si="31"/>
        <v>2.6614243261478054E-2</v>
      </c>
      <c r="N317" s="2">
        <f t="shared" si="32"/>
        <v>267</v>
      </c>
      <c r="O317">
        <f t="shared" si="33"/>
        <v>2.3607983225297811E-2</v>
      </c>
    </row>
    <row r="318" spans="1:15" x14ac:dyDescent="0.3">
      <c r="A318">
        <v>0.59</v>
      </c>
      <c r="B318">
        <v>1.768</v>
      </c>
      <c r="C318">
        <v>150</v>
      </c>
      <c r="D318">
        <v>196.15</v>
      </c>
      <c r="E318">
        <v>121.15</v>
      </c>
      <c r="F318">
        <v>121.153846153846</v>
      </c>
      <c r="G318">
        <v>361</v>
      </c>
      <c r="H318">
        <v>2</v>
      </c>
      <c r="I318">
        <v>60</v>
      </c>
      <c r="J318">
        <v>38</v>
      </c>
      <c r="K318">
        <v>306</v>
      </c>
      <c r="L318" s="2">
        <f t="shared" si="30"/>
        <v>3.3599376874955682E-3</v>
      </c>
      <c r="M318" s="2">
        <f t="shared" si="31"/>
        <v>2.7056340325622208E-2</v>
      </c>
      <c r="N318" s="2">
        <f t="shared" si="32"/>
        <v>268</v>
      </c>
      <c r="O318">
        <f t="shared" si="33"/>
        <v>2.369640263812664E-2</v>
      </c>
    </row>
    <row r="319" spans="1:15" x14ac:dyDescent="0.3">
      <c r="A319">
        <v>0.59</v>
      </c>
      <c r="B319">
        <v>1.768</v>
      </c>
      <c r="C319">
        <v>150</v>
      </c>
      <c r="D319">
        <v>196.15</v>
      </c>
      <c r="E319">
        <v>121.15</v>
      </c>
      <c r="F319">
        <v>121.153846153846</v>
      </c>
      <c r="G319">
        <v>370.75</v>
      </c>
      <c r="H319">
        <v>2</v>
      </c>
      <c r="I319">
        <v>60</v>
      </c>
      <c r="J319">
        <v>34</v>
      </c>
      <c r="K319">
        <v>314</v>
      </c>
      <c r="L319" s="2">
        <f t="shared" si="30"/>
        <v>3.0062600361802452E-3</v>
      </c>
      <c r="M319" s="2">
        <f t="shared" si="31"/>
        <v>2.7763695628252854E-2</v>
      </c>
      <c r="N319" s="2">
        <f t="shared" si="32"/>
        <v>280</v>
      </c>
      <c r="O319">
        <f t="shared" si="33"/>
        <v>2.4757435592072607E-2</v>
      </c>
    </row>
    <row r="320" spans="1:15" x14ac:dyDescent="0.3">
      <c r="A320">
        <v>0.59</v>
      </c>
      <c r="B320">
        <v>1.768</v>
      </c>
      <c r="C320">
        <v>150</v>
      </c>
      <c r="D320">
        <v>196.15</v>
      </c>
      <c r="E320">
        <v>121.15</v>
      </c>
      <c r="F320">
        <v>121.153846153846</v>
      </c>
      <c r="G320">
        <v>380.5</v>
      </c>
      <c r="H320">
        <v>2</v>
      </c>
      <c r="I320">
        <v>60</v>
      </c>
      <c r="J320">
        <v>31</v>
      </c>
      <c r="K320">
        <v>296</v>
      </c>
      <c r="L320" s="2">
        <f t="shared" si="30"/>
        <v>2.7410017976937534E-3</v>
      </c>
      <c r="M320" s="2">
        <f t="shared" si="31"/>
        <v>2.61721461973339E-2</v>
      </c>
      <c r="N320" s="2">
        <f t="shared" si="32"/>
        <v>265</v>
      </c>
      <c r="O320">
        <f t="shared" si="33"/>
        <v>2.3431144399640148E-2</v>
      </c>
    </row>
    <row r="321" spans="1:15" x14ac:dyDescent="0.3">
      <c r="A321">
        <v>0.59</v>
      </c>
      <c r="B321">
        <v>1.768</v>
      </c>
      <c r="C321">
        <v>150</v>
      </c>
      <c r="D321">
        <v>196.15</v>
      </c>
      <c r="E321">
        <v>121.15</v>
      </c>
      <c r="F321">
        <v>121.153846153846</v>
      </c>
      <c r="G321">
        <v>390.25</v>
      </c>
      <c r="H321">
        <v>2</v>
      </c>
      <c r="I321">
        <v>60</v>
      </c>
      <c r="J321">
        <v>32</v>
      </c>
      <c r="K321">
        <v>290</v>
      </c>
      <c r="L321" s="2">
        <f t="shared" si="30"/>
        <v>2.8294212105225841E-3</v>
      </c>
      <c r="M321" s="2">
        <f t="shared" si="31"/>
        <v>2.5641629720360916E-2</v>
      </c>
      <c r="N321" s="2">
        <f t="shared" si="32"/>
        <v>258</v>
      </c>
      <c r="O321">
        <f t="shared" si="33"/>
        <v>2.2812208509838332E-2</v>
      </c>
    </row>
    <row r="322" spans="1:15" x14ac:dyDescent="0.3">
      <c r="A322">
        <v>0.59</v>
      </c>
      <c r="B322">
        <v>1.768</v>
      </c>
      <c r="C322">
        <v>150</v>
      </c>
      <c r="D322">
        <v>196.15</v>
      </c>
      <c r="E322">
        <v>121.15</v>
      </c>
      <c r="F322">
        <v>121.153846153846</v>
      </c>
      <c r="G322">
        <v>400</v>
      </c>
      <c r="H322">
        <v>2</v>
      </c>
      <c r="I322">
        <v>60</v>
      </c>
      <c r="J322">
        <v>33</v>
      </c>
      <c r="K322">
        <v>287</v>
      </c>
      <c r="L322" s="2">
        <f t="shared" si="30"/>
        <v>2.9178406233514149E-3</v>
      </c>
      <c r="M322" s="2">
        <f t="shared" si="31"/>
        <v>2.5376371481874424E-2</v>
      </c>
      <c r="N322" s="2">
        <f t="shared" si="32"/>
        <v>254</v>
      </c>
      <c r="O322">
        <f t="shared" si="33"/>
        <v>2.245853085852301E-2</v>
      </c>
    </row>
    <row r="323" spans="1:15" x14ac:dyDescent="0.3">
      <c r="A323">
        <v>0.59</v>
      </c>
      <c r="B323">
        <v>1.768</v>
      </c>
      <c r="C323">
        <v>150</v>
      </c>
      <c r="D323">
        <v>196.15</v>
      </c>
      <c r="E323">
        <v>121.15</v>
      </c>
      <c r="F323">
        <v>121.153846153846</v>
      </c>
      <c r="G323">
        <v>400</v>
      </c>
      <c r="H323">
        <v>2</v>
      </c>
      <c r="I323">
        <v>60</v>
      </c>
      <c r="J323">
        <v>33</v>
      </c>
      <c r="K323">
        <v>287</v>
      </c>
      <c r="L323" s="2">
        <f t="shared" si="30"/>
        <v>2.9178406233514149E-3</v>
      </c>
      <c r="M323" s="2">
        <f t="shared" si="31"/>
        <v>2.5376371481874424E-2</v>
      </c>
      <c r="N323" s="2">
        <f t="shared" si="32"/>
        <v>254</v>
      </c>
      <c r="O323">
        <f t="shared" si="33"/>
        <v>2.245853085852301E-2</v>
      </c>
    </row>
    <row r="324" spans="1:15" x14ac:dyDescent="0.3">
      <c r="A324">
        <v>0.59</v>
      </c>
      <c r="B324">
        <v>1.768</v>
      </c>
      <c r="C324">
        <v>150</v>
      </c>
      <c r="D324">
        <v>196.15</v>
      </c>
      <c r="E324">
        <v>121.15</v>
      </c>
      <c r="F324">
        <v>121.153846153846</v>
      </c>
      <c r="G324">
        <v>10</v>
      </c>
      <c r="H324">
        <v>2</v>
      </c>
      <c r="I324">
        <v>70</v>
      </c>
      <c r="J324">
        <v>153</v>
      </c>
      <c r="K324">
        <v>376</v>
      </c>
      <c r="L324" s="2">
        <f t="shared" si="30"/>
        <v>9.9390637930857097E-3</v>
      </c>
      <c r="M324" s="2">
        <f t="shared" si="31"/>
        <v>2.4425411674511285E-2</v>
      </c>
      <c r="N324" s="2">
        <f t="shared" si="32"/>
        <v>223</v>
      </c>
      <c r="O324">
        <f t="shared" si="33"/>
        <v>1.4486347881425577E-2</v>
      </c>
    </row>
    <row r="325" spans="1:15" x14ac:dyDescent="0.3">
      <c r="A325">
        <v>0.59</v>
      </c>
      <c r="B325">
        <v>1.768</v>
      </c>
      <c r="C325">
        <v>150</v>
      </c>
      <c r="D325">
        <v>196.15</v>
      </c>
      <c r="E325">
        <v>121.15</v>
      </c>
      <c r="F325">
        <v>121.153846153846</v>
      </c>
      <c r="G325">
        <v>19.75</v>
      </c>
      <c r="H325">
        <v>2</v>
      </c>
      <c r="I325">
        <v>70</v>
      </c>
      <c r="J325">
        <v>143</v>
      </c>
      <c r="K325">
        <v>360</v>
      </c>
      <c r="L325" s="2">
        <f t="shared" si="30"/>
        <v>9.2894517804657274E-3</v>
      </c>
      <c r="M325" s="2">
        <f t="shared" si="31"/>
        <v>2.3386032454319316E-2</v>
      </c>
      <c r="N325" s="2">
        <f t="shared" si="32"/>
        <v>217</v>
      </c>
      <c r="O325">
        <f t="shared" si="33"/>
        <v>1.4096580673853587E-2</v>
      </c>
    </row>
    <row r="326" spans="1:15" x14ac:dyDescent="0.3">
      <c r="A326">
        <v>0.59</v>
      </c>
      <c r="B326">
        <v>1.768</v>
      </c>
      <c r="C326">
        <v>150</v>
      </c>
      <c r="D326">
        <v>196.15</v>
      </c>
      <c r="E326">
        <v>121.15</v>
      </c>
      <c r="F326">
        <v>121.153846153846</v>
      </c>
      <c r="G326">
        <v>29.5</v>
      </c>
      <c r="H326">
        <v>2</v>
      </c>
      <c r="I326">
        <v>70</v>
      </c>
      <c r="J326">
        <v>136</v>
      </c>
      <c r="K326">
        <v>372</v>
      </c>
      <c r="L326" s="2">
        <f t="shared" si="30"/>
        <v>8.8347233716317419E-3</v>
      </c>
      <c r="M326" s="2">
        <f t="shared" si="31"/>
        <v>2.4165566869463292E-2</v>
      </c>
      <c r="N326" s="2">
        <f t="shared" si="32"/>
        <v>236</v>
      </c>
      <c r="O326">
        <f t="shared" si="33"/>
        <v>1.5330843497831551E-2</v>
      </c>
    </row>
    <row r="327" spans="1:15" x14ac:dyDescent="0.3">
      <c r="A327">
        <v>0.59</v>
      </c>
      <c r="B327">
        <v>1.768</v>
      </c>
      <c r="C327">
        <v>150</v>
      </c>
      <c r="D327">
        <v>196.15</v>
      </c>
      <c r="E327">
        <v>121.15</v>
      </c>
      <c r="F327">
        <v>121.153846153846</v>
      </c>
      <c r="G327">
        <v>39.25</v>
      </c>
      <c r="H327">
        <v>2</v>
      </c>
      <c r="I327">
        <v>70</v>
      </c>
      <c r="J327">
        <v>131</v>
      </c>
      <c r="K327">
        <v>359</v>
      </c>
      <c r="L327" s="2">
        <f t="shared" si="30"/>
        <v>8.5099173653217508E-3</v>
      </c>
      <c r="M327" s="2">
        <f t="shared" si="31"/>
        <v>2.3321071253057317E-2</v>
      </c>
      <c r="N327" s="2">
        <f t="shared" si="32"/>
        <v>228</v>
      </c>
      <c r="O327">
        <f t="shared" si="33"/>
        <v>1.4811153887735566E-2</v>
      </c>
    </row>
    <row r="328" spans="1:15" x14ac:dyDescent="0.3">
      <c r="A328">
        <v>0.59</v>
      </c>
      <c r="B328">
        <v>1.768</v>
      </c>
      <c r="C328">
        <v>150</v>
      </c>
      <c r="D328">
        <v>196.15</v>
      </c>
      <c r="E328">
        <v>121.15</v>
      </c>
      <c r="F328">
        <v>121.153846153846</v>
      </c>
      <c r="G328">
        <v>49</v>
      </c>
      <c r="H328">
        <v>2</v>
      </c>
      <c r="I328">
        <v>70</v>
      </c>
      <c r="J328">
        <v>132</v>
      </c>
      <c r="K328">
        <v>353</v>
      </c>
      <c r="L328" s="2">
        <f t="shared" si="30"/>
        <v>8.5748785665837497E-3</v>
      </c>
      <c r="M328" s="2">
        <f t="shared" si="31"/>
        <v>2.293130404548533E-2</v>
      </c>
      <c r="N328" s="2">
        <f t="shared" si="32"/>
        <v>221</v>
      </c>
      <c r="O328">
        <f t="shared" si="33"/>
        <v>1.4356425478901579E-2</v>
      </c>
    </row>
    <row r="329" spans="1:15" x14ac:dyDescent="0.3">
      <c r="A329">
        <v>0.59</v>
      </c>
      <c r="B329">
        <v>1.768</v>
      </c>
      <c r="C329">
        <v>150</v>
      </c>
      <c r="D329">
        <v>196.15</v>
      </c>
      <c r="E329">
        <v>121.15</v>
      </c>
      <c r="F329">
        <v>121.153846153846</v>
      </c>
      <c r="G329">
        <v>58.75</v>
      </c>
      <c r="H329">
        <v>2</v>
      </c>
      <c r="I329">
        <v>70</v>
      </c>
      <c r="J329">
        <v>128</v>
      </c>
      <c r="K329">
        <v>355</v>
      </c>
      <c r="L329" s="2">
        <f t="shared" si="30"/>
        <v>8.3150337615357558E-3</v>
      </c>
      <c r="M329" s="2">
        <f t="shared" si="31"/>
        <v>2.3061226448009325E-2</v>
      </c>
      <c r="N329" s="2">
        <f t="shared" si="32"/>
        <v>227</v>
      </c>
      <c r="O329">
        <f t="shared" si="33"/>
        <v>1.4746192686473569E-2</v>
      </c>
    </row>
    <row r="330" spans="1:15" x14ac:dyDescent="0.3">
      <c r="A330">
        <v>0.59</v>
      </c>
      <c r="B330">
        <v>1.768</v>
      </c>
      <c r="C330">
        <v>150</v>
      </c>
      <c r="D330">
        <v>196.15</v>
      </c>
      <c r="E330">
        <v>121.15</v>
      </c>
      <c r="F330">
        <v>121.153846153846</v>
      </c>
      <c r="G330">
        <v>68.5</v>
      </c>
      <c r="H330">
        <v>2</v>
      </c>
      <c r="I330">
        <v>70</v>
      </c>
      <c r="J330">
        <v>120</v>
      </c>
      <c r="K330">
        <v>374</v>
      </c>
      <c r="L330" s="2">
        <f t="shared" si="30"/>
        <v>7.7953441514397722E-3</v>
      </c>
      <c r="M330" s="2">
        <f t="shared" si="31"/>
        <v>2.429548927198729E-2</v>
      </c>
      <c r="N330" s="2">
        <f t="shared" si="32"/>
        <v>254</v>
      </c>
      <c r="O330">
        <f t="shared" si="33"/>
        <v>1.6500145120547517E-2</v>
      </c>
    </row>
    <row r="331" spans="1:15" x14ac:dyDescent="0.3">
      <c r="A331">
        <v>0.59</v>
      </c>
      <c r="B331">
        <v>1.768</v>
      </c>
      <c r="C331">
        <v>150</v>
      </c>
      <c r="D331">
        <v>196.15</v>
      </c>
      <c r="E331">
        <v>121.15</v>
      </c>
      <c r="F331">
        <v>121.153846153846</v>
      </c>
      <c r="G331">
        <v>78.25</v>
      </c>
      <c r="H331">
        <v>2</v>
      </c>
      <c r="I331">
        <v>70</v>
      </c>
      <c r="J331">
        <v>111</v>
      </c>
      <c r="K331">
        <v>369</v>
      </c>
      <c r="L331" s="2">
        <f t="shared" si="30"/>
        <v>7.2106933400817889E-3</v>
      </c>
      <c r="M331" s="2">
        <f t="shared" si="31"/>
        <v>2.3970683265677299E-2</v>
      </c>
      <c r="N331" s="2">
        <f t="shared" si="32"/>
        <v>258</v>
      </c>
      <c r="O331">
        <f t="shared" si="33"/>
        <v>1.6759989925595509E-2</v>
      </c>
    </row>
    <row r="332" spans="1:15" x14ac:dyDescent="0.3">
      <c r="A332">
        <v>0.59</v>
      </c>
      <c r="B332">
        <v>1.768</v>
      </c>
      <c r="C332">
        <v>150</v>
      </c>
      <c r="D332">
        <v>196.15</v>
      </c>
      <c r="E332">
        <v>121.15</v>
      </c>
      <c r="F332">
        <v>121.153846153846</v>
      </c>
      <c r="G332">
        <v>88</v>
      </c>
      <c r="H332">
        <v>2</v>
      </c>
      <c r="I332">
        <v>70</v>
      </c>
      <c r="J332">
        <v>112</v>
      </c>
      <c r="K332">
        <v>370</v>
      </c>
      <c r="L332" s="2">
        <f t="shared" si="30"/>
        <v>7.275654541343787E-3</v>
      </c>
      <c r="M332" s="2">
        <f t="shared" si="31"/>
        <v>2.4035644466939298E-2</v>
      </c>
      <c r="N332" s="2">
        <f t="shared" si="32"/>
        <v>258</v>
      </c>
      <c r="O332">
        <f t="shared" si="33"/>
        <v>1.6759989925595509E-2</v>
      </c>
    </row>
    <row r="333" spans="1:15" x14ac:dyDescent="0.3">
      <c r="A333">
        <v>0.59</v>
      </c>
      <c r="B333">
        <v>1.768</v>
      </c>
      <c r="C333">
        <v>150</v>
      </c>
      <c r="D333">
        <v>196.15</v>
      </c>
      <c r="E333">
        <v>121.15</v>
      </c>
      <c r="F333">
        <v>121.153846153846</v>
      </c>
      <c r="G333">
        <v>97.75</v>
      </c>
      <c r="H333">
        <v>2</v>
      </c>
      <c r="I333">
        <v>70</v>
      </c>
      <c r="J333">
        <v>103</v>
      </c>
      <c r="K333">
        <v>368</v>
      </c>
      <c r="L333" s="2">
        <f t="shared" si="30"/>
        <v>6.6910037299858045E-3</v>
      </c>
      <c r="M333" s="2">
        <f t="shared" si="31"/>
        <v>2.39057220644153E-2</v>
      </c>
      <c r="N333" s="2">
        <f t="shared" si="32"/>
        <v>265</v>
      </c>
      <c r="O333">
        <f t="shared" si="33"/>
        <v>1.7214718334429495E-2</v>
      </c>
    </row>
    <row r="334" spans="1:15" x14ac:dyDescent="0.3">
      <c r="A334">
        <v>0.59</v>
      </c>
      <c r="B334">
        <v>1.768</v>
      </c>
      <c r="C334">
        <v>150</v>
      </c>
      <c r="D334">
        <v>196.15</v>
      </c>
      <c r="E334">
        <v>121.15</v>
      </c>
      <c r="F334">
        <v>121.153846153846</v>
      </c>
      <c r="G334">
        <v>107.5</v>
      </c>
      <c r="H334">
        <v>2</v>
      </c>
      <c r="I334">
        <v>70</v>
      </c>
      <c r="J334">
        <v>100</v>
      </c>
      <c r="K334">
        <v>366</v>
      </c>
      <c r="L334" s="2">
        <f t="shared" si="30"/>
        <v>6.4961201261998095E-3</v>
      </c>
      <c r="M334" s="2">
        <f t="shared" si="31"/>
        <v>2.3775799661891302E-2</v>
      </c>
      <c r="N334" s="2">
        <f t="shared" si="32"/>
        <v>266</v>
      </c>
      <c r="O334">
        <f t="shared" si="33"/>
        <v>1.7279679535691494E-2</v>
      </c>
    </row>
    <row r="335" spans="1:15" x14ac:dyDescent="0.3">
      <c r="A335">
        <v>0.59</v>
      </c>
      <c r="B335">
        <v>1.768</v>
      </c>
      <c r="C335">
        <v>150</v>
      </c>
      <c r="D335">
        <v>196.15</v>
      </c>
      <c r="E335">
        <v>121.15</v>
      </c>
      <c r="F335">
        <v>121.153846153846</v>
      </c>
      <c r="G335">
        <v>117.25</v>
      </c>
      <c r="H335">
        <v>2</v>
      </c>
      <c r="I335">
        <v>70</v>
      </c>
      <c r="J335">
        <v>101</v>
      </c>
      <c r="K335">
        <v>353</v>
      </c>
      <c r="L335" s="2">
        <f t="shared" si="30"/>
        <v>6.5610813274618075E-3</v>
      </c>
      <c r="M335" s="2">
        <f t="shared" si="31"/>
        <v>2.293130404548533E-2</v>
      </c>
      <c r="N335" s="2">
        <f t="shared" si="32"/>
        <v>252</v>
      </c>
      <c r="O335">
        <f t="shared" si="33"/>
        <v>1.6370222718023519E-2</v>
      </c>
    </row>
    <row r="336" spans="1:15" x14ac:dyDescent="0.3">
      <c r="A336">
        <v>0.59</v>
      </c>
      <c r="B336">
        <v>1.768</v>
      </c>
      <c r="C336">
        <v>150</v>
      </c>
      <c r="D336">
        <v>196.15</v>
      </c>
      <c r="E336">
        <v>121.15</v>
      </c>
      <c r="F336">
        <v>121.153846153846</v>
      </c>
      <c r="G336">
        <v>127</v>
      </c>
      <c r="H336">
        <v>2</v>
      </c>
      <c r="I336">
        <v>70</v>
      </c>
      <c r="J336">
        <v>94</v>
      </c>
      <c r="K336">
        <v>371</v>
      </c>
      <c r="L336" s="2">
        <f t="shared" si="30"/>
        <v>6.1063529186278212E-3</v>
      </c>
      <c r="M336" s="2">
        <f t="shared" si="31"/>
        <v>2.4100605668201294E-2</v>
      </c>
      <c r="N336" s="2">
        <f t="shared" si="32"/>
        <v>277</v>
      </c>
      <c r="O336">
        <f t="shared" si="33"/>
        <v>1.7994252749573475E-2</v>
      </c>
    </row>
    <row r="337" spans="1:15" x14ac:dyDescent="0.3">
      <c r="A337">
        <v>0.59</v>
      </c>
      <c r="B337">
        <v>1.768</v>
      </c>
      <c r="C337">
        <v>150</v>
      </c>
      <c r="D337">
        <v>196.15</v>
      </c>
      <c r="E337">
        <v>121.15</v>
      </c>
      <c r="F337">
        <v>121.153846153846</v>
      </c>
      <c r="G337">
        <v>136.75</v>
      </c>
      <c r="H337">
        <v>2</v>
      </c>
      <c r="I337">
        <v>70</v>
      </c>
      <c r="J337">
        <v>94</v>
      </c>
      <c r="K337">
        <v>371</v>
      </c>
      <c r="L337" s="2">
        <f t="shared" si="30"/>
        <v>6.1063529186278212E-3</v>
      </c>
      <c r="M337" s="2">
        <f t="shared" si="31"/>
        <v>2.4100605668201294E-2</v>
      </c>
      <c r="N337" s="2">
        <f t="shared" si="32"/>
        <v>277</v>
      </c>
      <c r="O337">
        <f t="shared" si="33"/>
        <v>1.7994252749573475E-2</v>
      </c>
    </row>
    <row r="338" spans="1:15" x14ac:dyDescent="0.3">
      <c r="A338">
        <v>0.59</v>
      </c>
      <c r="B338">
        <v>1.768</v>
      </c>
      <c r="C338">
        <v>150</v>
      </c>
      <c r="D338">
        <v>196.15</v>
      </c>
      <c r="E338">
        <v>121.15</v>
      </c>
      <c r="F338">
        <v>121.153846153846</v>
      </c>
      <c r="G338">
        <v>146.5</v>
      </c>
      <c r="H338">
        <v>2</v>
      </c>
      <c r="I338">
        <v>70</v>
      </c>
      <c r="J338">
        <v>85</v>
      </c>
      <c r="K338">
        <v>367</v>
      </c>
      <c r="L338" s="2">
        <f t="shared" si="30"/>
        <v>5.5217021072698387E-3</v>
      </c>
      <c r="M338" s="2">
        <f t="shared" si="31"/>
        <v>2.3840760863153301E-2</v>
      </c>
      <c r="N338" s="2">
        <f t="shared" si="32"/>
        <v>282</v>
      </c>
      <c r="O338">
        <f t="shared" si="33"/>
        <v>1.8319058755883463E-2</v>
      </c>
    </row>
    <row r="339" spans="1:15" x14ac:dyDescent="0.3">
      <c r="A339">
        <v>0.59</v>
      </c>
      <c r="B339">
        <v>1.768</v>
      </c>
      <c r="C339">
        <v>150</v>
      </c>
      <c r="D339">
        <v>196.15</v>
      </c>
      <c r="E339">
        <v>121.15</v>
      </c>
      <c r="F339">
        <v>121.153846153846</v>
      </c>
      <c r="G339">
        <v>156.25</v>
      </c>
      <c r="H339">
        <v>2</v>
      </c>
      <c r="I339">
        <v>70</v>
      </c>
      <c r="J339">
        <v>84</v>
      </c>
      <c r="K339">
        <v>376</v>
      </c>
      <c r="L339" s="2">
        <f t="shared" si="30"/>
        <v>5.4567409060078407E-3</v>
      </c>
      <c r="M339" s="2">
        <f t="shared" si="31"/>
        <v>2.4425411674511285E-2</v>
      </c>
      <c r="N339" s="2">
        <f t="shared" si="32"/>
        <v>292</v>
      </c>
      <c r="O339">
        <f t="shared" si="33"/>
        <v>1.8968670768503445E-2</v>
      </c>
    </row>
    <row r="340" spans="1:15" x14ac:dyDescent="0.3">
      <c r="A340">
        <v>0.59</v>
      </c>
      <c r="B340">
        <v>1.768</v>
      </c>
      <c r="C340">
        <v>150</v>
      </c>
      <c r="D340">
        <v>196.15</v>
      </c>
      <c r="E340">
        <v>121.15</v>
      </c>
      <c r="F340">
        <v>121.153846153846</v>
      </c>
      <c r="G340">
        <v>166</v>
      </c>
      <c r="H340">
        <v>2</v>
      </c>
      <c r="I340">
        <v>70</v>
      </c>
      <c r="J340">
        <v>75</v>
      </c>
      <c r="K340">
        <v>374</v>
      </c>
      <c r="L340" s="2">
        <f t="shared" si="30"/>
        <v>4.8720900946498573E-3</v>
      </c>
      <c r="M340" s="2">
        <f t="shared" si="31"/>
        <v>2.429548927198729E-2</v>
      </c>
      <c r="N340" s="2">
        <f t="shared" si="32"/>
        <v>299</v>
      </c>
      <c r="O340">
        <f t="shared" si="33"/>
        <v>1.942339917733743E-2</v>
      </c>
    </row>
    <row r="341" spans="1:15" x14ac:dyDescent="0.3">
      <c r="A341">
        <v>0.59</v>
      </c>
      <c r="B341">
        <v>1.768</v>
      </c>
      <c r="C341">
        <v>150</v>
      </c>
      <c r="D341">
        <v>196.15</v>
      </c>
      <c r="E341">
        <v>121.15</v>
      </c>
      <c r="F341">
        <v>121.153846153846</v>
      </c>
      <c r="G341">
        <v>175.75</v>
      </c>
      <c r="H341">
        <v>2</v>
      </c>
      <c r="I341">
        <v>70</v>
      </c>
      <c r="J341">
        <v>73</v>
      </c>
      <c r="K341">
        <v>363</v>
      </c>
      <c r="L341" s="2">
        <f t="shared" si="30"/>
        <v>4.7421676921258612E-3</v>
      </c>
      <c r="M341" s="2">
        <f t="shared" si="31"/>
        <v>2.3580916058105309E-2</v>
      </c>
      <c r="N341" s="2">
        <f t="shared" si="32"/>
        <v>290</v>
      </c>
      <c r="O341">
        <f t="shared" si="33"/>
        <v>1.8838748365979447E-2</v>
      </c>
    </row>
    <row r="342" spans="1:15" x14ac:dyDescent="0.3">
      <c r="A342">
        <v>0.59</v>
      </c>
      <c r="B342">
        <v>1.768</v>
      </c>
      <c r="C342">
        <v>150</v>
      </c>
      <c r="D342">
        <v>196.15</v>
      </c>
      <c r="E342">
        <v>121.15</v>
      </c>
      <c r="F342">
        <v>121.153846153846</v>
      </c>
      <c r="G342">
        <v>185.5</v>
      </c>
      <c r="H342">
        <v>2</v>
      </c>
      <c r="I342">
        <v>70</v>
      </c>
      <c r="J342">
        <v>69</v>
      </c>
      <c r="K342">
        <v>369</v>
      </c>
      <c r="L342" s="2">
        <f t="shared" si="30"/>
        <v>4.482322887077869E-3</v>
      </c>
      <c r="M342" s="2">
        <f t="shared" si="31"/>
        <v>2.3970683265677299E-2</v>
      </c>
      <c r="N342" s="2">
        <f t="shared" si="32"/>
        <v>300</v>
      </c>
      <c r="O342">
        <f t="shared" si="33"/>
        <v>1.9488360378599429E-2</v>
      </c>
    </row>
    <row r="343" spans="1:15" x14ac:dyDescent="0.3">
      <c r="A343">
        <v>0.59</v>
      </c>
      <c r="B343">
        <v>1.768</v>
      </c>
      <c r="C343">
        <v>150</v>
      </c>
      <c r="D343">
        <v>196.15</v>
      </c>
      <c r="E343">
        <v>121.15</v>
      </c>
      <c r="F343">
        <v>121.153846153846</v>
      </c>
      <c r="G343">
        <v>195.25</v>
      </c>
      <c r="H343">
        <v>2</v>
      </c>
      <c r="I343">
        <v>70</v>
      </c>
      <c r="J343">
        <v>66</v>
      </c>
      <c r="K343">
        <v>348</v>
      </c>
      <c r="L343" s="2">
        <f t="shared" si="30"/>
        <v>4.2874392832918749E-3</v>
      </c>
      <c r="M343" s="2">
        <f t="shared" si="31"/>
        <v>2.2606498039175339E-2</v>
      </c>
      <c r="N343" s="2">
        <f t="shared" si="32"/>
        <v>282</v>
      </c>
      <c r="O343">
        <f t="shared" si="33"/>
        <v>1.8319058755883463E-2</v>
      </c>
    </row>
    <row r="344" spans="1:15" x14ac:dyDescent="0.3">
      <c r="A344">
        <v>0.59</v>
      </c>
      <c r="B344">
        <v>1.768</v>
      </c>
      <c r="C344">
        <v>150</v>
      </c>
      <c r="D344">
        <v>196.15</v>
      </c>
      <c r="E344">
        <v>121.15</v>
      </c>
      <c r="F344">
        <v>121.153846153846</v>
      </c>
      <c r="G344">
        <v>205</v>
      </c>
      <c r="H344">
        <v>2</v>
      </c>
      <c r="I344">
        <v>70</v>
      </c>
      <c r="J344">
        <v>65</v>
      </c>
      <c r="K344">
        <v>351</v>
      </c>
      <c r="L344" s="2">
        <f t="shared" si="30"/>
        <v>4.2224780820298768E-3</v>
      </c>
      <c r="M344" s="2">
        <f t="shared" si="31"/>
        <v>2.2801381642961333E-2</v>
      </c>
      <c r="N344" s="2">
        <f t="shared" si="32"/>
        <v>286</v>
      </c>
      <c r="O344">
        <f t="shared" si="33"/>
        <v>1.8578903560931455E-2</v>
      </c>
    </row>
    <row r="345" spans="1:15" x14ac:dyDescent="0.3">
      <c r="A345">
        <v>0.59</v>
      </c>
      <c r="B345">
        <v>1.768</v>
      </c>
      <c r="C345">
        <v>150</v>
      </c>
      <c r="D345">
        <v>196.15</v>
      </c>
      <c r="E345">
        <v>121.15</v>
      </c>
      <c r="F345">
        <v>121.153846153846</v>
      </c>
      <c r="G345">
        <v>214.75</v>
      </c>
      <c r="H345">
        <v>2</v>
      </c>
      <c r="I345">
        <v>70</v>
      </c>
      <c r="J345">
        <v>59</v>
      </c>
      <c r="K345">
        <v>352</v>
      </c>
      <c r="L345" s="2">
        <f t="shared" si="30"/>
        <v>3.8327108744578876E-3</v>
      </c>
      <c r="M345" s="2">
        <f t="shared" si="31"/>
        <v>2.2866342844223331E-2</v>
      </c>
      <c r="N345" s="2">
        <f t="shared" si="32"/>
        <v>293</v>
      </c>
      <c r="O345">
        <f t="shared" si="33"/>
        <v>1.9033631969765444E-2</v>
      </c>
    </row>
    <row r="346" spans="1:15" x14ac:dyDescent="0.3">
      <c r="A346">
        <v>0.59</v>
      </c>
      <c r="B346">
        <v>1.768</v>
      </c>
      <c r="C346">
        <v>150</v>
      </c>
      <c r="D346">
        <v>196.15</v>
      </c>
      <c r="E346">
        <v>121.15</v>
      </c>
      <c r="F346">
        <v>121.153846153846</v>
      </c>
      <c r="G346">
        <v>224.5</v>
      </c>
      <c r="H346">
        <v>2</v>
      </c>
      <c r="I346">
        <v>70</v>
      </c>
      <c r="J346">
        <v>60</v>
      </c>
      <c r="K346">
        <v>342</v>
      </c>
      <c r="L346" s="2">
        <f t="shared" si="30"/>
        <v>3.8976720757198861E-3</v>
      </c>
      <c r="M346" s="2">
        <f t="shared" si="31"/>
        <v>2.2216730831603349E-2</v>
      </c>
      <c r="N346" s="2">
        <f t="shared" si="32"/>
        <v>282</v>
      </c>
      <c r="O346">
        <f t="shared" si="33"/>
        <v>1.8319058755883463E-2</v>
      </c>
    </row>
    <row r="347" spans="1:15" x14ac:dyDescent="0.3">
      <c r="A347">
        <v>0.59</v>
      </c>
      <c r="B347">
        <v>1.768</v>
      </c>
      <c r="C347">
        <v>150</v>
      </c>
      <c r="D347">
        <v>196.15</v>
      </c>
      <c r="E347">
        <v>121.15</v>
      </c>
      <c r="F347">
        <v>121.153846153846</v>
      </c>
      <c r="G347">
        <v>234.25</v>
      </c>
      <c r="H347">
        <v>2</v>
      </c>
      <c r="I347">
        <v>70</v>
      </c>
      <c r="J347">
        <v>59</v>
      </c>
      <c r="K347">
        <v>348</v>
      </c>
      <c r="L347" s="2">
        <f t="shared" si="30"/>
        <v>3.8327108744578876E-3</v>
      </c>
      <c r="M347" s="2">
        <f t="shared" si="31"/>
        <v>2.2606498039175339E-2</v>
      </c>
      <c r="N347" s="2">
        <f t="shared" si="32"/>
        <v>289</v>
      </c>
      <c r="O347">
        <f t="shared" si="33"/>
        <v>1.8773787164717452E-2</v>
      </c>
    </row>
    <row r="348" spans="1:15" x14ac:dyDescent="0.3">
      <c r="A348">
        <v>0.59</v>
      </c>
      <c r="B348">
        <v>1.768</v>
      </c>
      <c r="C348">
        <v>150</v>
      </c>
      <c r="D348">
        <v>196.15</v>
      </c>
      <c r="E348">
        <v>121.15</v>
      </c>
      <c r="F348">
        <v>121.153846153846</v>
      </c>
      <c r="G348">
        <v>244</v>
      </c>
      <c r="H348">
        <v>2</v>
      </c>
      <c r="I348">
        <v>70</v>
      </c>
      <c r="J348">
        <v>55</v>
      </c>
      <c r="K348">
        <v>367</v>
      </c>
      <c r="L348" s="2">
        <f t="shared" si="30"/>
        <v>3.5728660694098954E-3</v>
      </c>
      <c r="M348" s="2">
        <f t="shared" si="31"/>
        <v>2.3840760863153301E-2</v>
      </c>
      <c r="N348" s="2">
        <f t="shared" si="32"/>
        <v>312</v>
      </c>
      <c r="O348">
        <f t="shared" si="33"/>
        <v>2.0267894793743406E-2</v>
      </c>
    </row>
    <row r="349" spans="1:15" x14ac:dyDescent="0.3">
      <c r="A349">
        <v>0.59</v>
      </c>
      <c r="B349">
        <v>1.768</v>
      </c>
      <c r="C349">
        <v>150</v>
      </c>
      <c r="D349">
        <v>196.15</v>
      </c>
      <c r="E349">
        <v>121.15</v>
      </c>
      <c r="F349">
        <v>121.153846153846</v>
      </c>
      <c r="G349">
        <v>253.75</v>
      </c>
      <c r="H349">
        <v>2</v>
      </c>
      <c r="I349">
        <v>70</v>
      </c>
      <c r="J349">
        <v>52</v>
      </c>
      <c r="K349">
        <v>335</v>
      </c>
      <c r="L349" s="2">
        <f t="shared" si="30"/>
        <v>3.3779824656239013E-3</v>
      </c>
      <c r="M349" s="2">
        <f t="shared" si="31"/>
        <v>2.1762002422769364E-2</v>
      </c>
      <c r="N349" s="2">
        <f t="shared" si="32"/>
        <v>283</v>
      </c>
      <c r="O349">
        <f t="shared" si="33"/>
        <v>1.8384019957145462E-2</v>
      </c>
    </row>
    <row r="350" spans="1:15" x14ac:dyDescent="0.3">
      <c r="A350">
        <v>0.59</v>
      </c>
      <c r="B350">
        <v>1.768</v>
      </c>
      <c r="C350">
        <v>150</v>
      </c>
      <c r="D350">
        <v>196.15</v>
      </c>
      <c r="E350">
        <v>121.15</v>
      </c>
      <c r="F350">
        <v>121.153846153846</v>
      </c>
      <c r="G350">
        <v>263.5</v>
      </c>
      <c r="H350">
        <v>2</v>
      </c>
      <c r="I350">
        <v>70</v>
      </c>
      <c r="J350">
        <v>54</v>
      </c>
      <c r="K350">
        <v>349</v>
      </c>
      <c r="L350" s="2">
        <f t="shared" si="30"/>
        <v>3.5079048681478974E-3</v>
      </c>
      <c r="M350" s="2">
        <f t="shared" si="31"/>
        <v>2.2671459240437335E-2</v>
      </c>
      <c r="N350" s="2">
        <f t="shared" si="32"/>
        <v>295</v>
      </c>
      <c r="O350">
        <f t="shared" si="33"/>
        <v>1.9163554372289438E-2</v>
      </c>
    </row>
    <row r="351" spans="1:15" x14ac:dyDescent="0.3">
      <c r="A351">
        <v>0.59</v>
      </c>
      <c r="B351">
        <v>1.768</v>
      </c>
      <c r="C351">
        <v>150</v>
      </c>
      <c r="D351">
        <v>196.15</v>
      </c>
      <c r="E351">
        <v>121.15</v>
      </c>
      <c r="F351">
        <v>121.153846153846</v>
      </c>
      <c r="G351">
        <v>273.25</v>
      </c>
      <c r="H351">
        <v>2</v>
      </c>
      <c r="I351">
        <v>70</v>
      </c>
      <c r="J351">
        <v>50</v>
      </c>
      <c r="K351">
        <v>343</v>
      </c>
      <c r="L351" s="2">
        <f t="shared" si="30"/>
        <v>3.2480600630999047E-3</v>
      </c>
      <c r="M351" s="2">
        <f t="shared" si="31"/>
        <v>2.2281692032865348E-2</v>
      </c>
      <c r="N351" s="2">
        <f t="shared" si="32"/>
        <v>293</v>
      </c>
      <c r="O351">
        <f t="shared" si="33"/>
        <v>1.9033631969765444E-2</v>
      </c>
    </row>
    <row r="352" spans="1:15" x14ac:dyDescent="0.3">
      <c r="A352">
        <v>0.59</v>
      </c>
      <c r="B352">
        <v>1.768</v>
      </c>
      <c r="C352">
        <v>150</v>
      </c>
      <c r="D352">
        <v>196.15</v>
      </c>
      <c r="E352">
        <v>121.15</v>
      </c>
      <c r="F352">
        <v>121.153846153846</v>
      </c>
      <c r="G352">
        <v>283</v>
      </c>
      <c r="H352">
        <v>2</v>
      </c>
      <c r="I352">
        <v>70</v>
      </c>
      <c r="J352">
        <v>50</v>
      </c>
      <c r="K352">
        <v>327</v>
      </c>
      <c r="L352" s="2">
        <f t="shared" si="30"/>
        <v>3.2480600630999047E-3</v>
      </c>
      <c r="M352" s="2">
        <f t="shared" si="31"/>
        <v>2.1242312812673379E-2</v>
      </c>
      <c r="N352" s="2">
        <f t="shared" si="32"/>
        <v>277</v>
      </c>
      <c r="O352">
        <f t="shared" si="33"/>
        <v>1.7994252749573475E-2</v>
      </c>
    </row>
    <row r="353" spans="1:18" x14ac:dyDescent="0.3">
      <c r="A353">
        <v>0.59</v>
      </c>
      <c r="B353">
        <v>1.768</v>
      </c>
      <c r="C353">
        <v>150</v>
      </c>
      <c r="D353">
        <v>196.15</v>
      </c>
      <c r="E353">
        <v>121.15</v>
      </c>
      <c r="F353">
        <v>121.153846153846</v>
      </c>
      <c r="G353">
        <v>292.75</v>
      </c>
      <c r="H353">
        <v>2</v>
      </c>
      <c r="I353">
        <v>70</v>
      </c>
      <c r="J353">
        <v>47</v>
      </c>
      <c r="K353">
        <v>321</v>
      </c>
      <c r="L353" s="2">
        <f t="shared" si="30"/>
        <v>3.0531764593139106E-3</v>
      </c>
      <c r="M353" s="2">
        <f t="shared" si="31"/>
        <v>2.0852545605101389E-2</v>
      </c>
      <c r="N353" s="2">
        <f t="shared" si="32"/>
        <v>274</v>
      </c>
      <c r="O353">
        <f t="shared" si="33"/>
        <v>1.7799369145787478E-2</v>
      </c>
    </row>
    <row r="354" spans="1:18" x14ac:dyDescent="0.3">
      <c r="A354">
        <v>0.59</v>
      </c>
      <c r="B354">
        <v>1.768</v>
      </c>
      <c r="C354">
        <v>150</v>
      </c>
      <c r="D354">
        <v>196.15</v>
      </c>
      <c r="E354">
        <v>121.15</v>
      </c>
      <c r="F354">
        <v>121.153846153846</v>
      </c>
      <c r="G354">
        <v>302.5</v>
      </c>
      <c r="H354">
        <v>2</v>
      </c>
      <c r="I354">
        <v>70</v>
      </c>
      <c r="J354">
        <v>43</v>
      </c>
      <c r="K354">
        <v>322</v>
      </c>
      <c r="L354" s="2">
        <f t="shared" si="30"/>
        <v>2.7933316542659184E-3</v>
      </c>
      <c r="M354" s="2">
        <f t="shared" si="31"/>
        <v>2.0917506806363388E-2</v>
      </c>
      <c r="N354" s="2">
        <f t="shared" si="32"/>
        <v>279</v>
      </c>
      <c r="O354">
        <f t="shared" si="33"/>
        <v>1.8124175152097469E-2</v>
      </c>
    </row>
    <row r="355" spans="1:18" x14ac:dyDescent="0.3">
      <c r="A355">
        <v>0.59</v>
      </c>
      <c r="B355">
        <v>1.768</v>
      </c>
      <c r="C355">
        <v>150</v>
      </c>
      <c r="D355">
        <v>196.15</v>
      </c>
      <c r="E355">
        <v>121.15</v>
      </c>
      <c r="F355">
        <v>121.153846153846</v>
      </c>
      <c r="G355">
        <v>312.25</v>
      </c>
      <c r="H355">
        <v>2</v>
      </c>
      <c r="I355">
        <v>70</v>
      </c>
      <c r="J355">
        <v>43</v>
      </c>
      <c r="K355">
        <v>319</v>
      </c>
      <c r="L355" s="2">
        <f t="shared" si="30"/>
        <v>2.7933316542659184E-3</v>
      </c>
      <c r="M355" s="2">
        <f t="shared" si="31"/>
        <v>2.0722623202577395E-2</v>
      </c>
      <c r="N355" s="2">
        <f t="shared" si="32"/>
        <v>276</v>
      </c>
      <c r="O355">
        <f t="shared" si="33"/>
        <v>1.7929291548311476E-2</v>
      </c>
    </row>
    <row r="356" spans="1:18" x14ac:dyDescent="0.3">
      <c r="A356">
        <v>0.59</v>
      </c>
      <c r="B356">
        <v>1.768</v>
      </c>
      <c r="C356">
        <v>150</v>
      </c>
      <c r="D356">
        <v>196.15</v>
      </c>
      <c r="E356">
        <v>121.15</v>
      </c>
      <c r="F356">
        <v>121.153846153846</v>
      </c>
      <c r="G356">
        <v>322</v>
      </c>
      <c r="H356">
        <v>2</v>
      </c>
      <c r="I356">
        <v>70</v>
      </c>
      <c r="J356">
        <v>42</v>
      </c>
      <c r="K356">
        <v>325</v>
      </c>
      <c r="L356" s="2">
        <f t="shared" si="30"/>
        <v>2.7283704530039203E-3</v>
      </c>
      <c r="M356" s="2">
        <f t="shared" si="31"/>
        <v>2.1112390410149381E-2</v>
      </c>
      <c r="N356" s="2">
        <f t="shared" si="32"/>
        <v>283</v>
      </c>
      <c r="O356">
        <f t="shared" si="33"/>
        <v>1.8384019957145462E-2</v>
      </c>
    </row>
    <row r="357" spans="1:18" x14ac:dyDescent="0.3">
      <c r="A357">
        <v>0.59</v>
      </c>
      <c r="B357">
        <v>1.768</v>
      </c>
      <c r="C357">
        <v>150</v>
      </c>
      <c r="D357">
        <v>196.15</v>
      </c>
      <c r="E357">
        <v>121.15</v>
      </c>
      <c r="F357">
        <v>121.153846153846</v>
      </c>
      <c r="G357">
        <v>331.75</v>
      </c>
      <c r="H357">
        <v>2</v>
      </c>
      <c r="I357">
        <v>70</v>
      </c>
      <c r="J357">
        <v>43</v>
      </c>
      <c r="K357">
        <v>313</v>
      </c>
      <c r="L357" s="2">
        <f t="shared" si="30"/>
        <v>2.7933316542659184E-3</v>
      </c>
      <c r="M357" s="2">
        <f t="shared" si="31"/>
        <v>2.0332855995005405E-2</v>
      </c>
      <c r="N357" s="2">
        <f t="shared" si="32"/>
        <v>270</v>
      </c>
      <c r="O357">
        <f t="shared" si="33"/>
        <v>1.7539524340739486E-2</v>
      </c>
    </row>
    <row r="358" spans="1:18" x14ac:dyDescent="0.3">
      <c r="A358">
        <v>0.59</v>
      </c>
      <c r="B358">
        <v>1.768</v>
      </c>
      <c r="C358">
        <v>150</v>
      </c>
      <c r="D358">
        <v>196.15</v>
      </c>
      <c r="E358">
        <v>121.15</v>
      </c>
      <c r="F358">
        <v>121.153846153846</v>
      </c>
      <c r="G358">
        <v>341.5</v>
      </c>
      <c r="H358">
        <v>2</v>
      </c>
      <c r="I358">
        <v>70</v>
      </c>
      <c r="J358">
        <v>43</v>
      </c>
      <c r="K358">
        <v>332</v>
      </c>
      <c r="L358" s="2">
        <f t="shared" si="30"/>
        <v>2.7933316542659184E-3</v>
      </c>
      <c r="M358" s="2">
        <f t="shared" si="31"/>
        <v>2.156711881898337E-2</v>
      </c>
      <c r="N358" s="2">
        <f t="shared" si="32"/>
        <v>289</v>
      </c>
      <c r="O358">
        <f t="shared" si="33"/>
        <v>1.8773787164717452E-2</v>
      </c>
    </row>
    <row r="359" spans="1:18" x14ac:dyDescent="0.3">
      <c r="A359">
        <v>0.59</v>
      </c>
      <c r="B359">
        <v>1.768</v>
      </c>
      <c r="C359">
        <v>150</v>
      </c>
      <c r="D359">
        <v>196.15</v>
      </c>
      <c r="E359">
        <v>121.15</v>
      </c>
      <c r="F359">
        <v>121.153846153846</v>
      </c>
      <c r="G359">
        <v>351.25</v>
      </c>
      <c r="H359">
        <v>2</v>
      </c>
      <c r="I359">
        <v>70</v>
      </c>
      <c r="J359">
        <v>38</v>
      </c>
      <c r="K359">
        <v>309</v>
      </c>
      <c r="L359" s="2">
        <f t="shared" si="30"/>
        <v>2.4685256479559277E-3</v>
      </c>
      <c r="M359" s="2">
        <f t="shared" si="31"/>
        <v>2.0073011189957413E-2</v>
      </c>
      <c r="N359" s="2">
        <f t="shared" si="32"/>
        <v>271</v>
      </c>
      <c r="O359">
        <f t="shared" si="33"/>
        <v>1.7604485542001485E-2</v>
      </c>
    </row>
    <row r="360" spans="1:18" x14ac:dyDescent="0.3">
      <c r="A360">
        <v>0.59</v>
      </c>
      <c r="B360">
        <v>1.768</v>
      </c>
      <c r="C360">
        <v>150</v>
      </c>
      <c r="D360">
        <v>196.15</v>
      </c>
      <c r="E360">
        <v>121.15</v>
      </c>
      <c r="F360">
        <v>121.153846153846</v>
      </c>
      <c r="G360">
        <v>361</v>
      </c>
      <c r="H360">
        <v>2</v>
      </c>
      <c r="I360">
        <v>70</v>
      </c>
      <c r="J360">
        <v>42</v>
      </c>
      <c r="K360">
        <v>313</v>
      </c>
      <c r="L360" s="2">
        <f t="shared" si="30"/>
        <v>2.7283704530039203E-3</v>
      </c>
      <c r="M360" s="2">
        <f t="shared" si="31"/>
        <v>2.0332855995005405E-2</v>
      </c>
      <c r="N360" s="2">
        <f t="shared" si="32"/>
        <v>271</v>
      </c>
      <c r="O360">
        <f t="shared" si="33"/>
        <v>1.7604485542001485E-2</v>
      </c>
    </row>
    <row r="361" spans="1:18" x14ac:dyDescent="0.3">
      <c r="A361">
        <v>0.59</v>
      </c>
      <c r="B361">
        <v>1.768</v>
      </c>
      <c r="C361">
        <v>150</v>
      </c>
      <c r="D361">
        <v>196.15</v>
      </c>
      <c r="E361">
        <v>121.15</v>
      </c>
      <c r="F361">
        <v>121.153846153846</v>
      </c>
      <c r="G361">
        <v>370.75</v>
      </c>
      <c r="H361">
        <v>2</v>
      </c>
      <c r="I361">
        <v>70</v>
      </c>
      <c r="J361">
        <v>42</v>
      </c>
      <c r="K361">
        <v>323</v>
      </c>
      <c r="L361" s="2">
        <f t="shared" si="30"/>
        <v>2.7283704530039203E-3</v>
      </c>
      <c r="M361" s="2">
        <f t="shared" si="31"/>
        <v>2.0982468007625387E-2</v>
      </c>
      <c r="N361" s="2">
        <f t="shared" si="32"/>
        <v>281</v>
      </c>
      <c r="O361">
        <f t="shared" si="33"/>
        <v>1.8254097554621467E-2</v>
      </c>
    </row>
    <row r="362" spans="1:18" x14ac:dyDescent="0.3">
      <c r="A362">
        <v>0.59</v>
      </c>
      <c r="B362">
        <v>1.768</v>
      </c>
      <c r="C362">
        <v>150</v>
      </c>
      <c r="D362">
        <v>196.15</v>
      </c>
      <c r="E362">
        <v>121.15</v>
      </c>
      <c r="F362">
        <v>121.153846153846</v>
      </c>
      <c r="G362">
        <v>380.5</v>
      </c>
      <c r="H362">
        <v>2</v>
      </c>
      <c r="I362">
        <v>70</v>
      </c>
      <c r="J362">
        <v>38</v>
      </c>
      <c r="K362">
        <v>307</v>
      </c>
      <c r="L362" s="2">
        <f t="shared" si="30"/>
        <v>2.4685256479559277E-3</v>
      </c>
      <c r="M362" s="2">
        <f t="shared" si="31"/>
        <v>1.9943088787433415E-2</v>
      </c>
      <c r="N362" s="2">
        <f t="shared" si="32"/>
        <v>269</v>
      </c>
      <c r="O362">
        <f t="shared" si="33"/>
        <v>1.7474563139477487E-2</v>
      </c>
    </row>
    <row r="363" spans="1:18" x14ac:dyDescent="0.3">
      <c r="A363">
        <v>0.59</v>
      </c>
      <c r="B363">
        <v>1.768</v>
      </c>
      <c r="C363">
        <v>150</v>
      </c>
      <c r="D363">
        <v>196.15</v>
      </c>
      <c r="E363">
        <v>121.15</v>
      </c>
      <c r="F363">
        <v>121.153846153846</v>
      </c>
      <c r="G363">
        <v>390.25</v>
      </c>
      <c r="H363">
        <v>2</v>
      </c>
      <c r="I363">
        <v>70</v>
      </c>
      <c r="J363">
        <v>39</v>
      </c>
      <c r="K363">
        <v>298</v>
      </c>
      <c r="L363" s="2">
        <f t="shared" si="30"/>
        <v>2.5334868492179257E-3</v>
      </c>
      <c r="M363" s="2">
        <f t="shared" si="31"/>
        <v>1.9358437976075435E-2</v>
      </c>
      <c r="N363" s="2">
        <f t="shared" si="32"/>
        <v>259</v>
      </c>
      <c r="O363">
        <f t="shared" si="33"/>
        <v>1.6824951126857508E-2</v>
      </c>
    </row>
    <row r="364" spans="1:18" x14ac:dyDescent="0.3">
      <c r="A364">
        <v>0.59</v>
      </c>
      <c r="B364">
        <v>1.768</v>
      </c>
      <c r="C364">
        <v>150</v>
      </c>
      <c r="D364">
        <v>196.15</v>
      </c>
      <c r="E364">
        <v>121.15</v>
      </c>
      <c r="F364">
        <v>121.153846153846</v>
      </c>
      <c r="G364">
        <v>400</v>
      </c>
      <c r="H364">
        <v>2</v>
      </c>
      <c r="I364">
        <v>70</v>
      </c>
      <c r="J364">
        <v>39</v>
      </c>
      <c r="K364">
        <v>301</v>
      </c>
      <c r="L364" s="2">
        <f t="shared" si="30"/>
        <v>2.5334868492179257E-3</v>
      </c>
      <c r="M364" s="2">
        <f t="shared" si="31"/>
        <v>1.9553321579861428E-2</v>
      </c>
      <c r="N364" s="2">
        <f t="shared" si="32"/>
        <v>262</v>
      </c>
      <c r="O364">
        <f t="shared" si="33"/>
        <v>1.7019834730643502E-2</v>
      </c>
    </row>
    <row r="365" spans="1:18" x14ac:dyDescent="0.3">
      <c r="A365">
        <v>0.59</v>
      </c>
      <c r="B365">
        <v>1.768</v>
      </c>
      <c r="C365">
        <v>150</v>
      </c>
      <c r="D365">
        <v>196.15</v>
      </c>
      <c r="E365">
        <v>121.15</v>
      </c>
      <c r="F365">
        <v>121.153846153846</v>
      </c>
      <c r="G365">
        <v>390.25</v>
      </c>
      <c r="H365">
        <v>2</v>
      </c>
      <c r="I365">
        <v>70</v>
      </c>
      <c r="J365">
        <v>39</v>
      </c>
      <c r="K365">
        <v>298</v>
      </c>
      <c r="L365" s="2">
        <f t="shared" si="30"/>
        <v>2.5334868492179257E-3</v>
      </c>
      <c r="M365" s="2">
        <f t="shared" si="31"/>
        <v>1.9358437976075435E-2</v>
      </c>
      <c r="N365" s="2">
        <f t="shared" si="32"/>
        <v>259</v>
      </c>
      <c r="O365">
        <f t="shared" si="33"/>
        <v>1.6824951126857508E-2</v>
      </c>
    </row>
    <row r="367" spans="1:18" x14ac:dyDescent="0.3">
      <c r="A367" t="s">
        <v>52</v>
      </c>
    </row>
    <row r="368" spans="1:18" x14ac:dyDescent="0.3">
      <c r="A368" t="s">
        <v>2</v>
      </c>
      <c r="B368" t="s">
        <v>3</v>
      </c>
      <c r="C368" t="s">
        <v>4</v>
      </c>
      <c r="D368" t="s">
        <v>5</v>
      </c>
      <c r="E368" t="s">
        <v>6</v>
      </c>
      <c r="F368" t="s">
        <v>7</v>
      </c>
      <c r="G368" t="s">
        <v>8</v>
      </c>
      <c r="H368" t="s">
        <v>9</v>
      </c>
      <c r="I368" t="s">
        <v>10</v>
      </c>
      <c r="J368" t="s">
        <v>11</v>
      </c>
      <c r="K368" t="s">
        <v>53</v>
      </c>
      <c r="L368" t="s">
        <v>54</v>
      </c>
      <c r="M368" t="s">
        <v>55</v>
      </c>
      <c r="N368" t="s">
        <v>17</v>
      </c>
      <c r="O368" t="s">
        <v>14</v>
      </c>
      <c r="P368" t="s">
        <v>22</v>
      </c>
      <c r="Q368" t="s">
        <v>23</v>
      </c>
      <c r="R368" t="s">
        <v>62</v>
      </c>
    </row>
    <row r="369" spans="1:18" x14ac:dyDescent="0.3">
      <c r="A369">
        <v>0.59</v>
      </c>
      <c r="B369">
        <v>1.768</v>
      </c>
      <c r="C369">
        <v>150</v>
      </c>
      <c r="D369">
        <v>196.15</v>
      </c>
      <c r="E369">
        <v>121.15</v>
      </c>
      <c r="F369">
        <v>121.153846153846</v>
      </c>
      <c r="G369">
        <v>10</v>
      </c>
      <c r="H369">
        <v>2</v>
      </c>
      <c r="I369">
        <v>20</v>
      </c>
      <c r="J369">
        <v>18</v>
      </c>
      <c r="K369">
        <v>38</v>
      </c>
      <c r="L369">
        <v>18</v>
      </c>
      <c r="M369">
        <v>38</v>
      </c>
      <c r="N369" s="2">
        <f>J369/(PI()*I369^2)</f>
        <v>1.4323944878270579E-2</v>
      </c>
      <c r="O369" s="2">
        <f>K369/(PI()*I369^2)</f>
        <v>3.0239439187460113E-2</v>
      </c>
      <c r="P369" s="2">
        <f>K369-J369</f>
        <v>20</v>
      </c>
      <c r="Q369">
        <f>(K369-J369)/(PI()*I369^2)</f>
        <v>1.5915494309189534E-2</v>
      </c>
      <c r="R369">
        <f>SUM(F369:G369,C369)</f>
        <v>281.15384615384602</v>
      </c>
    </row>
    <row r="370" spans="1:18" x14ac:dyDescent="0.3">
      <c r="A370">
        <v>0.59</v>
      </c>
      <c r="B370">
        <v>1.768</v>
      </c>
      <c r="C370">
        <v>150</v>
      </c>
      <c r="D370">
        <v>196.15</v>
      </c>
      <c r="E370">
        <v>121.15</v>
      </c>
      <c r="F370">
        <v>121.153846153846</v>
      </c>
      <c r="G370">
        <v>53.3333333333333</v>
      </c>
      <c r="H370">
        <v>2</v>
      </c>
      <c r="I370">
        <v>20</v>
      </c>
      <c r="J370">
        <v>12</v>
      </c>
      <c r="K370">
        <v>37</v>
      </c>
      <c r="L370">
        <v>12</v>
      </c>
      <c r="M370">
        <v>37</v>
      </c>
      <c r="N370" s="2">
        <f t="shared" ref="N370:N401" si="34">J370/(PI()*I370^2)</f>
        <v>9.5492965855137196E-3</v>
      </c>
      <c r="O370" s="2">
        <f t="shared" ref="O370:O401" si="35">K370/(PI()*I370^2)</f>
        <v>2.9443664472000638E-2</v>
      </c>
      <c r="P370" s="2">
        <f t="shared" ref="P370:P401" si="36">K370-J370</f>
        <v>25</v>
      </c>
      <c r="Q370">
        <f t="shared" ref="Q370:Q401" si="37">(K370-J370)/(PI()*I370^2)</f>
        <v>1.9894367886486918E-2</v>
      </c>
      <c r="R370">
        <f t="shared" ref="R370:R401" si="38">SUM(F370:G370,C370)</f>
        <v>324.48717948717933</v>
      </c>
    </row>
    <row r="371" spans="1:18" x14ac:dyDescent="0.3">
      <c r="A371">
        <v>0.59</v>
      </c>
      <c r="B371">
        <v>1.768</v>
      </c>
      <c r="C371">
        <v>150</v>
      </c>
      <c r="D371">
        <v>196.15</v>
      </c>
      <c r="E371">
        <v>121.15</v>
      </c>
      <c r="F371">
        <v>121.153846153846</v>
      </c>
      <c r="G371">
        <v>96.6666666666666</v>
      </c>
      <c r="H371">
        <v>2</v>
      </c>
      <c r="I371">
        <v>20</v>
      </c>
      <c r="J371">
        <v>10</v>
      </c>
      <c r="K371">
        <v>94</v>
      </c>
      <c r="L371">
        <v>10</v>
      </c>
      <c r="M371">
        <v>94</v>
      </c>
      <c r="N371" s="2">
        <f t="shared" si="34"/>
        <v>7.9577471545947669E-3</v>
      </c>
      <c r="O371" s="2">
        <f t="shared" si="35"/>
        <v>7.4802823253190806E-2</v>
      </c>
      <c r="P371" s="2">
        <f t="shared" si="36"/>
        <v>84</v>
      </c>
      <c r="Q371">
        <f t="shared" si="37"/>
        <v>6.6845076098596037E-2</v>
      </c>
      <c r="R371">
        <f t="shared" si="38"/>
        <v>367.82051282051259</v>
      </c>
    </row>
    <row r="372" spans="1:18" x14ac:dyDescent="0.3">
      <c r="A372">
        <v>0.59</v>
      </c>
      <c r="B372">
        <v>1.768</v>
      </c>
      <c r="C372">
        <v>150</v>
      </c>
      <c r="D372">
        <v>196.15</v>
      </c>
      <c r="E372">
        <v>121.15</v>
      </c>
      <c r="F372">
        <v>121.153846153846</v>
      </c>
      <c r="G372">
        <v>140</v>
      </c>
      <c r="H372">
        <v>2</v>
      </c>
      <c r="I372">
        <v>20</v>
      </c>
      <c r="J372">
        <v>7</v>
      </c>
      <c r="K372">
        <v>119</v>
      </c>
      <c r="L372">
        <v>7</v>
      </c>
      <c r="M372">
        <v>119</v>
      </c>
      <c r="N372" s="2">
        <f t="shared" si="34"/>
        <v>5.570423008216337E-3</v>
      </c>
      <c r="O372" s="2">
        <f t="shared" si="35"/>
        <v>9.4697191139677728E-2</v>
      </c>
      <c r="P372" s="2">
        <f t="shared" si="36"/>
        <v>112</v>
      </c>
      <c r="Q372">
        <f t="shared" si="37"/>
        <v>8.9126768131461392E-2</v>
      </c>
      <c r="R372">
        <f t="shared" si="38"/>
        <v>411.15384615384602</v>
      </c>
    </row>
    <row r="373" spans="1:18" x14ac:dyDescent="0.3">
      <c r="A373">
        <v>0.59</v>
      </c>
      <c r="B373">
        <v>1.768</v>
      </c>
      <c r="C373">
        <v>150</v>
      </c>
      <c r="D373">
        <v>196.15</v>
      </c>
      <c r="E373">
        <v>121.15</v>
      </c>
      <c r="F373">
        <v>121.153846153846</v>
      </c>
      <c r="G373">
        <v>183.333333333333</v>
      </c>
      <c r="H373">
        <v>2</v>
      </c>
      <c r="I373">
        <v>20</v>
      </c>
      <c r="J373">
        <v>5</v>
      </c>
      <c r="K373">
        <v>120</v>
      </c>
      <c r="L373">
        <v>5</v>
      </c>
      <c r="M373">
        <v>120</v>
      </c>
      <c r="N373" s="2">
        <f t="shared" si="34"/>
        <v>3.9788735772973835E-3</v>
      </c>
      <c r="O373" s="2">
        <f t="shared" si="35"/>
        <v>9.5492965855137196E-2</v>
      </c>
      <c r="P373" s="2">
        <f t="shared" si="36"/>
        <v>115</v>
      </c>
      <c r="Q373">
        <f t="shared" si="37"/>
        <v>9.1514092277839812E-2</v>
      </c>
      <c r="R373">
        <f t="shared" si="38"/>
        <v>454.48717948717899</v>
      </c>
    </row>
    <row r="374" spans="1:18" x14ac:dyDescent="0.3">
      <c r="A374">
        <v>0.59</v>
      </c>
      <c r="B374">
        <v>1.768</v>
      </c>
      <c r="C374">
        <v>150</v>
      </c>
      <c r="D374">
        <v>196.15</v>
      </c>
      <c r="E374">
        <v>121.15</v>
      </c>
      <c r="F374">
        <v>121.153846153846</v>
      </c>
      <c r="G374">
        <v>226.666666666666</v>
      </c>
      <c r="H374">
        <v>2</v>
      </c>
      <c r="I374">
        <v>20</v>
      </c>
      <c r="J374">
        <v>5</v>
      </c>
      <c r="K374">
        <v>149</v>
      </c>
      <c r="L374">
        <v>5</v>
      </c>
      <c r="M374">
        <v>149</v>
      </c>
      <c r="N374" s="2">
        <f t="shared" si="34"/>
        <v>3.9788735772973835E-3</v>
      </c>
      <c r="O374" s="2">
        <f t="shared" si="35"/>
        <v>0.11857043260346202</v>
      </c>
      <c r="P374" s="2">
        <f t="shared" si="36"/>
        <v>144</v>
      </c>
      <c r="Q374">
        <f t="shared" si="37"/>
        <v>0.11459155902616464</v>
      </c>
      <c r="R374">
        <f t="shared" si="38"/>
        <v>497.82051282051202</v>
      </c>
    </row>
    <row r="375" spans="1:18" x14ac:dyDescent="0.3">
      <c r="A375">
        <v>0.59</v>
      </c>
      <c r="B375">
        <v>1.768</v>
      </c>
      <c r="C375">
        <v>150</v>
      </c>
      <c r="D375">
        <v>196.15</v>
      </c>
      <c r="E375">
        <v>121.15</v>
      </c>
      <c r="F375">
        <v>121.153846153846</v>
      </c>
      <c r="G375">
        <v>270</v>
      </c>
      <c r="H375">
        <v>2</v>
      </c>
      <c r="I375">
        <v>20</v>
      </c>
      <c r="J375">
        <v>5</v>
      </c>
      <c r="K375">
        <v>167</v>
      </c>
      <c r="L375">
        <v>5</v>
      </c>
      <c r="M375">
        <v>167</v>
      </c>
      <c r="N375" s="2">
        <f t="shared" si="34"/>
        <v>3.9788735772973835E-3</v>
      </c>
      <c r="O375" s="2">
        <f t="shared" si="35"/>
        <v>0.13289437748173261</v>
      </c>
      <c r="P375" s="2">
        <f t="shared" si="36"/>
        <v>162</v>
      </c>
      <c r="Q375">
        <f t="shared" si="37"/>
        <v>0.12891550390443521</v>
      </c>
      <c r="R375">
        <f t="shared" si="38"/>
        <v>541.15384615384596</v>
      </c>
    </row>
    <row r="376" spans="1:18" x14ac:dyDescent="0.3">
      <c r="A376">
        <v>0.59</v>
      </c>
      <c r="B376">
        <v>1.768</v>
      </c>
      <c r="C376">
        <v>150</v>
      </c>
      <c r="D376">
        <v>196.15</v>
      </c>
      <c r="E376">
        <v>121.15</v>
      </c>
      <c r="F376">
        <v>121.153846153846</v>
      </c>
      <c r="G376">
        <v>313.33333333333297</v>
      </c>
      <c r="H376">
        <v>2</v>
      </c>
      <c r="I376">
        <v>20</v>
      </c>
      <c r="J376">
        <v>4</v>
      </c>
      <c r="K376">
        <v>149</v>
      </c>
      <c r="L376">
        <v>4</v>
      </c>
      <c r="M376">
        <v>149</v>
      </c>
      <c r="N376" s="2">
        <f t="shared" si="34"/>
        <v>3.1830988618379067E-3</v>
      </c>
      <c r="O376" s="2">
        <f t="shared" si="35"/>
        <v>0.11857043260346202</v>
      </c>
      <c r="P376" s="2">
        <f t="shared" si="36"/>
        <v>145</v>
      </c>
      <c r="Q376">
        <f t="shared" si="37"/>
        <v>0.11538733374162412</v>
      </c>
      <c r="R376">
        <f t="shared" si="38"/>
        <v>584.48717948717899</v>
      </c>
    </row>
    <row r="377" spans="1:18" x14ac:dyDescent="0.3">
      <c r="A377">
        <v>0.59</v>
      </c>
      <c r="B377">
        <v>1.768</v>
      </c>
      <c r="C377">
        <v>150</v>
      </c>
      <c r="D377">
        <v>196.15</v>
      </c>
      <c r="E377">
        <v>121.15</v>
      </c>
      <c r="F377">
        <v>121.153846153846</v>
      </c>
      <c r="G377">
        <v>356.666666666666</v>
      </c>
      <c r="H377">
        <v>2</v>
      </c>
      <c r="I377">
        <v>20</v>
      </c>
      <c r="J377">
        <v>4</v>
      </c>
      <c r="K377">
        <v>155</v>
      </c>
      <c r="L377">
        <v>4</v>
      </c>
      <c r="M377">
        <v>155</v>
      </c>
      <c r="N377" s="2">
        <f t="shared" si="34"/>
        <v>3.1830988618379067E-3</v>
      </c>
      <c r="O377" s="2">
        <f t="shared" si="35"/>
        <v>0.12334508089621889</v>
      </c>
      <c r="P377" s="2">
        <f t="shared" si="36"/>
        <v>151</v>
      </c>
      <c r="Q377">
        <f t="shared" si="37"/>
        <v>0.12016198203438098</v>
      </c>
      <c r="R377">
        <f t="shared" si="38"/>
        <v>627.82051282051202</v>
      </c>
    </row>
    <row r="378" spans="1:18" x14ac:dyDescent="0.3">
      <c r="A378">
        <v>0.59</v>
      </c>
      <c r="B378">
        <v>1.768</v>
      </c>
      <c r="C378">
        <v>150</v>
      </c>
      <c r="D378">
        <v>196.15</v>
      </c>
      <c r="E378">
        <v>121.15</v>
      </c>
      <c r="F378">
        <v>121.153846153846</v>
      </c>
      <c r="G378">
        <v>400</v>
      </c>
      <c r="H378">
        <v>2</v>
      </c>
      <c r="I378">
        <v>20</v>
      </c>
      <c r="J378">
        <v>4</v>
      </c>
      <c r="K378">
        <v>147</v>
      </c>
      <c r="L378">
        <v>4</v>
      </c>
      <c r="M378">
        <v>147</v>
      </c>
      <c r="N378" s="2">
        <f t="shared" si="34"/>
        <v>3.1830988618379067E-3</v>
      </c>
      <c r="O378" s="2">
        <f t="shared" si="35"/>
        <v>0.11697888317254307</v>
      </c>
      <c r="P378" s="2">
        <f t="shared" si="36"/>
        <v>143</v>
      </c>
      <c r="Q378">
        <f t="shared" si="37"/>
        <v>0.11379578431070517</v>
      </c>
      <c r="R378">
        <f t="shared" si="38"/>
        <v>671.15384615384596</v>
      </c>
    </row>
    <row r="379" spans="1:18" x14ac:dyDescent="0.3">
      <c r="A379">
        <v>0.59</v>
      </c>
      <c r="B379">
        <v>1.768</v>
      </c>
      <c r="C379">
        <v>150</v>
      </c>
      <c r="D379">
        <v>196.15</v>
      </c>
      <c r="E379">
        <v>121.15</v>
      </c>
      <c r="F379">
        <v>121.153846153846</v>
      </c>
      <c r="G379">
        <v>53.3333333333333</v>
      </c>
      <c r="H379">
        <v>2</v>
      </c>
      <c r="I379">
        <v>20</v>
      </c>
      <c r="J379">
        <v>12</v>
      </c>
      <c r="K379">
        <v>37</v>
      </c>
      <c r="L379">
        <v>12</v>
      </c>
      <c r="M379">
        <v>37</v>
      </c>
      <c r="N379" s="2">
        <f t="shared" si="34"/>
        <v>9.5492965855137196E-3</v>
      </c>
      <c r="O379" s="2">
        <f t="shared" si="35"/>
        <v>2.9443664472000638E-2</v>
      </c>
      <c r="P379" s="2">
        <f t="shared" si="36"/>
        <v>25</v>
      </c>
      <c r="Q379">
        <f t="shared" si="37"/>
        <v>1.9894367886486918E-2</v>
      </c>
      <c r="R379">
        <f t="shared" si="38"/>
        <v>324.48717948717933</v>
      </c>
    </row>
    <row r="380" spans="1:18" x14ac:dyDescent="0.3">
      <c r="A380">
        <v>0.59</v>
      </c>
      <c r="B380">
        <v>1.768</v>
      </c>
      <c r="C380">
        <v>150</v>
      </c>
      <c r="D380">
        <v>196.15</v>
      </c>
      <c r="E380">
        <v>121.15</v>
      </c>
      <c r="F380">
        <v>121.153846153846</v>
      </c>
      <c r="G380">
        <v>10</v>
      </c>
      <c r="H380">
        <v>2</v>
      </c>
      <c r="I380">
        <v>45</v>
      </c>
      <c r="J380">
        <v>70</v>
      </c>
      <c r="K380">
        <v>277</v>
      </c>
      <c r="L380">
        <v>70</v>
      </c>
      <c r="M380">
        <v>277</v>
      </c>
      <c r="N380" s="2">
        <f t="shared" si="34"/>
        <v>1.1003304707587827E-2</v>
      </c>
      <c r="O380" s="2">
        <f t="shared" si="35"/>
        <v>4.3541648628597544E-2</v>
      </c>
      <c r="P380" s="2">
        <f t="shared" si="36"/>
        <v>207</v>
      </c>
      <c r="Q380">
        <f t="shared" si="37"/>
        <v>3.2538343921009717E-2</v>
      </c>
      <c r="R380">
        <f t="shared" si="38"/>
        <v>281.15384615384602</v>
      </c>
    </row>
    <row r="381" spans="1:18" x14ac:dyDescent="0.3">
      <c r="A381">
        <v>0.59</v>
      </c>
      <c r="B381">
        <v>1.768</v>
      </c>
      <c r="C381">
        <v>150</v>
      </c>
      <c r="D381">
        <v>196.15</v>
      </c>
      <c r="E381">
        <v>121.15</v>
      </c>
      <c r="F381">
        <v>121.153846153846</v>
      </c>
      <c r="G381">
        <v>53.3333333333333</v>
      </c>
      <c r="H381">
        <v>2</v>
      </c>
      <c r="I381">
        <v>45</v>
      </c>
      <c r="J381">
        <v>55</v>
      </c>
      <c r="K381">
        <v>339</v>
      </c>
      <c r="L381">
        <v>55</v>
      </c>
      <c r="M381">
        <v>339</v>
      </c>
      <c r="N381" s="2">
        <f t="shared" si="34"/>
        <v>8.645453698819007E-3</v>
      </c>
      <c r="O381" s="2">
        <f t="shared" si="35"/>
        <v>5.3287432798175334E-2</v>
      </c>
      <c r="P381" s="2">
        <f t="shared" si="36"/>
        <v>284</v>
      </c>
      <c r="Q381">
        <f t="shared" si="37"/>
        <v>4.4641979099356327E-2</v>
      </c>
      <c r="R381">
        <f t="shared" si="38"/>
        <v>324.48717948717933</v>
      </c>
    </row>
    <row r="382" spans="1:18" x14ac:dyDescent="0.3">
      <c r="A382">
        <v>0.59</v>
      </c>
      <c r="B382">
        <v>1.768</v>
      </c>
      <c r="C382">
        <v>150</v>
      </c>
      <c r="D382">
        <v>196.15</v>
      </c>
      <c r="E382">
        <v>121.15</v>
      </c>
      <c r="F382">
        <v>121.153846153846</v>
      </c>
      <c r="G382">
        <v>96.6666666666666</v>
      </c>
      <c r="H382">
        <v>2</v>
      </c>
      <c r="I382">
        <v>45</v>
      </c>
      <c r="J382">
        <v>48</v>
      </c>
      <c r="K382">
        <v>379</v>
      </c>
      <c r="L382">
        <v>48</v>
      </c>
      <c r="M382">
        <v>379</v>
      </c>
      <c r="N382" s="2">
        <f t="shared" si="34"/>
        <v>7.5451232280602243E-3</v>
      </c>
      <c r="O382" s="2">
        <f t="shared" si="35"/>
        <v>5.9575035488225521E-2</v>
      </c>
      <c r="P382" s="2">
        <f t="shared" si="36"/>
        <v>331</v>
      </c>
      <c r="Q382">
        <f t="shared" si="37"/>
        <v>5.2029912260165297E-2</v>
      </c>
      <c r="R382">
        <f t="shared" si="38"/>
        <v>367.82051282051259</v>
      </c>
    </row>
    <row r="383" spans="1:18" x14ac:dyDescent="0.3">
      <c r="A383">
        <v>0.59</v>
      </c>
      <c r="B383">
        <v>1.768</v>
      </c>
      <c r="C383">
        <v>150</v>
      </c>
      <c r="D383">
        <v>196.15</v>
      </c>
      <c r="E383">
        <v>121.15</v>
      </c>
      <c r="F383">
        <v>121.153846153846</v>
      </c>
      <c r="G383">
        <v>140</v>
      </c>
      <c r="H383">
        <v>2</v>
      </c>
      <c r="I383">
        <v>45</v>
      </c>
      <c r="J383">
        <v>42</v>
      </c>
      <c r="K383">
        <v>372</v>
      </c>
      <c r="L383">
        <v>42</v>
      </c>
      <c r="M383">
        <v>372</v>
      </c>
      <c r="N383" s="2">
        <f t="shared" si="34"/>
        <v>6.6019828245526962E-3</v>
      </c>
      <c r="O383" s="2">
        <f t="shared" si="35"/>
        <v>5.8474705017466738E-2</v>
      </c>
      <c r="P383" s="2">
        <f t="shared" si="36"/>
        <v>330</v>
      </c>
      <c r="Q383">
        <f t="shared" si="37"/>
        <v>5.1872722192914042E-2</v>
      </c>
      <c r="R383">
        <f t="shared" si="38"/>
        <v>411.15384615384602</v>
      </c>
    </row>
    <row r="384" spans="1:18" x14ac:dyDescent="0.3">
      <c r="A384">
        <v>0.59</v>
      </c>
      <c r="B384">
        <v>1.768</v>
      </c>
      <c r="C384">
        <v>150</v>
      </c>
      <c r="D384">
        <v>196.15</v>
      </c>
      <c r="E384">
        <v>121.15</v>
      </c>
      <c r="F384">
        <v>121.153846153846</v>
      </c>
      <c r="G384">
        <v>183.333333333333</v>
      </c>
      <c r="H384">
        <v>2</v>
      </c>
      <c r="I384">
        <v>45</v>
      </c>
      <c r="J384">
        <v>37</v>
      </c>
      <c r="K384">
        <v>345</v>
      </c>
      <c r="L384">
        <v>37</v>
      </c>
      <c r="M384">
        <v>345</v>
      </c>
      <c r="N384" s="2">
        <f t="shared" si="34"/>
        <v>5.8160324882964229E-3</v>
      </c>
      <c r="O384" s="2">
        <f t="shared" si="35"/>
        <v>5.4230573201682862E-2</v>
      </c>
      <c r="P384" s="2">
        <f t="shared" si="36"/>
        <v>308</v>
      </c>
      <c r="Q384">
        <f t="shared" si="37"/>
        <v>4.8414540713386439E-2</v>
      </c>
      <c r="R384">
        <f t="shared" si="38"/>
        <v>454.48717948717899</v>
      </c>
    </row>
    <row r="385" spans="1:18" x14ac:dyDescent="0.3">
      <c r="A385">
        <v>0.59</v>
      </c>
      <c r="B385">
        <v>1.768</v>
      </c>
      <c r="C385">
        <v>150</v>
      </c>
      <c r="D385">
        <v>196.15</v>
      </c>
      <c r="E385">
        <v>121.15</v>
      </c>
      <c r="F385">
        <v>121.153846153846</v>
      </c>
      <c r="G385">
        <v>226.666666666666</v>
      </c>
      <c r="H385">
        <v>2</v>
      </c>
      <c r="I385">
        <v>45</v>
      </c>
      <c r="J385">
        <v>32</v>
      </c>
      <c r="K385">
        <v>345</v>
      </c>
      <c r="L385">
        <v>32</v>
      </c>
      <c r="M385">
        <v>345</v>
      </c>
      <c r="N385" s="2">
        <f t="shared" si="34"/>
        <v>5.0300821520401495E-3</v>
      </c>
      <c r="O385" s="2">
        <f t="shared" si="35"/>
        <v>5.4230573201682862E-2</v>
      </c>
      <c r="P385" s="2">
        <f t="shared" si="36"/>
        <v>313</v>
      </c>
      <c r="Q385">
        <f t="shared" si="37"/>
        <v>4.9200491049642713E-2</v>
      </c>
      <c r="R385">
        <f t="shared" si="38"/>
        <v>497.82051282051202</v>
      </c>
    </row>
    <row r="386" spans="1:18" x14ac:dyDescent="0.3">
      <c r="A386">
        <v>0.59</v>
      </c>
      <c r="B386">
        <v>1.768</v>
      </c>
      <c r="C386">
        <v>150</v>
      </c>
      <c r="D386">
        <v>196.15</v>
      </c>
      <c r="E386">
        <v>121.15</v>
      </c>
      <c r="F386">
        <v>121.153846153846</v>
      </c>
      <c r="G386">
        <v>270</v>
      </c>
      <c r="H386">
        <v>2</v>
      </c>
      <c r="I386">
        <v>45</v>
      </c>
      <c r="J386">
        <v>27</v>
      </c>
      <c r="K386">
        <v>331</v>
      </c>
      <c r="L386">
        <v>27</v>
      </c>
      <c r="M386">
        <v>331</v>
      </c>
      <c r="N386" s="2">
        <f t="shared" si="34"/>
        <v>4.2441318157838762E-3</v>
      </c>
      <c r="O386" s="2">
        <f t="shared" si="35"/>
        <v>5.2029912260165297E-2</v>
      </c>
      <c r="P386" s="2">
        <f t="shared" si="36"/>
        <v>304</v>
      </c>
      <c r="Q386">
        <f t="shared" si="37"/>
        <v>4.778578044438142E-2</v>
      </c>
      <c r="R386">
        <f t="shared" si="38"/>
        <v>541.15384615384596</v>
      </c>
    </row>
    <row r="387" spans="1:18" x14ac:dyDescent="0.3">
      <c r="A387">
        <v>0.59</v>
      </c>
      <c r="B387">
        <v>1.768</v>
      </c>
      <c r="C387">
        <v>150</v>
      </c>
      <c r="D387">
        <v>196.15</v>
      </c>
      <c r="E387">
        <v>121.15</v>
      </c>
      <c r="F387">
        <v>121.153846153846</v>
      </c>
      <c r="G387">
        <v>313.33333333333297</v>
      </c>
      <c r="H387">
        <v>2</v>
      </c>
      <c r="I387">
        <v>45</v>
      </c>
      <c r="J387">
        <v>26</v>
      </c>
      <c r="K387">
        <v>304</v>
      </c>
      <c r="L387">
        <v>26</v>
      </c>
      <c r="M387">
        <v>304</v>
      </c>
      <c r="N387" s="2">
        <f t="shared" si="34"/>
        <v>4.0869417485326215E-3</v>
      </c>
      <c r="O387" s="2">
        <f t="shared" si="35"/>
        <v>4.778578044438142E-2</v>
      </c>
      <c r="P387" s="2">
        <f t="shared" si="36"/>
        <v>278</v>
      </c>
      <c r="Q387">
        <f t="shared" si="37"/>
        <v>4.3698838695848799E-2</v>
      </c>
      <c r="R387">
        <f t="shared" si="38"/>
        <v>584.48717948717899</v>
      </c>
    </row>
    <row r="388" spans="1:18" x14ac:dyDescent="0.3">
      <c r="A388">
        <v>0.59</v>
      </c>
      <c r="B388">
        <v>1.768</v>
      </c>
      <c r="C388">
        <v>150</v>
      </c>
      <c r="D388">
        <v>196.15</v>
      </c>
      <c r="E388">
        <v>121.15</v>
      </c>
      <c r="F388">
        <v>121.153846153846</v>
      </c>
      <c r="G388">
        <v>356.666666666666</v>
      </c>
      <c r="H388">
        <v>2</v>
      </c>
      <c r="I388">
        <v>45</v>
      </c>
      <c r="J388">
        <v>20</v>
      </c>
      <c r="K388">
        <v>301</v>
      </c>
      <c r="L388">
        <v>20</v>
      </c>
      <c r="M388">
        <v>301</v>
      </c>
      <c r="N388" s="2">
        <f t="shared" si="34"/>
        <v>3.1438013450250935E-3</v>
      </c>
      <c r="O388" s="2">
        <f t="shared" si="35"/>
        <v>4.7314210242627656E-2</v>
      </c>
      <c r="P388" s="2">
        <f t="shared" si="36"/>
        <v>281</v>
      </c>
      <c r="Q388">
        <f t="shared" si="37"/>
        <v>4.4170408897602563E-2</v>
      </c>
      <c r="R388">
        <f t="shared" si="38"/>
        <v>627.82051282051202</v>
      </c>
    </row>
    <row r="389" spans="1:18" x14ac:dyDescent="0.3">
      <c r="A389">
        <v>0.59</v>
      </c>
      <c r="B389">
        <v>1.768</v>
      </c>
      <c r="C389">
        <v>150</v>
      </c>
      <c r="D389">
        <v>196.15</v>
      </c>
      <c r="E389">
        <v>121.15</v>
      </c>
      <c r="F389">
        <v>121.153846153846</v>
      </c>
      <c r="G389">
        <v>400</v>
      </c>
      <c r="H389">
        <v>2</v>
      </c>
      <c r="I389">
        <v>45</v>
      </c>
      <c r="J389">
        <v>19</v>
      </c>
      <c r="K389">
        <v>275</v>
      </c>
      <c r="L389">
        <v>19</v>
      </c>
      <c r="M389">
        <v>275</v>
      </c>
      <c r="N389" s="2">
        <f t="shared" si="34"/>
        <v>2.9866112777738388E-3</v>
      </c>
      <c r="O389" s="2">
        <f t="shared" si="35"/>
        <v>4.3227268494095035E-2</v>
      </c>
      <c r="P389" s="2">
        <f t="shared" si="36"/>
        <v>256</v>
      </c>
      <c r="Q389">
        <f t="shared" si="37"/>
        <v>4.0240657216321196E-2</v>
      </c>
      <c r="R389">
        <f t="shared" si="38"/>
        <v>671.15384615384596</v>
      </c>
    </row>
    <row r="390" spans="1:18" x14ac:dyDescent="0.3">
      <c r="A390">
        <v>0.59</v>
      </c>
      <c r="B390">
        <v>1.768</v>
      </c>
      <c r="C390">
        <v>150</v>
      </c>
      <c r="D390">
        <v>196.15</v>
      </c>
      <c r="E390">
        <v>121.15</v>
      </c>
      <c r="F390">
        <v>121.153846153846</v>
      </c>
      <c r="G390">
        <v>400</v>
      </c>
      <c r="H390">
        <v>2</v>
      </c>
      <c r="I390">
        <v>45</v>
      </c>
      <c r="J390">
        <v>19</v>
      </c>
      <c r="K390">
        <v>275</v>
      </c>
      <c r="L390">
        <v>19</v>
      </c>
      <c r="M390">
        <v>275</v>
      </c>
      <c r="N390" s="2">
        <f t="shared" si="34"/>
        <v>2.9866112777738388E-3</v>
      </c>
      <c r="O390" s="2">
        <f t="shared" si="35"/>
        <v>4.3227268494095035E-2</v>
      </c>
      <c r="P390" s="2">
        <f t="shared" si="36"/>
        <v>256</v>
      </c>
      <c r="Q390">
        <f t="shared" si="37"/>
        <v>4.0240657216321196E-2</v>
      </c>
      <c r="R390">
        <f t="shared" si="38"/>
        <v>671.15384615384596</v>
      </c>
    </row>
    <row r="391" spans="1:18" x14ac:dyDescent="0.3">
      <c r="A391">
        <v>0.59</v>
      </c>
      <c r="B391">
        <v>1.768</v>
      </c>
      <c r="C391">
        <v>150</v>
      </c>
      <c r="D391">
        <v>196.15</v>
      </c>
      <c r="E391">
        <v>121.15</v>
      </c>
      <c r="F391">
        <v>121.153846153846</v>
      </c>
      <c r="G391">
        <v>10</v>
      </c>
      <c r="H391">
        <v>2</v>
      </c>
      <c r="I391">
        <v>70</v>
      </c>
      <c r="J391">
        <v>153</v>
      </c>
      <c r="K391">
        <v>376</v>
      </c>
      <c r="L391">
        <v>153</v>
      </c>
      <c r="M391">
        <v>376</v>
      </c>
      <c r="N391" s="2">
        <f t="shared" si="34"/>
        <v>9.9390637930857097E-3</v>
      </c>
      <c r="O391" s="2">
        <f t="shared" si="35"/>
        <v>2.4425411674511285E-2</v>
      </c>
      <c r="P391" s="2">
        <f t="shared" si="36"/>
        <v>223</v>
      </c>
      <c r="Q391">
        <f t="shared" si="37"/>
        <v>1.4486347881425577E-2</v>
      </c>
      <c r="R391">
        <f t="shared" si="38"/>
        <v>281.15384615384602</v>
      </c>
    </row>
    <row r="392" spans="1:18" x14ac:dyDescent="0.3">
      <c r="A392">
        <v>0.59</v>
      </c>
      <c r="B392">
        <v>1.768</v>
      </c>
      <c r="C392">
        <v>150</v>
      </c>
      <c r="D392">
        <v>196.15</v>
      </c>
      <c r="E392">
        <v>121.15</v>
      </c>
      <c r="F392">
        <v>121.153846153846</v>
      </c>
      <c r="G392">
        <v>53.3333333333333</v>
      </c>
      <c r="H392">
        <v>2</v>
      </c>
      <c r="I392">
        <v>70</v>
      </c>
      <c r="J392">
        <v>128</v>
      </c>
      <c r="K392">
        <v>348</v>
      </c>
      <c r="L392">
        <v>128</v>
      </c>
      <c r="M392">
        <v>348</v>
      </c>
      <c r="N392" s="2">
        <f t="shared" si="34"/>
        <v>8.3150337615357558E-3</v>
      </c>
      <c r="O392" s="2">
        <f t="shared" si="35"/>
        <v>2.2606498039175339E-2</v>
      </c>
      <c r="P392" s="2">
        <f t="shared" si="36"/>
        <v>220</v>
      </c>
      <c r="Q392">
        <f t="shared" si="37"/>
        <v>1.4291464277639582E-2</v>
      </c>
      <c r="R392">
        <f t="shared" si="38"/>
        <v>324.48717948717933</v>
      </c>
    </row>
    <row r="393" spans="1:18" x14ac:dyDescent="0.3">
      <c r="A393">
        <v>0.59</v>
      </c>
      <c r="B393">
        <v>1.768</v>
      </c>
      <c r="C393">
        <v>150</v>
      </c>
      <c r="D393">
        <v>196.15</v>
      </c>
      <c r="E393">
        <v>121.15</v>
      </c>
      <c r="F393">
        <v>121.153846153846</v>
      </c>
      <c r="G393">
        <v>96.6666666666666</v>
      </c>
      <c r="H393">
        <v>2</v>
      </c>
      <c r="I393">
        <v>70</v>
      </c>
      <c r="J393">
        <v>108</v>
      </c>
      <c r="K393">
        <v>382</v>
      </c>
      <c r="L393">
        <v>108</v>
      </c>
      <c r="M393">
        <v>382</v>
      </c>
      <c r="N393" s="2">
        <f t="shared" si="34"/>
        <v>7.0158097362957948E-3</v>
      </c>
      <c r="O393" s="2">
        <f t="shared" si="35"/>
        <v>2.4815178882083275E-2</v>
      </c>
      <c r="P393" s="2">
        <f t="shared" si="36"/>
        <v>274</v>
      </c>
      <c r="Q393">
        <f t="shared" si="37"/>
        <v>1.7799369145787478E-2</v>
      </c>
      <c r="R393">
        <f t="shared" si="38"/>
        <v>367.82051282051259</v>
      </c>
    </row>
    <row r="394" spans="1:18" x14ac:dyDescent="0.3">
      <c r="A394">
        <v>0.59</v>
      </c>
      <c r="B394">
        <v>1.768</v>
      </c>
      <c r="C394">
        <v>150</v>
      </c>
      <c r="D394">
        <v>196.15</v>
      </c>
      <c r="E394">
        <v>121.15</v>
      </c>
      <c r="F394">
        <v>121.153846153846</v>
      </c>
      <c r="G394">
        <v>140</v>
      </c>
      <c r="H394">
        <v>2</v>
      </c>
      <c r="I394">
        <v>70</v>
      </c>
      <c r="J394">
        <v>84</v>
      </c>
      <c r="K394">
        <v>384</v>
      </c>
      <c r="L394">
        <v>84</v>
      </c>
      <c r="M394">
        <v>384</v>
      </c>
      <c r="N394" s="2">
        <f t="shared" si="34"/>
        <v>5.4567409060078407E-3</v>
      </c>
      <c r="O394" s="2">
        <f t="shared" si="35"/>
        <v>2.4945101284607269E-2</v>
      </c>
      <c r="P394" s="2">
        <f t="shared" si="36"/>
        <v>300</v>
      </c>
      <c r="Q394">
        <f t="shared" si="37"/>
        <v>1.9488360378599429E-2</v>
      </c>
      <c r="R394">
        <f t="shared" si="38"/>
        <v>411.15384615384602</v>
      </c>
    </row>
    <row r="395" spans="1:18" x14ac:dyDescent="0.3">
      <c r="A395">
        <v>0.59</v>
      </c>
      <c r="B395">
        <v>1.768</v>
      </c>
      <c r="C395">
        <v>150</v>
      </c>
      <c r="D395">
        <v>196.15</v>
      </c>
      <c r="E395">
        <v>121.15</v>
      </c>
      <c r="F395">
        <v>121.153846153846</v>
      </c>
      <c r="G395">
        <v>183.333333333333</v>
      </c>
      <c r="H395">
        <v>2</v>
      </c>
      <c r="I395">
        <v>70</v>
      </c>
      <c r="J395">
        <v>67</v>
      </c>
      <c r="K395">
        <v>362</v>
      </c>
      <c r="L395">
        <v>67</v>
      </c>
      <c r="M395">
        <v>362</v>
      </c>
      <c r="N395" s="2">
        <f t="shared" si="34"/>
        <v>4.3524004845538729E-3</v>
      </c>
      <c r="O395" s="2">
        <f t="shared" si="35"/>
        <v>2.351595485684331E-2</v>
      </c>
      <c r="P395" s="2">
        <f t="shared" si="36"/>
        <v>295</v>
      </c>
      <c r="Q395">
        <f t="shared" si="37"/>
        <v>1.9163554372289438E-2</v>
      </c>
      <c r="R395">
        <f t="shared" si="38"/>
        <v>454.48717948717899</v>
      </c>
    </row>
    <row r="396" spans="1:18" x14ac:dyDescent="0.3">
      <c r="A396">
        <v>0.59</v>
      </c>
      <c r="B396">
        <v>1.768</v>
      </c>
      <c r="C396">
        <v>150</v>
      </c>
      <c r="D396">
        <v>196.15</v>
      </c>
      <c r="E396">
        <v>121.15</v>
      </c>
      <c r="F396">
        <v>121.153846153846</v>
      </c>
      <c r="G396">
        <v>226.666666666666</v>
      </c>
      <c r="H396">
        <v>2</v>
      </c>
      <c r="I396">
        <v>70</v>
      </c>
      <c r="J396">
        <v>59</v>
      </c>
      <c r="K396">
        <v>364</v>
      </c>
      <c r="L396">
        <v>59</v>
      </c>
      <c r="M396">
        <v>364</v>
      </c>
      <c r="N396" s="2">
        <f t="shared" si="34"/>
        <v>3.8327108744578876E-3</v>
      </c>
      <c r="O396" s="2">
        <f t="shared" si="35"/>
        <v>2.3645877259367308E-2</v>
      </c>
      <c r="P396" s="2">
        <f t="shared" si="36"/>
        <v>305</v>
      </c>
      <c r="Q396">
        <f t="shared" si="37"/>
        <v>1.981316638490942E-2</v>
      </c>
      <c r="R396">
        <f t="shared" si="38"/>
        <v>497.82051282051202</v>
      </c>
    </row>
    <row r="397" spans="1:18" x14ac:dyDescent="0.3">
      <c r="A397">
        <v>0.59</v>
      </c>
      <c r="B397">
        <v>1.768</v>
      </c>
      <c r="C397">
        <v>150</v>
      </c>
      <c r="D397">
        <v>196.15</v>
      </c>
      <c r="E397">
        <v>121.15</v>
      </c>
      <c r="F397">
        <v>121.153846153846</v>
      </c>
      <c r="G397">
        <v>270</v>
      </c>
      <c r="H397">
        <v>2</v>
      </c>
      <c r="I397">
        <v>70</v>
      </c>
      <c r="J397">
        <v>52</v>
      </c>
      <c r="K397">
        <v>353</v>
      </c>
      <c r="L397">
        <v>52</v>
      </c>
      <c r="M397">
        <v>353</v>
      </c>
      <c r="N397" s="2">
        <f t="shared" si="34"/>
        <v>3.3779824656239013E-3</v>
      </c>
      <c r="O397" s="2">
        <f t="shared" si="35"/>
        <v>2.293130404548533E-2</v>
      </c>
      <c r="P397" s="2">
        <f t="shared" si="36"/>
        <v>301</v>
      </c>
      <c r="Q397">
        <f t="shared" si="37"/>
        <v>1.9553321579861428E-2</v>
      </c>
      <c r="R397">
        <f t="shared" si="38"/>
        <v>541.15384615384596</v>
      </c>
    </row>
    <row r="398" spans="1:18" x14ac:dyDescent="0.3">
      <c r="A398">
        <v>0.59</v>
      </c>
      <c r="B398">
        <v>1.768</v>
      </c>
      <c r="C398">
        <v>150</v>
      </c>
      <c r="D398">
        <v>196.15</v>
      </c>
      <c r="E398">
        <v>121.15</v>
      </c>
      <c r="F398">
        <v>121.153846153846</v>
      </c>
      <c r="G398">
        <v>313.33333333333297</v>
      </c>
      <c r="H398">
        <v>2</v>
      </c>
      <c r="I398">
        <v>70</v>
      </c>
      <c r="J398">
        <v>44</v>
      </c>
      <c r="K398">
        <v>323</v>
      </c>
      <c r="L398">
        <v>44</v>
      </c>
      <c r="M398">
        <v>323</v>
      </c>
      <c r="N398" s="2">
        <f t="shared" si="34"/>
        <v>2.8582928555279164E-3</v>
      </c>
      <c r="O398" s="2">
        <f t="shared" si="35"/>
        <v>2.0982468007625387E-2</v>
      </c>
      <c r="P398" s="2">
        <f t="shared" si="36"/>
        <v>279</v>
      </c>
      <c r="Q398">
        <f t="shared" si="37"/>
        <v>1.8124175152097469E-2</v>
      </c>
      <c r="R398">
        <f t="shared" si="38"/>
        <v>584.48717948717899</v>
      </c>
    </row>
    <row r="399" spans="1:18" x14ac:dyDescent="0.3">
      <c r="A399">
        <v>0.59</v>
      </c>
      <c r="B399">
        <v>1.768</v>
      </c>
      <c r="C399">
        <v>150</v>
      </c>
      <c r="D399">
        <v>196.15</v>
      </c>
      <c r="E399">
        <v>121.15</v>
      </c>
      <c r="F399">
        <v>121.153846153846</v>
      </c>
      <c r="G399">
        <v>356.666666666666</v>
      </c>
      <c r="H399">
        <v>2</v>
      </c>
      <c r="I399">
        <v>70</v>
      </c>
      <c r="J399">
        <v>41</v>
      </c>
      <c r="K399">
        <v>326</v>
      </c>
      <c r="L399">
        <v>41</v>
      </c>
      <c r="M399">
        <v>326</v>
      </c>
      <c r="N399" s="2">
        <f t="shared" si="34"/>
        <v>2.6634092517419218E-3</v>
      </c>
      <c r="O399" s="2">
        <f t="shared" si="35"/>
        <v>2.117735161141138E-2</v>
      </c>
      <c r="P399" s="2">
        <f t="shared" si="36"/>
        <v>285</v>
      </c>
      <c r="Q399">
        <f t="shared" si="37"/>
        <v>1.8513942359669459E-2</v>
      </c>
      <c r="R399">
        <f t="shared" si="38"/>
        <v>627.82051282051202</v>
      </c>
    </row>
    <row r="400" spans="1:18" x14ac:dyDescent="0.3">
      <c r="A400">
        <v>0.59</v>
      </c>
      <c r="B400">
        <v>1.768</v>
      </c>
      <c r="C400">
        <v>150</v>
      </c>
      <c r="D400">
        <v>196.15</v>
      </c>
      <c r="E400">
        <v>121.15</v>
      </c>
      <c r="F400">
        <v>121.153846153846</v>
      </c>
      <c r="G400">
        <v>400</v>
      </c>
      <c r="H400">
        <v>2</v>
      </c>
      <c r="I400">
        <v>70</v>
      </c>
      <c r="J400">
        <v>39</v>
      </c>
      <c r="K400">
        <v>301</v>
      </c>
      <c r="L400">
        <v>39</v>
      </c>
      <c r="M400">
        <v>301</v>
      </c>
      <c r="N400" s="2">
        <f t="shared" si="34"/>
        <v>2.5334868492179257E-3</v>
      </c>
      <c r="O400" s="2">
        <f t="shared" si="35"/>
        <v>1.9553321579861428E-2</v>
      </c>
      <c r="P400" s="2">
        <f t="shared" si="36"/>
        <v>262</v>
      </c>
      <c r="Q400">
        <f t="shared" si="37"/>
        <v>1.7019834730643502E-2</v>
      </c>
      <c r="R400">
        <f t="shared" si="38"/>
        <v>671.15384615384596</v>
      </c>
    </row>
    <row r="401" spans="1:18" x14ac:dyDescent="0.3">
      <c r="A401">
        <v>0.59</v>
      </c>
      <c r="B401">
        <v>1.768</v>
      </c>
      <c r="C401">
        <v>150</v>
      </c>
      <c r="D401">
        <v>196.15</v>
      </c>
      <c r="E401">
        <v>121.15</v>
      </c>
      <c r="F401">
        <v>121.153846153846</v>
      </c>
      <c r="G401">
        <v>400</v>
      </c>
      <c r="H401">
        <v>2</v>
      </c>
      <c r="I401">
        <v>70</v>
      </c>
      <c r="J401">
        <v>39</v>
      </c>
      <c r="K401">
        <v>301</v>
      </c>
      <c r="L401">
        <v>39</v>
      </c>
      <c r="M401">
        <v>301</v>
      </c>
      <c r="N401" s="2">
        <f t="shared" si="34"/>
        <v>2.5334868492179257E-3</v>
      </c>
      <c r="O401" s="2">
        <f t="shared" si="35"/>
        <v>1.9553321579861428E-2</v>
      </c>
      <c r="P401" s="2">
        <f t="shared" si="36"/>
        <v>262</v>
      </c>
      <c r="Q401">
        <f t="shared" si="37"/>
        <v>1.7019834730643502E-2</v>
      </c>
      <c r="R401">
        <f t="shared" si="38"/>
        <v>671.15384615384596</v>
      </c>
    </row>
    <row r="402" spans="1:18" x14ac:dyDescent="0.3">
      <c r="A402" t="s">
        <v>57</v>
      </c>
      <c r="B402" t="s">
        <v>61</v>
      </c>
    </row>
    <row r="403" spans="1:18" x14ac:dyDescent="0.3">
      <c r="A403" t="s">
        <v>2</v>
      </c>
      <c r="B403" t="s">
        <v>3</v>
      </c>
      <c r="C403" t="s">
        <v>4</v>
      </c>
      <c r="D403" t="s">
        <v>5</v>
      </c>
      <c r="E403" t="s">
        <v>6</v>
      </c>
      <c r="F403" t="s">
        <v>7</v>
      </c>
      <c r="G403" t="s">
        <v>8</v>
      </c>
      <c r="H403" t="s">
        <v>56</v>
      </c>
      <c r="I403" t="s">
        <v>9</v>
      </c>
      <c r="J403" t="s">
        <v>10</v>
      </c>
      <c r="K403" t="s">
        <v>11</v>
      </c>
      <c r="L403" t="s">
        <v>53</v>
      </c>
      <c r="M403" t="s">
        <v>22</v>
      </c>
    </row>
    <row r="404" spans="1:18" x14ac:dyDescent="0.3">
      <c r="A404">
        <v>0.59</v>
      </c>
      <c r="B404">
        <v>1.768</v>
      </c>
      <c r="C404">
        <v>150</v>
      </c>
      <c r="D404">
        <v>196.15</v>
      </c>
      <c r="E404">
        <v>121.15</v>
      </c>
      <c r="F404">
        <v>121.153846153846</v>
      </c>
      <c r="G404">
        <v>170</v>
      </c>
      <c r="H404">
        <f>(0)^2</f>
        <v>0</v>
      </c>
      <c r="I404">
        <v>2</v>
      </c>
      <c r="J404">
        <v>50</v>
      </c>
      <c r="K404">
        <v>47</v>
      </c>
      <c r="L404">
        <v>356</v>
      </c>
      <c r="M404" s="2">
        <f t="shared" ref="M404:M424" si="39">L404-K404</f>
        <v>309</v>
      </c>
      <c r="N404" s="2"/>
    </row>
    <row r="405" spans="1:18" x14ac:dyDescent="0.3">
      <c r="A405">
        <v>0.59</v>
      </c>
      <c r="B405">
        <v>1.768</v>
      </c>
      <c r="C405">
        <v>150</v>
      </c>
      <c r="D405">
        <v>196.15</v>
      </c>
      <c r="E405">
        <v>121.15</v>
      </c>
      <c r="F405">
        <v>121.153846153846</v>
      </c>
      <c r="G405">
        <v>170</v>
      </c>
      <c r="H405">
        <f>(0.05)^2</f>
        <v>2.5000000000000005E-3</v>
      </c>
      <c r="I405">
        <v>2</v>
      </c>
      <c r="J405">
        <v>50</v>
      </c>
      <c r="K405">
        <v>48</v>
      </c>
      <c r="L405">
        <v>360</v>
      </c>
      <c r="M405" s="2">
        <f t="shared" si="39"/>
        <v>312</v>
      </c>
      <c r="N405" s="2"/>
    </row>
    <row r="406" spans="1:18" x14ac:dyDescent="0.3">
      <c r="A406">
        <v>0.59</v>
      </c>
      <c r="B406">
        <v>1.768</v>
      </c>
      <c r="C406">
        <v>150</v>
      </c>
      <c r="D406">
        <v>196.15</v>
      </c>
      <c r="E406">
        <v>121.15</v>
      </c>
      <c r="F406">
        <v>121.153846153846</v>
      </c>
      <c r="G406">
        <v>170</v>
      </c>
      <c r="H406">
        <f>(0.1)^2</f>
        <v>1.0000000000000002E-2</v>
      </c>
      <c r="I406">
        <v>2</v>
      </c>
      <c r="J406">
        <v>50</v>
      </c>
      <c r="K406">
        <v>48</v>
      </c>
      <c r="L406">
        <v>352</v>
      </c>
      <c r="M406" s="2">
        <f t="shared" si="39"/>
        <v>304</v>
      </c>
      <c r="N406" s="2"/>
    </row>
    <row r="407" spans="1:18" x14ac:dyDescent="0.3">
      <c r="A407">
        <v>0.59</v>
      </c>
      <c r="B407">
        <v>1.768</v>
      </c>
      <c r="C407">
        <v>150</v>
      </c>
      <c r="D407">
        <v>196.15</v>
      </c>
      <c r="E407">
        <v>121.15</v>
      </c>
      <c r="F407">
        <v>121.153846153846</v>
      </c>
      <c r="G407">
        <v>170</v>
      </c>
      <c r="H407">
        <f>(0.15)^2</f>
        <v>2.2499999999999999E-2</v>
      </c>
      <c r="I407">
        <v>2</v>
      </c>
      <c r="J407">
        <v>50</v>
      </c>
      <c r="K407">
        <v>47</v>
      </c>
      <c r="L407">
        <v>357</v>
      </c>
      <c r="M407" s="2">
        <f t="shared" si="39"/>
        <v>310</v>
      </c>
      <c r="N407" s="2"/>
    </row>
    <row r="408" spans="1:18" x14ac:dyDescent="0.3">
      <c r="A408">
        <v>0.59</v>
      </c>
      <c r="B408">
        <v>1.768</v>
      </c>
      <c r="C408">
        <v>150</v>
      </c>
      <c r="D408">
        <v>196.15</v>
      </c>
      <c r="E408">
        <v>121.15</v>
      </c>
      <c r="F408">
        <v>121.153846153846</v>
      </c>
      <c r="G408">
        <v>170</v>
      </c>
      <c r="H408">
        <f>(0.2)^2</f>
        <v>4.0000000000000008E-2</v>
      </c>
      <c r="I408">
        <v>2</v>
      </c>
      <c r="J408">
        <v>50</v>
      </c>
      <c r="K408">
        <v>44</v>
      </c>
      <c r="L408">
        <v>369</v>
      </c>
      <c r="M408" s="2">
        <f t="shared" si="39"/>
        <v>325</v>
      </c>
      <c r="N408" s="2"/>
    </row>
    <row r="409" spans="1:18" x14ac:dyDescent="0.3">
      <c r="A409">
        <v>0.59</v>
      </c>
      <c r="B409">
        <v>1.768</v>
      </c>
      <c r="C409">
        <v>150</v>
      </c>
      <c r="D409">
        <v>196.15</v>
      </c>
      <c r="E409">
        <v>121.15</v>
      </c>
      <c r="F409">
        <v>121.153846153846</v>
      </c>
      <c r="G409">
        <v>170</v>
      </c>
      <c r="H409">
        <f>(0.25)^2</f>
        <v>6.25E-2</v>
      </c>
      <c r="I409">
        <v>2</v>
      </c>
      <c r="J409">
        <v>50</v>
      </c>
      <c r="K409">
        <v>47</v>
      </c>
      <c r="L409">
        <v>366</v>
      </c>
      <c r="M409" s="2">
        <f t="shared" si="39"/>
        <v>319</v>
      </c>
      <c r="N409" s="2"/>
    </row>
    <row r="410" spans="1:18" x14ac:dyDescent="0.3">
      <c r="A410">
        <v>0.59</v>
      </c>
      <c r="B410">
        <v>1.768</v>
      </c>
      <c r="C410">
        <v>150</v>
      </c>
      <c r="D410">
        <v>196.15</v>
      </c>
      <c r="E410">
        <v>121.15</v>
      </c>
      <c r="F410">
        <v>121.153846153846</v>
      </c>
      <c r="G410">
        <v>170</v>
      </c>
      <c r="H410">
        <f>(0.3)^2</f>
        <v>0.09</v>
      </c>
      <c r="I410">
        <v>2</v>
      </c>
      <c r="J410">
        <v>50</v>
      </c>
      <c r="K410">
        <v>48</v>
      </c>
      <c r="L410">
        <v>365</v>
      </c>
      <c r="M410" s="2">
        <f t="shared" si="39"/>
        <v>317</v>
      </c>
      <c r="N410" s="2"/>
    </row>
    <row r="411" spans="1:18" x14ac:dyDescent="0.3">
      <c r="A411">
        <v>0.59</v>
      </c>
      <c r="B411">
        <v>1.768</v>
      </c>
      <c r="C411">
        <v>150</v>
      </c>
      <c r="D411">
        <v>196.15</v>
      </c>
      <c r="E411">
        <v>121.15</v>
      </c>
      <c r="F411">
        <v>121.153846153846</v>
      </c>
      <c r="G411">
        <v>170</v>
      </c>
      <c r="H411">
        <f>(0.35)^2</f>
        <v>0.12249999999999998</v>
      </c>
      <c r="I411">
        <v>2</v>
      </c>
      <c r="J411">
        <v>50</v>
      </c>
      <c r="K411">
        <v>41</v>
      </c>
      <c r="L411">
        <v>377</v>
      </c>
      <c r="M411" s="2">
        <f t="shared" si="39"/>
        <v>336</v>
      </c>
      <c r="N411" s="2"/>
    </row>
    <row r="412" spans="1:18" x14ac:dyDescent="0.3">
      <c r="A412">
        <v>0.59</v>
      </c>
      <c r="B412">
        <v>1.768</v>
      </c>
      <c r="C412">
        <v>150</v>
      </c>
      <c r="D412">
        <v>196.15</v>
      </c>
      <c r="E412">
        <v>121.15</v>
      </c>
      <c r="F412">
        <v>121.153846153846</v>
      </c>
      <c r="G412">
        <v>170</v>
      </c>
      <c r="H412">
        <f>(0.4)^2</f>
        <v>0.16000000000000003</v>
      </c>
      <c r="I412">
        <v>2</v>
      </c>
      <c r="J412">
        <v>50</v>
      </c>
      <c r="K412">
        <v>49</v>
      </c>
      <c r="L412">
        <v>390</v>
      </c>
      <c r="M412" s="2">
        <f t="shared" si="39"/>
        <v>341</v>
      </c>
      <c r="N412" s="2"/>
    </row>
    <row r="413" spans="1:18" x14ac:dyDescent="0.3">
      <c r="A413">
        <v>0.59</v>
      </c>
      <c r="B413">
        <v>1.768</v>
      </c>
      <c r="C413">
        <v>150</v>
      </c>
      <c r="D413">
        <v>196.15</v>
      </c>
      <c r="E413">
        <v>121.15</v>
      </c>
      <c r="F413">
        <v>121.153846153846</v>
      </c>
      <c r="G413">
        <v>170</v>
      </c>
      <c r="H413">
        <f>(0.45)^2</f>
        <v>0.20250000000000001</v>
      </c>
      <c r="I413">
        <v>2</v>
      </c>
      <c r="J413">
        <v>50</v>
      </c>
      <c r="K413">
        <v>48</v>
      </c>
      <c r="L413">
        <v>394</v>
      </c>
      <c r="M413" s="2">
        <f t="shared" si="39"/>
        <v>346</v>
      </c>
      <c r="N413" s="2"/>
    </row>
    <row r="414" spans="1:18" x14ac:dyDescent="0.3">
      <c r="A414">
        <v>0.59</v>
      </c>
      <c r="B414">
        <v>1.768</v>
      </c>
      <c r="C414">
        <v>150</v>
      </c>
      <c r="D414">
        <v>196.15</v>
      </c>
      <c r="E414">
        <v>121.15</v>
      </c>
      <c r="F414">
        <v>121.153846153846</v>
      </c>
      <c r="G414">
        <v>170</v>
      </c>
      <c r="H414">
        <f>(0.5)^2</f>
        <v>0.25</v>
      </c>
      <c r="I414">
        <v>2</v>
      </c>
      <c r="J414">
        <v>50</v>
      </c>
      <c r="K414">
        <v>46</v>
      </c>
      <c r="L414">
        <v>427</v>
      </c>
      <c r="M414" s="2">
        <f t="shared" si="39"/>
        <v>381</v>
      </c>
      <c r="N414" s="2"/>
    </row>
    <row r="415" spans="1:18" x14ac:dyDescent="0.3">
      <c r="A415">
        <v>0.59</v>
      </c>
      <c r="B415">
        <v>1.768</v>
      </c>
      <c r="C415">
        <v>150</v>
      </c>
      <c r="D415">
        <v>196.15</v>
      </c>
      <c r="E415">
        <v>121.15</v>
      </c>
      <c r="F415">
        <v>121.153846153846</v>
      </c>
      <c r="G415">
        <v>170</v>
      </c>
      <c r="H415">
        <f>(0.55)^2</f>
        <v>0.30250000000000005</v>
      </c>
      <c r="I415">
        <v>2</v>
      </c>
      <c r="J415">
        <v>50</v>
      </c>
      <c r="K415">
        <v>51</v>
      </c>
      <c r="L415">
        <v>414</v>
      </c>
      <c r="M415" s="2">
        <f t="shared" si="39"/>
        <v>363</v>
      </c>
      <c r="N415" s="2"/>
    </row>
    <row r="416" spans="1:18" x14ac:dyDescent="0.3">
      <c r="A416">
        <v>0.59</v>
      </c>
      <c r="B416">
        <v>1.768</v>
      </c>
      <c r="C416">
        <v>150</v>
      </c>
      <c r="D416">
        <v>196.15</v>
      </c>
      <c r="E416">
        <v>121.15</v>
      </c>
      <c r="F416">
        <v>121.153846153846</v>
      </c>
      <c r="G416">
        <v>170</v>
      </c>
      <c r="H416">
        <f>(0.6)^2</f>
        <v>0.36</v>
      </c>
      <c r="I416">
        <v>2</v>
      </c>
      <c r="J416">
        <v>50</v>
      </c>
      <c r="K416">
        <v>51</v>
      </c>
      <c r="L416">
        <v>434</v>
      </c>
      <c r="M416" s="2">
        <f t="shared" si="39"/>
        <v>383</v>
      </c>
      <c r="N416" s="2"/>
    </row>
    <row r="417" spans="1:14" x14ac:dyDescent="0.3">
      <c r="A417">
        <v>0.59</v>
      </c>
      <c r="B417">
        <v>1.768</v>
      </c>
      <c r="C417">
        <v>150</v>
      </c>
      <c r="D417">
        <v>196.15</v>
      </c>
      <c r="E417">
        <v>121.15</v>
      </c>
      <c r="F417">
        <v>121.153846153846</v>
      </c>
      <c r="G417">
        <v>170</v>
      </c>
      <c r="H417">
        <f>(0.65)^2</f>
        <v>0.42250000000000004</v>
      </c>
      <c r="I417">
        <v>2</v>
      </c>
      <c r="J417">
        <v>50</v>
      </c>
      <c r="K417">
        <v>54</v>
      </c>
      <c r="L417">
        <v>460</v>
      </c>
      <c r="M417" s="2">
        <f t="shared" si="39"/>
        <v>406</v>
      </c>
      <c r="N417" s="2"/>
    </row>
    <row r="418" spans="1:14" x14ac:dyDescent="0.3">
      <c r="A418">
        <v>0.59</v>
      </c>
      <c r="B418">
        <v>1.768</v>
      </c>
      <c r="C418">
        <v>150</v>
      </c>
      <c r="D418">
        <v>196.15</v>
      </c>
      <c r="E418">
        <v>121.15</v>
      </c>
      <c r="F418">
        <v>121.153846153846</v>
      </c>
      <c r="G418">
        <v>170</v>
      </c>
      <c r="H418">
        <f>(0.7)^2</f>
        <v>0.48999999999999994</v>
      </c>
      <c r="I418">
        <v>2</v>
      </c>
      <c r="J418">
        <v>50</v>
      </c>
      <c r="K418">
        <v>55</v>
      </c>
      <c r="L418">
        <v>478</v>
      </c>
      <c r="M418" s="2">
        <f t="shared" si="39"/>
        <v>423</v>
      </c>
      <c r="N418" s="2"/>
    </row>
    <row r="419" spans="1:14" x14ac:dyDescent="0.3">
      <c r="A419">
        <v>0.59</v>
      </c>
      <c r="B419">
        <v>1.768</v>
      </c>
      <c r="C419">
        <v>150</v>
      </c>
      <c r="D419">
        <v>196.15</v>
      </c>
      <c r="E419">
        <v>121.15</v>
      </c>
      <c r="F419">
        <v>121.153846153846</v>
      </c>
      <c r="G419">
        <v>170</v>
      </c>
      <c r="H419">
        <f>(0.75)^2</f>
        <v>0.5625</v>
      </c>
      <c r="I419">
        <v>2</v>
      </c>
      <c r="J419">
        <v>50</v>
      </c>
      <c r="K419">
        <v>58</v>
      </c>
      <c r="L419">
        <v>485</v>
      </c>
      <c r="M419" s="2">
        <f t="shared" si="39"/>
        <v>427</v>
      </c>
      <c r="N419" s="2"/>
    </row>
    <row r="420" spans="1:14" x14ac:dyDescent="0.3">
      <c r="A420">
        <v>0.59</v>
      </c>
      <c r="B420">
        <v>1.768</v>
      </c>
      <c r="C420">
        <v>150</v>
      </c>
      <c r="D420">
        <v>196.15</v>
      </c>
      <c r="E420">
        <v>121.15</v>
      </c>
      <c r="F420">
        <v>121.153846153846</v>
      </c>
      <c r="G420">
        <v>170</v>
      </c>
      <c r="H420">
        <f>(0.8)^2</f>
        <v>0.64000000000000012</v>
      </c>
      <c r="I420">
        <v>2</v>
      </c>
      <c r="J420">
        <v>50</v>
      </c>
      <c r="K420">
        <v>52</v>
      </c>
      <c r="L420">
        <v>463</v>
      </c>
      <c r="M420" s="2">
        <f t="shared" si="39"/>
        <v>411</v>
      </c>
      <c r="N420" s="2"/>
    </row>
    <row r="421" spans="1:14" x14ac:dyDescent="0.3">
      <c r="A421">
        <v>0.59</v>
      </c>
      <c r="B421">
        <v>1.768</v>
      </c>
      <c r="C421">
        <v>150</v>
      </c>
      <c r="D421">
        <v>196.15</v>
      </c>
      <c r="E421">
        <v>121.15</v>
      </c>
      <c r="F421">
        <v>121.153846153846</v>
      </c>
      <c r="G421">
        <v>170</v>
      </c>
      <c r="H421">
        <f>(0.85)^2</f>
        <v>0.72249999999999992</v>
      </c>
      <c r="I421">
        <v>2</v>
      </c>
      <c r="J421">
        <v>50</v>
      </c>
      <c r="K421">
        <v>59</v>
      </c>
      <c r="L421">
        <v>478</v>
      </c>
      <c r="M421" s="2">
        <f t="shared" si="39"/>
        <v>419</v>
      </c>
      <c r="N421" s="2"/>
    </row>
    <row r="422" spans="1:14" x14ac:dyDescent="0.3">
      <c r="A422">
        <v>0.59</v>
      </c>
      <c r="B422">
        <v>1.768</v>
      </c>
      <c r="C422">
        <v>150</v>
      </c>
      <c r="D422">
        <v>196.15</v>
      </c>
      <c r="E422">
        <v>121.15</v>
      </c>
      <c r="F422">
        <v>121.153846153846</v>
      </c>
      <c r="G422">
        <v>170</v>
      </c>
      <c r="H422">
        <f>(0.9)^2</f>
        <v>0.81</v>
      </c>
      <c r="I422">
        <v>2</v>
      </c>
      <c r="J422">
        <v>50</v>
      </c>
      <c r="K422">
        <v>60</v>
      </c>
      <c r="L422">
        <v>513</v>
      </c>
      <c r="M422" s="2">
        <f t="shared" si="39"/>
        <v>453</v>
      </c>
      <c r="N422" s="2"/>
    </row>
    <row r="423" spans="1:14" x14ac:dyDescent="0.3">
      <c r="A423">
        <v>0.59</v>
      </c>
      <c r="B423">
        <v>1.768</v>
      </c>
      <c r="C423">
        <v>150</v>
      </c>
      <c r="D423">
        <v>196.15</v>
      </c>
      <c r="E423">
        <v>121.15</v>
      </c>
      <c r="F423">
        <v>121.153846153846</v>
      </c>
      <c r="G423">
        <v>170</v>
      </c>
      <c r="H423">
        <f>(0.95)^2</f>
        <v>0.90249999999999997</v>
      </c>
      <c r="I423">
        <v>2</v>
      </c>
      <c r="J423">
        <v>50</v>
      </c>
      <c r="K423">
        <v>56</v>
      </c>
      <c r="L423">
        <v>544</v>
      </c>
      <c r="M423" s="2">
        <f t="shared" si="39"/>
        <v>488</v>
      </c>
      <c r="N423" s="2"/>
    </row>
    <row r="424" spans="1:14" x14ac:dyDescent="0.3">
      <c r="A424">
        <v>0.59</v>
      </c>
      <c r="B424">
        <v>1.768</v>
      </c>
      <c r="C424">
        <v>150</v>
      </c>
      <c r="D424">
        <v>196.15</v>
      </c>
      <c r="E424">
        <v>121.15</v>
      </c>
      <c r="F424">
        <v>121.153846153846</v>
      </c>
      <c r="G424">
        <v>170</v>
      </c>
      <c r="H424">
        <f>(1)^2</f>
        <v>1</v>
      </c>
      <c r="I424">
        <v>2</v>
      </c>
      <c r="J424">
        <v>50</v>
      </c>
      <c r="K424">
        <v>69</v>
      </c>
      <c r="L424">
        <v>587</v>
      </c>
      <c r="M424" s="2">
        <f t="shared" si="39"/>
        <v>518</v>
      </c>
      <c r="N424" s="2"/>
    </row>
    <row r="425" spans="1:14" x14ac:dyDescent="0.3">
      <c r="A425" t="s">
        <v>57</v>
      </c>
      <c r="B425" t="s">
        <v>60</v>
      </c>
    </row>
    <row r="426" spans="1:14" x14ac:dyDescent="0.3">
      <c r="A426" t="s">
        <v>2</v>
      </c>
      <c r="B426" t="s">
        <v>3</v>
      </c>
      <c r="C426" t="s">
        <v>4</v>
      </c>
      <c r="D426" t="s">
        <v>5</v>
      </c>
      <c r="E426" t="s">
        <v>6</v>
      </c>
      <c r="F426" t="s">
        <v>7</v>
      </c>
      <c r="G426" t="s">
        <v>8</v>
      </c>
      <c r="H426" t="s">
        <v>59</v>
      </c>
      <c r="I426" t="s">
        <v>9</v>
      </c>
      <c r="J426" t="s">
        <v>10</v>
      </c>
      <c r="K426" t="s">
        <v>11</v>
      </c>
      <c r="L426" t="s">
        <v>53</v>
      </c>
      <c r="M426" t="s">
        <v>22</v>
      </c>
    </row>
    <row r="427" spans="1:14" x14ac:dyDescent="0.3">
      <c r="A427">
        <v>0.59</v>
      </c>
      <c r="B427">
        <v>1.768</v>
      </c>
      <c r="C427">
        <v>150</v>
      </c>
      <c r="D427">
        <v>196.15</v>
      </c>
      <c r="E427">
        <v>121.15</v>
      </c>
      <c r="F427">
        <v>121.153846153846</v>
      </c>
      <c r="G427">
        <v>170</v>
      </c>
      <c r="H427">
        <v>0</v>
      </c>
      <c r="I427">
        <v>2</v>
      </c>
      <c r="J427">
        <v>50</v>
      </c>
      <c r="K427">
        <v>46</v>
      </c>
      <c r="L427">
        <v>365</v>
      </c>
      <c r="M427" s="2">
        <f t="shared" ref="M427:M447" si="40">L427-K427</f>
        <v>319</v>
      </c>
      <c r="N427" s="2"/>
    </row>
    <row r="428" spans="1:14" x14ac:dyDescent="0.3">
      <c r="A428">
        <v>0.59</v>
      </c>
      <c r="B428">
        <v>1.768</v>
      </c>
      <c r="C428">
        <v>150</v>
      </c>
      <c r="D428">
        <v>196.15</v>
      </c>
      <c r="E428">
        <v>121.15</v>
      </c>
      <c r="F428">
        <v>121.153846153846</v>
      </c>
      <c r="G428">
        <v>170</v>
      </c>
      <c r="H428">
        <v>2.5000000000000001E-3</v>
      </c>
      <c r="I428">
        <v>2</v>
      </c>
      <c r="J428">
        <v>50</v>
      </c>
      <c r="K428">
        <v>47</v>
      </c>
      <c r="L428">
        <v>358</v>
      </c>
      <c r="M428" s="2">
        <f t="shared" si="40"/>
        <v>311</v>
      </c>
      <c r="N428" s="2"/>
    </row>
    <row r="429" spans="1:14" x14ac:dyDescent="0.3">
      <c r="A429">
        <v>0.59</v>
      </c>
      <c r="B429">
        <v>1.768</v>
      </c>
      <c r="C429">
        <v>150</v>
      </c>
      <c r="D429">
        <v>196.15</v>
      </c>
      <c r="E429">
        <v>121.15</v>
      </c>
      <c r="F429">
        <v>121.153846153846</v>
      </c>
      <c r="G429">
        <v>170</v>
      </c>
      <c r="H429">
        <v>0.01</v>
      </c>
      <c r="I429">
        <v>2</v>
      </c>
      <c r="J429">
        <v>50</v>
      </c>
      <c r="K429">
        <v>44</v>
      </c>
      <c r="L429">
        <v>349</v>
      </c>
      <c r="M429" s="2">
        <f t="shared" si="40"/>
        <v>305</v>
      </c>
      <c r="N429" s="2"/>
    </row>
    <row r="430" spans="1:14" x14ac:dyDescent="0.3">
      <c r="A430">
        <v>0.59</v>
      </c>
      <c r="B430">
        <v>1.768</v>
      </c>
      <c r="C430">
        <v>150</v>
      </c>
      <c r="D430">
        <v>196.15</v>
      </c>
      <c r="E430">
        <v>121.15</v>
      </c>
      <c r="F430">
        <v>121.153846153846</v>
      </c>
      <c r="G430">
        <v>170</v>
      </c>
      <c r="H430">
        <v>2.2499999999999999E-2</v>
      </c>
      <c r="I430">
        <v>2</v>
      </c>
      <c r="J430">
        <v>50</v>
      </c>
      <c r="K430">
        <v>43</v>
      </c>
      <c r="L430">
        <v>352</v>
      </c>
      <c r="M430" s="2">
        <f t="shared" si="40"/>
        <v>309</v>
      </c>
      <c r="N430" s="2"/>
    </row>
    <row r="431" spans="1:14" x14ac:dyDescent="0.3">
      <c r="A431">
        <v>0.59</v>
      </c>
      <c r="B431">
        <v>1.768</v>
      </c>
      <c r="C431">
        <v>150</v>
      </c>
      <c r="D431">
        <v>196.15</v>
      </c>
      <c r="E431">
        <v>121.15</v>
      </c>
      <c r="F431">
        <v>121.153846153846</v>
      </c>
      <c r="G431">
        <v>170</v>
      </c>
      <c r="H431">
        <v>0.04</v>
      </c>
      <c r="I431">
        <v>2</v>
      </c>
      <c r="J431">
        <v>50</v>
      </c>
      <c r="K431">
        <v>48</v>
      </c>
      <c r="L431">
        <v>342</v>
      </c>
      <c r="M431" s="2">
        <f t="shared" si="40"/>
        <v>294</v>
      </c>
      <c r="N431" s="2"/>
    </row>
    <row r="432" spans="1:14" x14ac:dyDescent="0.3">
      <c r="A432">
        <v>0.59</v>
      </c>
      <c r="B432">
        <v>1.768</v>
      </c>
      <c r="C432">
        <v>150</v>
      </c>
      <c r="D432">
        <v>196.15</v>
      </c>
      <c r="E432">
        <v>121.15</v>
      </c>
      <c r="F432">
        <v>121.153846153846</v>
      </c>
      <c r="G432">
        <v>170</v>
      </c>
      <c r="H432">
        <v>6.25E-2</v>
      </c>
      <c r="I432">
        <v>2</v>
      </c>
      <c r="J432">
        <v>50</v>
      </c>
      <c r="K432">
        <v>43</v>
      </c>
      <c r="L432">
        <v>361</v>
      </c>
      <c r="M432" s="2">
        <f t="shared" si="40"/>
        <v>318</v>
      </c>
      <c r="N432" s="2"/>
    </row>
    <row r="433" spans="1:14" x14ac:dyDescent="0.3">
      <c r="A433">
        <v>0.59</v>
      </c>
      <c r="B433">
        <v>1.768</v>
      </c>
      <c r="C433">
        <v>150</v>
      </c>
      <c r="D433">
        <v>196.15</v>
      </c>
      <c r="E433">
        <v>121.15</v>
      </c>
      <c r="F433">
        <v>121.153846153846</v>
      </c>
      <c r="G433">
        <v>170</v>
      </c>
      <c r="H433">
        <v>0.09</v>
      </c>
      <c r="I433">
        <v>2</v>
      </c>
      <c r="J433">
        <v>50</v>
      </c>
      <c r="K433">
        <v>40</v>
      </c>
      <c r="L433">
        <v>365</v>
      </c>
      <c r="M433" s="2">
        <f t="shared" si="40"/>
        <v>325</v>
      </c>
      <c r="N433" s="2"/>
    </row>
    <row r="434" spans="1:14" x14ac:dyDescent="0.3">
      <c r="A434">
        <v>0.59</v>
      </c>
      <c r="B434">
        <v>1.768</v>
      </c>
      <c r="C434">
        <v>150</v>
      </c>
      <c r="D434">
        <v>196.15</v>
      </c>
      <c r="E434">
        <v>121.15</v>
      </c>
      <c r="F434">
        <v>121.153846153846</v>
      </c>
      <c r="G434">
        <v>170</v>
      </c>
      <c r="H434">
        <v>0.1225</v>
      </c>
      <c r="I434">
        <v>2</v>
      </c>
      <c r="J434">
        <v>50</v>
      </c>
      <c r="K434">
        <v>42</v>
      </c>
      <c r="L434">
        <v>355</v>
      </c>
      <c r="M434" s="2">
        <f t="shared" si="40"/>
        <v>313</v>
      </c>
      <c r="N434" s="2"/>
    </row>
    <row r="435" spans="1:14" x14ac:dyDescent="0.3">
      <c r="A435">
        <v>0.59</v>
      </c>
      <c r="B435">
        <v>1.768</v>
      </c>
      <c r="C435">
        <v>150</v>
      </c>
      <c r="D435">
        <v>196.15</v>
      </c>
      <c r="E435">
        <v>121.15</v>
      </c>
      <c r="F435">
        <v>121.153846153846</v>
      </c>
      <c r="G435">
        <v>170</v>
      </c>
      <c r="H435">
        <v>0.16</v>
      </c>
      <c r="I435">
        <v>2</v>
      </c>
      <c r="J435">
        <v>50</v>
      </c>
      <c r="K435">
        <v>45</v>
      </c>
      <c r="L435">
        <v>355</v>
      </c>
      <c r="M435" s="2">
        <f t="shared" si="40"/>
        <v>310</v>
      </c>
      <c r="N435" s="2"/>
    </row>
    <row r="436" spans="1:14" x14ac:dyDescent="0.3">
      <c r="A436">
        <v>0.59</v>
      </c>
      <c r="B436">
        <v>1.768</v>
      </c>
      <c r="C436">
        <v>150</v>
      </c>
      <c r="D436">
        <v>196.15</v>
      </c>
      <c r="E436">
        <v>121.15</v>
      </c>
      <c r="F436">
        <v>121.153846153846</v>
      </c>
      <c r="G436">
        <v>170</v>
      </c>
      <c r="H436">
        <v>0.20250000000000001</v>
      </c>
      <c r="I436">
        <v>2</v>
      </c>
      <c r="J436">
        <v>50</v>
      </c>
      <c r="K436">
        <v>41</v>
      </c>
      <c r="L436">
        <v>365</v>
      </c>
      <c r="M436" s="2">
        <f t="shared" si="40"/>
        <v>324</v>
      </c>
      <c r="N436" s="2"/>
    </row>
    <row r="437" spans="1:14" x14ac:dyDescent="0.3">
      <c r="A437">
        <v>0.59</v>
      </c>
      <c r="B437">
        <v>1.768</v>
      </c>
      <c r="C437">
        <v>150</v>
      </c>
      <c r="D437">
        <v>196.15</v>
      </c>
      <c r="E437">
        <v>121.15</v>
      </c>
      <c r="F437">
        <v>121.153846153846</v>
      </c>
      <c r="G437">
        <v>170</v>
      </c>
      <c r="H437">
        <v>0.25</v>
      </c>
      <c r="I437">
        <v>2</v>
      </c>
      <c r="J437">
        <v>50</v>
      </c>
      <c r="K437">
        <v>44</v>
      </c>
      <c r="L437">
        <v>363</v>
      </c>
      <c r="M437" s="2">
        <f t="shared" si="40"/>
        <v>319</v>
      </c>
      <c r="N437" s="2"/>
    </row>
    <row r="438" spans="1:14" x14ac:dyDescent="0.3">
      <c r="A438">
        <v>0.59</v>
      </c>
      <c r="B438">
        <v>1.768</v>
      </c>
      <c r="C438">
        <v>150</v>
      </c>
      <c r="D438">
        <v>196.15</v>
      </c>
      <c r="E438">
        <v>121.15</v>
      </c>
      <c r="F438">
        <v>121.153846153846</v>
      </c>
      <c r="G438">
        <v>170</v>
      </c>
      <c r="H438">
        <v>0.30249999999999999</v>
      </c>
      <c r="I438">
        <v>2</v>
      </c>
      <c r="J438">
        <v>50</v>
      </c>
      <c r="K438">
        <v>45</v>
      </c>
      <c r="L438">
        <v>372</v>
      </c>
      <c r="M438" s="2">
        <f t="shared" si="40"/>
        <v>327</v>
      </c>
      <c r="N438" s="2"/>
    </row>
    <row r="439" spans="1:14" x14ac:dyDescent="0.3">
      <c r="A439">
        <v>0.59</v>
      </c>
      <c r="B439">
        <v>1.768</v>
      </c>
      <c r="C439">
        <v>150</v>
      </c>
      <c r="D439">
        <v>196.15</v>
      </c>
      <c r="E439">
        <v>121.15</v>
      </c>
      <c r="F439">
        <v>121.153846153846</v>
      </c>
      <c r="G439">
        <v>170</v>
      </c>
      <c r="H439">
        <v>0.36</v>
      </c>
      <c r="I439">
        <v>2</v>
      </c>
      <c r="J439">
        <v>50</v>
      </c>
      <c r="K439">
        <v>44</v>
      </c>
      <c r="L439">
        <v>359</v>
      </c>
      <c r="M439" s="2">
        <f t="shared" si="40"/>
        <v>315</v>
      </c>
      <c r="N439" s="2"/>
    </row>
    <row r="440" spans="1:14" x14ac:dyDescent="0.3">
      <c r="A440">
        <v>0.59</v>
      </c>
      <c r="B440">
        <v>1.768</v>
      </c>
      <c r="C440">
        <v>150</v>
      </c>
      <c r="D440">
        <v>196.15</v>
      </c>
      <c r="E440">
        <v>121.15</v>
      </c>
      <c r="F440">
        <v>121.153846153846</v>
      </c>
      <c r="G440">
        <v>170</v>
      </c>
      <c r="H440">
        <v>0.42249999999999999</v>
      </c>
      <c r="I440">
        <v>2</v>
      </c>
      <c r="J440">
        <v>50</v>
      </c>
      <c r="K440">
        <v>44</v>
      </c>
      <c r="L440">
        <v>367</v>
      </c>
      <c r="M440" s="2">
        <f t="shared" si="40"/>
        <v>323</v>
      </c>
      <c r="N440" s="2"/>
    </row>
    <row r="441" spans="1:14" x14ac:dyDescent="0.3">
      <c r="A441">
        <v>0.59</v>
      </c>
      <c r="B441">
        <v>1.768</v>
      </c>
      <c r="C441">
        <v>150</v>
      </c>
      <c r="D441">
        <v>196.15</v>
      </c>
      <c r="E441">
        <v>121.15</v>
      </c>
      <c r="F441">
        <v>121.153846153846</v>
      </c>
      <c r="G441">
        <v>170</v>
      </c>
      <c r="H441">
        <v>0.49</v>
      </c>
      <c r="I441">
        <v>2</v>
      </c>
      <c r="J441">
        <v>50</v>
      </c>
      <c r="K441">
        <v>46</v>
      </c>
      <c r="L441">
        <v>374</v>
      </c>
      <c r="M441" s="2">
        <f t="shared" si="40"/>
        <v>328</v>
      </c>
      <c r="N441" s="2"/>
    </row>
    <row r="442" spans="1:14" x14ac:dyDescent="0.3">
      <c r="A442">
        <v>0.59</v>
      </c>
      <c r="B442">
        <v>1.768</v>
      </c>
      <c r="C442">
        <v>150</v>
      </c>
      <c r="D442">
        <v>196.15</v>
      </c>
      <c r="E442">
        <v>121.15</v>
      </c>
      <c r="F442">
        <v>121.153846153846</v>
      </c>
      <c r="G442">
        <v>170</v>
      </c>
      <c r="H442">
        <v>0.5625</v>
      </c>
      <c r="I442">
        <v>2</v>
      </c>
      <c r="J442">
        <v>50</v>
      </c>
      <c r="K442">
        <v>44</v>
      </c>
      <c r="L442">
        <v>364</v>
      </c>
      <c r="M442" s="2">
        <f t="shared" si="40"/>
        <v>320</v>
      </c>
      <c r="N442" s="2"/>
    </row>
    <row r="443" spans="1:14" x14ac:dyDescent="0.3">
      <c r="A443">
        <v>0.59</v>
      </c>
      <c r="B443">
        <v>1.768</v>
      </c>
      <c r="C443">
        <v>150</v>
      </c>
      <c r="D443">
        <v>196.15</v>
      </c>
      <c r="E443">
        <v>121.15</v>
      </c>
      <c r="F443">
        <v>121.153846153846</v>
      </c>
      <c r="G443">
        <v>170</v>
      </c>
      <c r="H443">
        <v>0.64</v>
      </c>
      <c r="I443">
        <v>2</v>
      </c>
      <c r="J443">
        <v>50</v>
      </c>
      <c r="K443">
        <v>44</v>
      </c>
      <c r="L443">
        <v>362</v>
      </c>
      <c r="M443" s="2">
        <f t="shared" si="40"/>
        <v>318</v>
      </c>
      <c r="N443" s="2"/>
    </row>
    <row r="444" spans="1:14" x14ac:dyDescent="0.3">
      <c r="A444">
        <v>0.59</v>
      </c>
      <c r="B444">
        <v>1.768</v>
      </c>
      <c r="C444">
        <v>150</v>
      </c>
      <c r="D444">
        <v>196.15</v>
      </c>
      <c r="E444">
        <v>121.15</v>
      </c>
      <c r="F444">
        <v>121.153846153846</v>
      </c>
      <c r="G444">
        <v>170</v>
      </c>
      <c r="H444">
        <v>0.72250000000000003</v>
      </c>
      <c r="I444">
        <v>2</v>
      </c>
      <c r="J444">
        <v>50</v>
      </c>
      <c r="K444">
        <v>44</v>
      </c>
      <c r="L444">
        <v>374</v>
      </c>
      <c r="M444" s="2">
        <f t="shared" si="40"/>
        <v>330</v>
      </c>
      <c r="N444" s="2"/>
    </row>
    <row r="445" spans="1:14" x14ac:dyDescent="0.3">
      <c r="A445">
        <v>0.59</v>
      </c>
      <c r="B445">
        <v>1.768</v>
      </c>
      <c r="C445">
        <v>150</v>
      </c>
      <c r="D445">
        <v>196.15</v>
      </c>
      <c r="E445">
        <v>121.15</v>
      </c>
      <c r="F445">
        <v>121.153846153846</v>
      </c>
      <c r="G445">
        <v>170</v>
      </c>
      <c r="H445">
        <v>0.81</v>
      </c>
      <c r="I445">
        <v>2</v>
      </c>
      <c r="J445">
        <v>50</v>
      </c>
      <c r="K445">
        <v>45</v>
      </c>
      <c r="L445">
        <v>359</v>
      </c>
      <c r="M445" s="2">
        <f t="shared" si="40"/>
        <v>314</v>
      </c>
      <c r="N445" s="2"/>
    </row>
    <row r="446" spans="1:14" x14ac:dyDescent="0.3">
      <c r="A446">
        <v>0.59</v>
      </c>
      <c r="B446">
        <v>1.768</v>
      </c>
      <c r="C446">
        <v>150</v>
      </c>
      <c r="D446">
        <v>196.15</v>
      </c>
      <c r="E446">
        <v>121.15</v>
      </c>
      <c r="F446">
        <v>121.153846153846</v>
      </c>
      <c r="G446">
        <v>170</v>
      </c>
      <c r="H446">
        <v>0.90249999999999997</v>
      </c>
      <c r="I446">
        <v>2</v>
      </c>
      <c r="J446">
        <v>50</v>
      </c>
      <c r="K446">
        <v>48</v>
      </c>
      <c r="L446">
        <v>376</v>
      </c>
      <c r="M446" s="2">
        <f t="shared" si="40"/>
        <v>328</v>
      </c>
      <c r="N446" s="2"/>
    </row>
    <row r="447" spans="1:14" x14ac:dyDescent="0.3">
      <c r="A447">
        <v>0.59</v>
      </c>
      <c r="B447">
        <v>1.768</v>
      </c>
      <c r="C447">
        <v>150</v>
      </c>
      <c r="D447">
        <v>196.15</v>
      </c>
      <c r="E447">
        <v>121.15</v>
      </c>
      <c r="F447">
        <v>121.153846153846</v>
      </c>
      <c r="G447">
        <v>170</v>
      </c>
      <c r="H447">
        <v>1</v>
      </c>
      <c r="I447">
        <v>2</v>
      </c>
      <c r="J447">
        <v>50</v>
      </c>
      <c r="K447">
        <v>49</v>
      </c>
      <c r="L447">
        <v>395</v>
      </c>
      <c r="M447" s="2">
        <f t="shared" si="40"/>
        <v>346</v>
      </c>
      <c r="N447" s="2"/>
    </row>
    <row r="448" spans="1:14" x14ac:dyDescent="0.3">
      <c r="A448" t="s">
        <v>57</v>
      </c>
      <c r="B448" t="s">
        <v>58</v>
      </c>
    </row>
    <row r="449" spans="1:14" x14ac:dyDescent="0.3">
      <c r="A449" t="s">
        <v>2</v>
      </c>
      <c r="B449" t="s">
        <v>3</v>
      </c>
      <c r="C449" t="s">
        <v>4</v>
      </c>
      <c r="D449" t="s">
        <v>5</v>
      </c>
      <c r="E449" t="s">
        <v>6</v>
      </c>
      <c r="F449" t="s">
        <v>7</v>
      </c>
      <c r="G449" t="s">
        <v>8</v>
      </c>
      <c r="H449" t="s">
        <v>59</v>
      </c>
      <c r="I449" t="s">
        <v>9</v>
      </c>
      <c r="J449" t="s">
        <v>10</v>
      </c>
      <c r="K449" t="s">
        <v>11</v>
      </c>
      <c r="L449" t="s">
        <v>12</v>
      </c>
      <c r="M449" t="s">
        <v>22</v>
      </c>
    </row>
    <row r="450" spans="1:14" x14ac:dyDescent="0.3">
      <c r="A450">
        <v>0.59</v>
      </c>
      <c r="B450">
        <v>1.768</v>
      </c>
      <c r="C450">
        <v>150</v>
      </c>
      <c r="D450">
        <v>196.15</v>
      </c>
      <c r="E450">
        <v>121.15</v>
      </c>
      <c r="F450">
        <v>121.153846153846</v>
      </c>
      <c r="G450">
        <v>170</v>
      </c>
      <c r="H450">
        <v>0</v>
      </c>
      <c r="I450">
        <v>2</v>
      </c>
      <c r="J450">
        <v>50</v>
      </c>
      <c r="K450">
        <v>47</v>
      </c>
      <c r="L450">
        <v>356</v>
      </c>
      <c r="M450" s="2">
        <f t="shared" ref="M450:M470" si="41">L450-K450</f>
        <v>309</v>
      </c>
      <c r="N450" s="2"/>
    </row>
    <row r="451" spans="1:14" x14ac:dyDescent="0.3">
      <c r="A451">
        <v>0.59</v>
      </c>
      <c r="B451">
        <v>1.768</v>
      </c>
      <c r="C451">
        <v>150</v>
      </c>
      <c r="D451">
        <v>196.15</v>
      </c>
      <c r="E451">
        <v>121.15</v>
      </c>
      <c r="F451">
        <v>121.153846153846</v>
      </c>
      <c r="G451">
        <v>170</v>
      </c>
      <c r="H451">
        <v>2.5000000000000001E-3</v>
      </c>
      <c r="I451">
        <v>2</v>
      </c>
      <c r="J451">
        <v>50</v>
      </c>
      <c r="K451">
        <v>48</v>
      </c>
      <c r="L451">
        <v>360</v>
      </c>
      <c r="M451" s="2">
        <f t="shared" si="41"/>
        <v>312</v>
      </c>
      <c r="N451" s="2"/>
    </row>
    <row r="452" spans="1:14" x14ac:dyDescent="0.3">
      <c r="A452">
        <v>0.59</v>
      </c>
      <c r="B452">
        <v>1.768</v>
      </c>
      <c r="C452">
        <v>150</v>
      </c>
      <c r="D452">
        <v>196.15</v>
      </c>
      <c r="E452">
        <v>121.15</v>
      </c>
      <c r="F452">
        <v>121.153846153846</v>
      </c>
      <c r="G452">
        <v>170</v>
      </c>
      <c r="H452">
        <v>0.01</v>
      </c>
      <c r="I452">
        <v>2</v>
      </c>
      <c r="J452">
        <v>50</v>
      </c>
      <c r="K452">
        <v>48</v>
      </c>
      <c r="L452">
        <v>352</v>
      </c>
      <c r="M452" s="2">
        <f t="shared" si="41"/>
        <v>304</v>
      </c>
      <c r="N452" s="2"/>
    </row>
    <row r="453" spans="1:14" x14ac:dyDescent="0.3">
      <c r="A453">
        <v>0.59</v>
      </c>
      <c r="B453">
        <v>1.768</v>
      </c>
      <c r="C453">
        <v>150</v>
      </c>
      <c r="D453">
        <v>196.15</v>
      </c>
      <c r="E453">
        <v>121.15</v>
      </c>
      <c r="F453">
        <v>121.153846153846</v>
      </c>
      <c r="G453">
        <v>170</v>
      </c>
      <c r="H453">
        <v>2.2499999999999999E-2</v>
      </c>
      <c r="I453">
        <v>2</v>
      </c>
      <c r="J453">
        <v>50</v>
      </c>
      <c r="K453">
        <v>47</v>
      </c>
      <c r="L453">
        <v>357</v>
      </c>
      <c r="M453" s="2">
        <f t="shared" si="41"/>
        <v>310</v>
      </c>
      <c r="N453" s="2"/>
    </row>
    <row r="454" spans="1:14" x14ac:dyDescent="0.3">
      <c r="A454">
        <v>0.59</v>
      </c>
      <c r="B454">
        <v>1.768</v>
      </c>
      <c r="C454">
        <v>150</v>
      </c>
      <c r="D454">
        <v>196.15</v>
      </c>
      <c r="E454">
        <v>121.15</v>
      </c>
      <c r="F454">
        <v>121.153846153846</v>
      </c>
      <c r="G454">
        <v>170</v>
      </c>
      <c r="H454">
        <v>0.04</v>
      </c>
      <c r="I454">
        <v>2</v>
      </c>
      <c r="J454">
        <v>50</v>
      </c>
      <c r="K454">
        <v>44</v>
      </c>
      <c r="L454">
        <v>375</v>
      </c>
      <c r="M454" s="2">
        <f t="shared" si="41"/>
        <v>331</v>
      </c>
      <c r="N454" s="2"/>
    </row>
    <row r="455" spans="1:14" x14ac:dyDescent="0.3">
      <c r="A455">
        <v>0.59</v>
      </c>
      <c r="B455">
        <v>1.768</v>
      </c>
      <c r="C455">
        <v>150</v>
      </c>
      <c r="D455">
        <v>196.15</v>
      </c>
      <c r="E455">
        <v>121.15</v>
      </c>
      <c r="F455">
        <v>121.153846153846</v>
      </c>
      <c r="G455">
        <v>170</v>
      </c>
      <c r="H455">
        <v>6.25E-2</v>
      </c>
      <c r="I455">
        <v>2</v>
      </c>
      <c r="J455">
        <v>50</v>
      </c>
      <c r="K455">
        <v>52</v>
      </c>
      <c r="L455">
        <v>375</v>
      </c>
      <c r="M455" s="2">
        <f t="shared" si="41"/>
        <v>323</v>
      </c>
      <c r="N455" s="2"/>
    </row>
    <row r="456" spans="1:14" x14ac:dyDescent="0.3">
      <c r="A456">
        <v>0.59</v>
      </c>
      <c r="B456">
        <v>1.768</v>
      </c>
      <c r="C456">
        <v>150</v>
      </c>
      <c r="D456">
        <v>196.15</v>
      </c>
      <c r="E456">
        <v>121.15</v>
      </c>
      <c r="F456">
        <v>121.153846153846</v>
      </c>
      <c r="G456">
        <v>170</v>
      </c>
      <c r="H456">
        <v>0.09</v>
      </c>
      <c r="I456">
        <v>2</v>
      </c>
      <c r="J456">
        <v>50</v>
      </c>
      <c r="K456">
        <v>48</v>
      </c>
      <c r="L456">
        <v>365</v>
      </c>
      <c r="M456" s="2">
        <f t="shared" si="41"/>
        <v>317</v>
      </c>
      <c r="N456" s="2"/>
    </row>
    <row r="457" spans="1:14" x14ac:dyDescent="0.3">
      <c r="A457">
        <v>0.59</v>
      </c>
      <c r="B457">
        <v>1.768</v>
      </c>
      <c r="C457">
        <v>150</v>
      </c>
      <c r="D457">
        <v>196.15</v>
      </c>
      <c r="E457">
        <v>121.15</v>
      </c>
      <c r="F457">
        <v>121.153846153846</v>
      </c>
      <c r="G457">
        <v>170</v>
      </c>
      <c r="H457">
        <v>0.1225</v>
      </c>
      <c r="I457">
        <v>2</v>
      </c>
      <c r="J457">
        <v>50</v>
      </c>
      <c r="K457">
        <v>44</v>
      </c>
      <c r="L457">
        <v>381</v>
      </c>
      <c r="M457" s="2">
        <f t="shared" si="41"/>
        <v>337</v>
      </c>
      <c r="N457" s="2"/>
    </row>
    <row r="458" spans="1:14" x14ac:dyDescent="0.3">
      <c r="A458">
        <v>0.59</v>
      </c>
      <c r="B458">
        <v>1.768</v>
      </c>
      <c r="C458">
        <v>150</v>
      </c>
      <c r="D458">
        <v>196.15</v>
      </c>
      <c r="E458">
        <v>121.15</v>
      </c>
      <c r="F458">
        <v>121.153846153846</v>
      </c>
      <c r="G458">
        <v>170</v>
      </c>
      <c r="H458">
        <v>0.16</v>
      </c>
      <c r="I458">
        <v>2</v>
      </c>
      <c r="J458">
        <v>50</v>
      </c>
      <c r="K458">
        <v>49</v>
      </c>
      <c r="L458">
        <v>391</v>
      </c>
      <c r="M458" s="2">
        <f t="shared" si="41"/>
        <v>342</v>
      </c>
      <c r="N458" s="2"/>
    </row>
    <row r="459" spans="1:14" x14ac:dyDescent="0.3">
      <c r="A459">
        <v>0.59</v>
      </c>
      <c r="B459">
        <v>1.768</v>
      </c>
      <c r="C459">
        <v>150</v>
      </c>
      <c r="D459">
        <v>196.15</v>
      </c>
      <c r="E459">
        <v>121.15</v>
      </c>
      <c r="F459">
        <v>121.153846153846</v>
      </c>
      <c r="G459">
        <v>170</v>
      </c>
      <c r="H459">
        <v>0.20250000000000001</v>
      </c>
      <c r="I459">
        <v>2</v>
      </c>
      <c r="J459">
        <v>50</v>
      </c>
      <c r="K459">
        <v>49</v>
      </c>
      <c r="L459">
        <v>404</v>
      </c>
      <c r="M459" s="2">
        <f t="shared" si="41"/>
        <v>355</v>
      </c>
      <c r="N459" s="2"/>
    </row>
    <row r="460" spans="1:14" x14ac:dyDescent="0.3">
      <c r="A460">
        <v>0.59</v>
      </c>
      <c r="B460">
        <v>1.768</v>
      </c>
      <c r="C460">
        <v>150</v>
      </c>
      <c r="D460">
        <v>196.15</v>
      </c>
      <c r="E460">
        <v>121.15</v>
      </c>
      <c r="F460">
        <v>121.153846153846</v>
      </c>
      <c r="G460">
        <v>170</v>
      </c>
      <c r="H460">
        <v>0.25</v>
      </c>
      <c r="I460">
        <v>2</v>
      </c>
      <c r="J460">
        <v>50</v>
      </c>
      <c r="K460">
        <v>47</v>
      </c>
      <c r="L460">
        <v>429</v>
      </c>
      <c r="M460" s="2">
        <f t="shared" si="41"/>
        <v>382</v>
      </c>
      <c r="N460" s="2"/>
    </row>
    <row r="461" spans="1:14" x14ac:dyDescent="0.3">
      <c r="A461">
        <v>0.59</v>
      </c>
      <c r="B461">
        <v>1.768</v>
      </c>
      <c r="C461">
        <v>150</v>
      </c>
      <c r="D461">
        <v>196.15</v>
      </c>
      <c r="E461">
        <v>121.15</v>
      </c>
      <c r="F461">
        <v>121.153846153846</v>
      </c>
      <c r="G461">
        <v>170</v>
      </c>
      <c r="H461">
        <v>0.30249999999999999</v>
      </c>
      <c r="I461">
        <v>2</v>
      </c>
      <c r="J461">
        <v>50</v>
      </c>
      <c r="K461">
        <v>48</v>
      </c>
      <c r="L461">
        <v>418</v>
      </c>
      <c r="M461" s="2">
        <f t="shared" si="41"/>
        <v>370</v>
      </c>
      <c r="N461" s="2"/>
    </row>
    <row r="462" spans="1:14" x14ac:dyDescent="0.3">
      <c r="A462">
        <v>0.59</v>
      </c>
      <c r="B462">
        <v>1.768</v>
      </c>
      <c r="C462">
        <v>150</v>
      </c>
      <c r="D462">
        <v>196.15</v>
      </c>
      <c r="E462">
        <v>121.15</v>
      </c>
      <c r="F462">
        <v>121.153846153846</v>
      </c>
      <c r="G462">
        <v>170</v>
      </c>
      <c r="H462">
        <v>0.36</v>
      </c>
      <c r="I462">
        <v>2</v>
      </c>
      <c r="J462">
        <v>50</v>
      </c>
      <c r="K462">
        <v>51</v>
      </c>
      <c r="L462">
        <v>436</v>
      </c>
      <c r="M462" s="2">
        <f t="shared" si="41"/>
        <v>385</v>
      </c>
      <c r="N462" s="2"/>
    </row>
    <row r="463" spans="1:14" x14ac:dyDescent="0.3">
      <c r="A463">
        <v>0.59</v>
      </c>
      <c r="B463">
        <v>1.768</v>
      </c>
      <c r="C463">
        <v>150</v>
      </c>
      <c r="D463">
        <v>196.15</v>
      </c>
      <c r="E463">
        <v>121.15</v>
      </c>
      <c r="F463">
        <v>121.153846153846</v>
      </c>
      <c r="G463">
        <v>170</v>
      </c>
      <c r="H463">
        <v>0.42249999999999999</v>
      </c>
      <c r="I463">
        <v>2</v>
      </c>
      <c r="J463">
        <v>50</v>
      </c>
      <c r="K463">
        <v>56</v>
      </c>
      <c r="L463">
        <v>460</v>
      </c>
      <c r="M463" s="2">
        <f t="shared" si="41"/>
        <v>404</v>
      </c>
      <c r="N463" s="2"/>
    </row>
    <row r="464" spans="1:14" x14ac:dyDescent="0.3">
      <c r="A464">
        <v>0.59</v>
      </c>
      <c r="B464">
        <v>1.768</v>
      </c>
      <c r="C464">
        <v>150</v>
      </c>
      <c r="D464">
        <v>196.15</v>
      </c>
      <c r="E464">
        <v>121.15</v>
      </c>
      <c r="F464">
        <v>121.153846153846</v>
      </c>
      <c r="G464">
        <v>170</v>
      </c>
      <c r="H464">
        <v>0.49</v>
      </c>
      <c r="I464">
        <v>2</v>
      </c>
      <c r="J464">
        <v>50</v>
      </c>
      <c r="K464">
        <v>61</v>
      </c>
      <c r="L464">
        <v>479</v>
      </c>
      <c r="M464" s="2">
        <f t="shared" si="41"/>
        <v>418</v>
      </c>
      <c r="N464" s="2"/>
    </row>
    <row r="465" spans="1:14" x14ac:dyDescent="0.3">
      <c r="A465">
        <v>0.59</v>
      </c>
      <c r="B465">
        <v>1.768</v>
      </c>
      <c r="C465">
        <v>150</v>
      </c>
      <c r="D465">
        <v>196.15</v>
      </c>
      <c r="E465">
        <v>121.15</v>
      </c>
      <c r="F465">
        <v>121.153846153846</v>
      </c>
      <c r="G465">
        <v>170</v>
      </c>
      <c r="H465">
        <v>0.5625</v>
      </c>
      <c r="I465">
        <v>2</v>
      </c>
      <c r="J465">
        <v>50</v>
      </c>
      <c r="K465">
        <v>57</v>
      </c>
      <c r="L465">
        <v>496</v>
      </c>
      <c r="M465" s="2">
        <f t="shared" si="41"/>
        <v>439</v>
      </c>
      <c r="N465" s="2"/>
    </row>
    <row r="466" spans="1:14" x14ac:dyDescent="0.3">
      <c r="A466">
        <v>0.59</v>
      </c>
      <c r="B466">
        <v>1.768</v>
      </c>
      <c r="C466">
        <v>150</v>
      </c>
      <c r="D466">
        <v>196.15</v>
      </c>
      <c r="E466">
        <v>121.15</v>
      </c>
      <c r="F466">
        <v>121.153846153846</v>
      </c>
      <c r="G466">
        <v>170</v>
      </c>
      <c r="H466">
        <v>0.64</v>
      </c>
      <c r="I466">
        <v>2</v>
      </c>
      <c r="J466">
        <v>50</v>
      </c>
      <c r="K466">
        <v>53</v>
      </c>
      <c r="L466">
        <v>439</v>
      </c>
      <c r="M466" s="2">
        <f t="shared" si="41"/>
        <v>386</v>
      </c>
      <c r="N466" s="2"/>
    </row>
    <row r="467" spans="1:14" x14ac:dyDescent="0.3">
      <c r="A467">
        <v>0.59</v>
      </c>
      <c r="B467">
        <v>1.768</v>
      </c>
      <c r="C467">
        <v>150</v>
      </c>
      <c r="D467">
        <v>196.15</v>
      </c>
      <c r="E467">
        <v>121.15</v>
      </c>
      <c r="F467">
        <v>121.153846153846</v>
      </c>
      <c r="G467">
        <v>170</v>
      </c>
      <c r="H467">
        <v>0.72250000000000003</v>
      </c>
      <c r="I467">
        <v>2</v>
      </c>
      <c r="J467">
        <v>50</v>
      </c>
      <c r="K467">
        <v>56</v>
      </c>
      <c r="L467">
        <v>503</v>
      </c>
      <c r="M467" s="2">
        <f t="shared" si="41"/>
        <v>447</v>
      </c>
      <c r="N467" s="2"/>
    </row>
    <row r="468" spans="1:14" x14ac:dyDescent="0.3">
      <c r="A468">
        <v>0.59</v>
      </c>
      <c r="B468">
        <v>1.768</v>
      </c>
      <c r="C468">
        <v>150</v>
      </c>
      <c r="D468">
        <v>196.15</v>
      </c>
      <c r="E468">
        <v>121.15</v>
      </c>
      <c r="F468">
        <v>121.153846153846</v>
      </c>
      <c r="G468">
        <v>170</v>
      </c>
      <c r="H468">
        <v>0.81</v>
      </c>
      <c r="I468">
        <v>2</v>
      </c>
      <c r="J468">
        <v>50</v>
      </c>
      <c r="K468">
        <v>59</v>
      </c>
      <c r="L468">
        <v>560</v>
      </c>
      <c r="M468" s="2">
        <f t="shared" si="41"/>
        <v>501</v>
      </c>
      <c r="N468" s="2"/>
    </row>
    <row r="469" spans="1:14" x14ac:dyDescent="0.3">
      <c r="A469">
        <v>0.59</v>
      </c>
      <c r="B469">
        <v>1.768</v>
      </c>
      <c r="C469">
        <v>150</v>
      </c>
      <c r="D469">
        <v>196.15</v>
      </c>
      <c r="E469">
        <v>121.15</v>
      </c>
      <c r="F469">
        <v>121.153846153846</v>
      </c>
      <c r="G469">
        <v>170</v>
      </c>
      <c r="H469">
        <v>0.90249999999999997</v>
      </c>
      <c r="I469">
        <v>2</v>
      </c>
      <c r="J469">
        <v>50</v>
      </c>
      <c r="K469">
        <v>57</v>
      </c>
      <c r="L469">
        <v>538</v>
      </c>
      <c r="M469" s="2">
        <f t="shared" si="41"/>
        <v>481</v>
      </c>
      <c r="N469" s="2"/>
    </row>
    <row r="470" spans="1:14" x14ac:dyDescent="0.3">
      <c r="A470">
        <v>0.59</v>
      </c>
      <c r="B470">
        <v>1.768</v>
      </c>
      <c r="C470">
        <v>150</v>
      </c>
      <c r="D470">
        <v>196.15</v>
      </c>
      <c r="E470">
        <v>121.15</v>
      </c>
      <c r="F470">
        <v>121.153846153846</v>
      </c>
      <c r="G470">
        <v>170</v>
      </c>
      <c r="H470">
        <v>1</v>
      </c>
      <c r="I470">
        <v>2</v>
      </c>
      <c r="J470">
        <v>50</v>
      </c>
      <c r="K470">
        <v>64</v>
      </c>
      <c r="L470">
        <v>588</v>
      </c>
      <c r="M470" s="2">
        <f t="shared" si="41"/>
        <v>524</v>
      </c>
      <c r="N47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250um cubic zirconia</vt:lpstr>
      <vt:lpstr>250um sapphire</vt:lpstr>
      <vt:lpstr>150um sapphire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2015-02-12T22:10:26Z</dcterms:created>
  <dcterms:modified xsi:type="dcterms:W3CDTF">2015-02-20T19:14:08Z</dcterms:modified>
</cp:coreProperties>
</file>