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6555" tabRatio="803" activeTab="7"/>
  </bookViews>
  <sheets>
    <sheet name="Base de dados" sheetId="1" r:id="rId1"/>
    <sheet name="Regressão NATU3" sheetId="3" r:id="rId2"/>
    <sheet name="Regressão EMBR3" sheetId="4" r:id="rId3"/>
    <sheet name="Regressão CPLE3" sheetId="5" r:id="rId4"/>
    <sheet name="Regressão LREN3" sheetId="6" r:id="rId5"/>
    <sheet name="Regressão ITSA4" sheetId="7" r:id="rId6"/>
    <sheet name="Regressão CESP6" sheetId="8" r:id="rId7"/>
    <sheet name="Portfólio Ótimo" sheetId="2" r:id="rId8"/>
  </sheets>
  <calcPr calcId="144525"/>
</workbook>
</file>

<file path=xl/calcChain.xml><?xml version="1.0" encoding="utf-8"?>
<calcChain xmlns="http://schemas.openxmlformats.org/spreadsheetml/2006/main">
  <c r="C60" i="2" l="1"/>
  <c r="J61" i="2"/>
  <c r="J60" i="2"/>
  <c r="F44" i="2" l="1"/>
  <c r="B60" i="2"/>
  <c r="F45" i="2" l="1"/>
  <c r="D51" i="2"/>
  <c r="D50" i="2"/>
  <c r="C45" i="2"/>
  <c r="B45" i="2"/>
  <c r="D45" i="2"/>
  <c r="E45" i="2"/>
  <c r="G45" i="2"/>
  <c r="H45" i="2"/>
  <c r="B44" i="2"/>
  <c r="B40" i="2"/>
  <c r="B41" i="2"/>
  <c r="E33" i="2"/>
  <c r="C29" i="2"/>
  <c r="B59" i="2" l="1"/>
  <c r="B23" i="2"/>
  <c r="B58" i="2" l="1"/>
  <c r="H44" i="2"/>
  <c r="G44" i="2"/>
  <c r="E44" i="2"/>
  <c r="D44" i="2"/>
  <c r="C44" i="2"/>
  <c r="I28" i="2"/>
  <c r="H28" i="2"/>
  <c r="G28" i="2"/>
  <c r="F28" i="2"/>
  <c r="B35" i="2"/>
  <c r="B34" i="2"/>
  <c r="B33" i="2"/>
  <c r="B32" i="2"/>
  <c r="B61" i="2" l="1"/>
  <c r="C30" i="2"/>
  <c r="D35" i="2"/>
  <c r="F33" i="2"/>
  <c r="I29" i="2"/>
  <c r="C35" i="2"/>
  <c r="D32" i="2"/>
  <c r="C31" i="2"/>
  <c r="F30" i="2"/>
  <c r="H35" i="2"/>
  <c r="G34" i="2"/>
  <c r="E32" i="2"/>
  <c r="E29" i="2"/>
  <c r="G35" i="2"/>
  <c r="F34" i="2"/>
  <c r="I33" i="2"/>
  <c r="H32" i="2"/>
  <c r="G31" i="2"/>
  <c r="H29" i="2"/>
  <c r="D29" i="2"/>
  <c r="F35" i="2"/>
  <c r="I34" i="2"/>
  <c r="E34" i="2"/>
  <c r="H33" i="2"/>
  <c r="D33" i="2"/>
  <c r="G32" i="2"/>
  <c r="C32" i="2"/>
  <c r="F31" i="2"/>
  <c r="I30" i="2"/>
  <c r="E30" i="2"/>
  <c r="G29" i="2"/>
  <c r="I35" i="2"/>
  <c r="E35" i="2"/>
  <c r="H34" i="2"/>
  <c r="D34" i="2"/>
  <c r="G33" i="2"/>
  <c r="C33" i="2"/>
  <c r="F32" i="2"/>
  <c r="I31" i="2"/>
  <c r="E31" i="2"/>
  <c r="H30" i="2"/>
  <c r="D30" i="2"/>
  <c r="F29" i="2"/>
  <c r="C34" i="2"/>
  <c r="I32" i="2"/>
  <c r="H31" i="2"/>
  <c r="D31" i="2"/>
  <c r="G30" i="2"/>
  <c r="D10" i="2"/>
  <c r="I50" i="2" s="1"/>
  <c r="I51" i="2" s="1"/>
  <c r="D9" i="2"/>
  <c r="H50" i="2" s="1"/>
  <c r="H51" i="2" s="1"/>
  <c r="D8" i="2"/>
  <c r="G50" i="2" s="1"/>
  <c r="G51" i="2" s="1"/>
  <c r="D52" i="2" s="1"/>
  <c r="D7" i="2"/>
  <c r="F50" i="2" s="1"/>
  <c r="F51" i="2" s="1"/>
  <c r="D6" i="2"/>
  <c r="E50" i="2" s="1"/>
  <c r="E51" i="2" s="1"/>
  <c r="D5" i="2"/>
  <c r="D4" i="2"/>
  <c r="C10" i="2"/>
  <c r="C9" i="2"/>
  <c r="C8" i="2"/>
  <c r="C7" i="2"/>
  <c r="B9" i="2"/>
  <c r="B10" i="2"/>
  <c r="B8" i="2"/>
  <c r="B7" i="2"/>
  <c r="B6" i="2"/>
  <c r="B5" i="2"/>
  <c r="B4" i="2"/>
  <c r="D53" i="2" l="1"/>
  <c r="G52" i="2"/>
  <c r="G53" i="2" s="1"/>
  <c r="H52" i="2"/>
  <c r="H53" i="2" s="1"/>
  <c r="E52" i="2"/>
  <c r="E53" i="2" s="1"/>
  <c r="I52" i="2"/>
  <c r="I53" i="2" s="1"/>
  <c r="F52" i="2"/>
  <c r="F53" i="2" s="1"/>
  <c r="C55" i="2" l="1"/>
  <c r="C59" i="2"/>
  <c r="C58" i="2"/>
  <c r="C54" i="2"/>
  <c r="C50" i="2"/>
  <c r="C51" i="2" s="1"/>
  <c r="C52" i="2"/>
  <c r="C61" i="2" l="1"/>
  <c r="C56" i="2"/>
  <c r="C57" i="2" s="1"/>
  <c r="B57" i="2" l="1"/>
  <c r="J59" i="2" l="1"/>
  <c r="J58" i="2"/>
</calcChain>
</file>

<file path=xl/comments1.xml><?xml version="1.0" encoding="utf-8"?>
<comments xmlns="http://schemas.openxmlformats.org/spreadsheetml/2006/main">
  <authors>
    <author>ARAUJO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>ARAUJO:</t>
        </r>
        <r>
          <rPr>
            <sz val="9"/>
            <color indexed="81"/>
            <rFont val="Tahoma"/>
            <family val="2"/>
          </rPr>
          <t xml:space="preserve">
Variância do Excesso de Retorno de Mercado
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ARAUJO:</t>
        </r>
        <r>
          <rPr>
            <sz val="9"/>
            <color indexed="81"/>
            <rFont val="Tahoma"/>
            <family val="2"/>
          </rPr>
          <t xml:space="preserve">
Aqui é a variância do RESÍDUO</t>
        </r>
      </text>
    </comment>
    <comment ref="A52" authorId="0">
      <text>
        <r>
          <rPr>
            <b/>
            <sz val="9"/>
            <color indexed="81"/>
            <rFont val="Tahoma"/>
            <family val="2"/>
          </rPr>
          <t>ARAUJO:</t>
        </r>
        <r>
          <rPr>
            <sz val="9"/>
            <color indexed="81"/>
            <rFont val="Tahoma"/>
            <family val="2"/>
          </rPr>
          <t xml:space="preserve">
é o peso tal que a soma de todos de igual a 1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ARAUJO:</t>
        </r>
        <r>
          <rPr>
            <sz val="9"/>
            <color indexed="81"/>
            <rFont val="Tahoma"/>
            <family val="2"/>
          </rPr>
          <t xml:space="preserve">
Mesmo resultado se obtem caso se use as estimativas de alpha e beta do Active Portfolio</t>
        </r>
      </text>
    </comment>
    <comment ref="J61" authorId="0">
      <text>
        <r>
          <rPr>
            <b/>
            <sz val="9"/>
            <color indexed="81"/>
            <rFont val="Tahoma"/>
            <family val="2"/>
          </rPr>
          <t>ARAUJO:</t>
        </r>
        <r>
          <rPr>
            <sz val="9"/>
            <color indexed="81"/>
            <rFont val="Tahoma"/>
            <family val="2"/>
          </rPr>
          <t xml:space="preserve">
Aqui usou-se a expressão que relaciona o Sharpe Ration do Portfólio P com o Sharpe do Portfólio Passivo e o </t>
        </r>
        <r>
          <rPr>
            <i/>
            <sz val="9"/>
            <color indexed="81"/>
            <rFont val="Tahoma"/>
            <family val="2"/>
          </rPr>
          <t>Information Ratio</t>
        </r>
      </text>
    </comment>
  </commentList>
</comments>
</file>

<file path=xl/sharedStrings.xml><?xml version="1.0" encoding="utf-8"?>
<sst xmlns="http://schemas.openxmlformats.org/spreadsheetml/2006/main" count="350" uniqueCount="149">
  <si>
    <t>Time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</si>
  <si>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</si>
  <si>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</si>
  <si>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</si>
  <si>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</si>
  <si>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</si>
  <si>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</si>
  <si>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</si>
  <si>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</si>
  <si>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</si>
  <si>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</si>
  <si>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</si>
  <si>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</si>
  <si>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</si>
  <si>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</si>
  <si>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</si>
  <si>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</si>
  <si>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</si>
  <si>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</si>
  <si>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</si>
  <si>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</si>
  <si>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</si>
  <si>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</si>
  <si>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</si>
  <si>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</si>
  <si>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</si>
  <si>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</si>
  <si>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</si>
  <si>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</si>
  <si>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</si>
  <si>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</si>
  <si>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</si>
  <si>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</si>
  <si>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</si>
  <si>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</si>
  <si>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</si>
  <si>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</si>
  <si>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</si>
  <si>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</si>
  <si>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</si>
  <si>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</si>
  <si>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</si>
  <si>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</si>
  <si>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</si>
  <si>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Aug-14</t>
  </si>
  <si>
    <t>Sep-14</t>
  </si>
  <si>
    <t>Oct-14</t>
  </si>
  <si>
    <t>Nov-14</t>
  </si>
  <si>
    <t>Dec-14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</si>
  <si>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</si>
  <si>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</si>
  <si>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</si>
  <si>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</si>
  <si>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</si>
  <si>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</si>
  <si>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</si>
  <si>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</si>
  <si>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</si>
  <si>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</si>
  <si>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</si>
  <si>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</si>
  <si>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NATU3</t>
  </si>
  <si>
    <t>EMBR3</t>
  </si>
  <si>
    <t>CPLE3</t>
  </si>
  <si>
    <t>LREN3</t>
  </si>
  <si>
    <t>ITSA4</t>
  </si>
  <si>
    <t>CESP6</t>
  </si>
  <si>
    <t>IBRX</t>
  </si>
  <si>
    <t>CDIMs</t>
  </si>
  <si>
    <t>IBOV</t>
  </si>
  <si>
    <t>RetornoNATU3</t>
  </si>
  <si>
    <t>RetornoEMBR3</t>
  </si>
  <si>
    <t>RetornoCPLE3</t>
  </si>
  <si>
    <t>RetornoLREN3</t>
  </si>
  <si>
    <t>RetornoITSA4</t>
  </si>
  <si>
    <t>RetornoCESP6</t>
  </si>
  <si>
    <t>RetornoIBRX</t>
  </si>
  <si>
    <t>xrnatu3</t>
  </si>
  <si>
    <t>xrembr3</t>
  </si>
  <si>
    <t>xrcple3</t>
  </si>
  <si>
    <t>xrlren3</t>
  </si>
  <si>
    <t>xritsa4</t>
  </si>
  <si>
    <t>xrcesp6</t>
  </si>
  <si>
    <t>xribrx</t>
  </si>
  <si>
    <t>rnatu3</t>
  </si>
  <si>
    <t>rembr3</t>
  </si>
  <si>
    <t>rcple3</t>
  </si>
  <si>
    <t>rlren3</t>
  </si>
  <si>
    <t>ritsa4</t>
  </si>
  <si>
    <t>rcesp6</t>
  </si>
  <si>
    <t>Risk Parameters of the Investable Universe</t>
  </si>
  <si>
    <t>Beta</t>
  </si>
  <si>
    <t>SD of Residual</t>
  </si>
  <si>
    <t>SD of Excess Return</t>
  </si>
  <si>
    <t>Panel 2:</t>
  </si>
  <si>
    <t>Panel 1:</t>
  </si>
  <si>
    <t>Correlation of Residuals</t>
  </si>
  <si>
    <t>Panel 3:</t>
  </si>
  <si>
    <t>The Index Model Covariance Matrix</t>
  </si>
  <si>
    <t xml:space="preserve">Market Index Risk </t>
  </si>
  <si>
    <t>Panel 4:</t>
  </si>
  <si>
    <t>Macro Forecast and Forecast of Alpha Values</t>
  </si>
  <si>
    <t>Market Risk Premium</t>
  </si>
  <si>
    <t>Alpha</t>
  </si>
  <si>
    <t>Risk Premium</t>
  </si>
  <si>
    <t>Panel 5:</t>
  </si>
  <si>
    <t>Computation of the Optimal Risky Portfolio</t>
  </si>
  <si>
    <t xml:space="preserve"> σ²(e)</t>
  </si>
  <si>
    <t>α/ σ²(e)</t>
  </si>
  <si>
    <t>w_0(i)</t>
  </si>
  <si>
    <t>[w_0(i)]^2</t>
  </si>
  <si>
    <t>α_A</t>
  </si>
  <si>
    <t xml:space="preserve"> σ²(e_A)</t>
  </si>
  <si>
    <t>w_0_A</t>
  </si>
  <si>
    <t>W* (Risk Portfolio)</t>
  </si>
  <si>
    <t>SD</t>
  </si>
  <si>
    <t>SharpeRation</t>
  </si>
  <si>
    <t>Active Pf A</t>
  </si>
  <si>
    <t>Overall Pf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</si>
  <si>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</si>
  <si>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</si>
  <si>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</si>
  <si>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</si>
  <si>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</si>
  <si>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</si>
  <si>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</si>
  <si>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</si>
  <si>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</si>
  <si>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</si>
  <si>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</si>
  <si>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</si>
  <si>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</si>
  <si>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</si>
  <si>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</si>
  <si>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</si>
  <si>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</si>
  <si>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</si>
  <si>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</si>
  <si>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</si>
  <si>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</si>
  <si>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</si>
  <si>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</si>
  <si>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</si>
  <si>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Variável X 1</t>
  </si>
  <si>
    <t>RESULTADOS DE RESÍDUOS</t>
  </si>
  <si>
    <t>Observação</t>
  </si>
  <si>
    <t>Y previsto</t>
  </si>
  <si>
    <t>Resíduos</t>
  </si>
  <si>
    <t>não significante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</si>
</sst>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0000000"/>
  </numFmts>
  <fonts count="10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  <font>
      <b/>
      <sz val="11"/>
      <name val="Calibri"/>
      <family val="2"/>
    </font>
    <font>
      <b/>
      <i/>
      <sz val="11"/>
      <name val="Calibri"/>
      <family val="2"/>
    </font>
    <font>
      <sz val="10"/>
      <name val="Arial"/>
      <family val="2"/>
    </font>
    <font>
      <i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5" xfId="0" applyFill="1" applyBorder="1" applyAlignment="1"/>
    <xf numFmtId="0" fontId="0" fillId="0" borderId="6" xfId="0" applyFill="1" applyBorder="1" applyAlignment="1">
      <alignment horizontal="right"/>
    </xf>
    <xf numFmtId="0" fontId="2" fillId="0" borderId="6" xfId="0" applyFon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8" xfId="0" applyFill="1" applyBorder="1" applyAlignment="1"/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6" xfId="0" applyFill="1" applyBorder="1" applyAlignment="1"/>
    <xf numFmtId="0" fontId="0" fillId="0" borderId="10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1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2" fillId="0" borderId="10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5" xfId="0" applyNumberFormat="1" applyFill="1" applyBorder="1" applyAlignment="1"/>
    <xf numFmtId="0" fontId="0" fillId="0" borderId="12" xfId="0" applyFill="1" applyBorder="1" applyAlignment="1"/>
    <xf numFmtId="0" fontId="2" fillId="0" borderId="4" xfId="0" applyFont="1" applyFill="1" applyBorder="1" applyAlignment="1">
      <alignment horizontal="centerContinuous"/>
    </xf>
    <xf numFmtId="164" fontId="2" fillId="0" borderId="1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9" xfId="0" applyNumberFormat="1" applyFill="1" applyBorder="1" applyAlignment="1"/>
    <xf numFmtId="0" fontId="0" fillId="0" borderId="0" xfId="0" applyFill="1"/>
    <xf numFmtId="0" fontId="0" fillId="2" borderId="0" xfId="0" applyFill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"/>
  <sheetViews>
    <sheetView topLeftCell="L39" workbookViewId="0">
      <selection activeCell="S12" sqref="S12"/>
    </sheetView>
  </sheetViews>
  <sheetFormatPr defaultRowHeight="15"/>
  <cols>
    <col min="11" max="11" width="14.28515625" bestFit="1" customWidth="1"/>
  </cols>
  <sheetData>
    <row r="1" spans="1:30">
      <c r="A1" t="s">
        <v>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  <c r="AD1" t="s">
        <v>89</v>
      </c>
    </row>
    <row r="2" spans="1:30">
      <c r="A2" t="s">
        <v>1</v>
      </c>
      <c r="B2">
        <v>32.889188247</v>
      </c>
      <c r="C2">
        <v>12.496345952</v>
      </c>
      <c r="D2">
        <v>27.972574706</v>
      </c>
      <c r="E2">
        <v>8.2557534934000003</v>
      </c>
      <c r="F2">
        <v>5.2277532163</v>
      </c>
      <c r="G2">
        <v>17.106173266999999</v>
      </c>
      <c r="H2">
        <v>21462</v>
      </c>
      <c r="I2">
        <v>8.6059205199999992E-3</v>
      </c>
      <c r="J2">
        <v>66574</v>
      </c>
    </row>
    <row r="3" spans="1:30">
      <c r="A3" t="s">
        <v>2</v>
      </c>
      <c r="B3">
        <v>32.511771332000002</v>
      </c>
      <c r="C3">
        <v>12.949246065000001</v>
      </c>
      <c r="D3">
        <v>27.248156745999999</v>
      </c>
      <c r="E3">
        <v>8.6992443836</v>
      </c>
      <c r="F3">
        <v>5.3829452117000001</v>
      </c>
      <c r="G3">
        <v>16.403179845</v>
      </c>
      <c r="H3">
        <v>21891</v>
      </c>
      <c r="I3">
        <v>8.4242906400000001E-3</v>
      </c>
      <c r="J3">
        <v>67383</v>
      </c>
      <c r="K3">
        <v>-1.1475409857050029E-2</v>
      </c>
      <c r="L3">
        <v>3.6242603617060942E-2</v>
      </c>
      <c r="M3">
        <v>-2.5897435885464472E-2</v>
      </c>
      <c r="N3">
        <v>5.3719008271570258E-2</v>
      </c>
      <c r="O3">
        <v>2.968617472533237E-2</v>
      </c>
      <c r="P3">
        <v>-4.1095890414962831E-2</v>
      </c>
      <c r="Q3">
        <v>1.9988817444786134E-2</v>
      </c>
      <c r="R3">
        <v>-1.9899699836969376E-2</v>
      </c>
      <c r="S3">
        <v>2.7818312868475914E-2</v>
      </c>
      <c r="T3">
        <v>-3.4321725368499756E-2</v>
      </c>
      <c r="U3">
        <v>4.5294716954231262E-2</v>
      </c>
      <c r="V3">
        <v>2.1261883899569511E-2</v>
      </c>
      <c r="W3">
        <v>-4.9520179629325867E-2</v>
      </c>
      <c r="X3">
        <v>1.1564526706933975E-2</v>
      </c>
      <c r="Y3">
        <v>-2.4121973663568497E-2</v>
      </c>
      <c r="Z3">
        <v>2.0370928570628166E-2</v>
      </c>
      <c r="AA3">
        <v>-4.2157426476478577E-2</v>
      </c>
      <c r="AB3">
        <v>1.5278059057891369E-2</v>
      </c>
      <c r="AC3">
        <v>2.9226948390714824E-4</v>
      </c>
      <c r="AD3">
        <v>-5.7302307337522507E-2</v>
      </c>
    </row>
    <row r="4" spans="1:30">
      <c r="A4" t="s">
        <v>3</v>
      </c>
      <c r="B4">
        <v>36.287648494999999</v>
      </c>
      <c r="C4">
        <v>12.534151332</v>
      </c>
      <c r="D4">
        <v>28.324025002999999</v>
      </c>
      <c r="E4">
        <v>9.0471631297999995</v>
      </c>
      <c r="F4">
        <v>5.7576857473</v>
      </c>
      <c r="G4">
        <v>18.686406344000002</v>
      </c>
      <c r="H4">
        <v>22385</v>
      </c>
      <c r="I4">
        <v>9.1885051600000007E-3</v>
      </c>
      <c r="J4">
        <v>68586</v>
      </c>
      <c r="K4">
        <v>0.1161387709221354</v>
      </c>
      <c r="L4">
        <v>-3.2055513573252967E-2</v>
      </c>
      <c r="M4">
        <v>3.9484074722152943E-2</v>
      </c>
      <c r="N4">
        <v>3.9994134071679066E-2</v>
      </c>
      <c r="O4">
        <v>6.9616264119777713E-2</v>
      </c>
      <c r="P4">
        <v>0.13919413922026661</v>
      </c>
      <c r="Q4">
        <v>2.256635146864008E-2</v>
      </c>
      <c r="R4">
        <v>0.10695026814937592</v>
      </c>
      <c r="S4">
        <v>-4.1244018822908401E-2</v>
      </c>
      <c r="T4">
        <v>3.0295569449663162E-2</v>
      </c>
      <c r="U4">
        <v>3.0805628746747971E-2</v>
      </c>
      <c r="V4">
        <v>6.042775884270668E-2</v>
      </c>
      <c r="W4">
        <v>0.13000562787055969</v>
      </c>
      <c r="X4">
        <v>1.3377846218645573E-2</v>
      </c>
      <c r="Y4">
        <v>0.10141025483608246</v>
      </c>
      <c r="Z4">
        <v>-4.8559490591287613E-2</v>
      </c>
      <c r="AA4">
        <v>2.0556055009365082E-2</v>
      </c>
      <c r="AB4">
        <v>-1.1729848338291049E-3</v>
      </c>
      <c r="AC4">
        <v>3.730667382478714E-2</v>
      </c>
      <c r="AD4">
        <v>0.1208246648311615</v>
      </c>
    </row>
    <row r="5" spans="1:30">
      <c r="A5" t="s">
        <v>4</v>
      </c>
      <c r="B5">
        <v>34.946583224999998</v>
      </c>
      <c r="C5">
        <v>11.475711885999999</v>
      </c>
      <c r="D5">
        <v>28.328265257999998</v>
      </c>
      <c r="E5">
        <v>10.175405813999999</v>
      </c>
      <c r="F5">
        <v>5.4653032679000004</v>
      </c>
      <c r="G5">
        <v>18.289845952</v>
      </c>
      <c r="H5">
        <v>21561</v>
      </c>
      <c r="I5">
        <v>8.3880032000000007E-3</v>
      </c>
      <c r="J5">
        <v>66132</v>
      </c>
      <c r="K5">
        <v>-3.6956521726250302E-2</v>
      </c>
      <c r="L5">
        <v>-8.4444444459337187E-2</v>
      </c>
      <c r="M5">
        <v>1.4970524138253733E-4</v>
      </c>
      <c r="N5">
        <v>0.12470679129060221</v>
      </c>
      <c r="O5">
        <v>-5.0781250007802002E-2</v>
      </c>
      <c r="P5">
        <v>-2.1221864958926816E-2</v>
      </c>
      <c r="Q5">
        <v>-3.6810364083091358E-2</v>
      </c>
      <c r="R5">
        <v>-4.5344524085521698E-2</v>
      </c>
      <c r="S5">
        <v>-9.2832446098327637E-2</v>
      </c>
      <c r="T5">
        <v>-8.2382978871464729E-3</v>
      </c>
      <c r="U5">
        <v>0.11631878465414047</v>
      </c>
      <c r="V5">
        <v>-5.9169251471757889E-2</v>
      </c>
      <c r="W5">
        <v>-2.9609868302941322E-2</v>
      </c>
      <c r="X5">
        <v>-4.5198366045951843E-2</v>
      </c>
      <c r="Y5">
        <v>-8.3172665908932686E-3</v>
      </c>
      <c r="Z5">
        <v>-0.10440912842750549</v>
      </c>
      <c r="AA5">
        <v>4.3521646410226822E-2</v>
      </c>
      <c r="AB5">
        <v>0.14771781861782074</v>
      </c>
      <c r="AC5">
        <v>-1.279070321470499E-2</v>
      </c>
      <c r="AD5">
        <v>6.3961506821215153E-3</v>
      </c>
    </row>
    <row r="6" spans="1:30">
      <c r="A6" t="s">
        <v>5</v>
      </c>
      <c r="B6">
        <v>33.368859377</v>
      </c>
      <c r="C6">
        <v>11.614980235000001</v>
      </c>
      <c r="D6">
        <v>28.072726783</v>
      </c>
      <c r="E6">
        <v>10.490922273000001</v>
      </c>
      <c r="F6">
        <v>5.3211506523000001</v>
      </c>
      <c r="G6">
        <v>18.726812265</v>
      </c>
      <c r="H6">
        <v>21071</v>
      </c>
      <c r="I6">
        <v>9.852663099999999E-3</v>
      </c>
      <c r="J6">
        <v>64620</v>
      </c>
      <c r="K6">
        <v>-4.514672687289583E-2</v>
      </c>
      <c r="L6">
        <v>1.2135922405816468E-2</v>
      </c>
      <c r="M6">
        <v>-9.0206185473299706E-3</v>
      </c>
      <c r="N6">
        <v>3.1007751903702231E-2</v>
      </c>
      <c r="O6">
        <v>-2.6375959125025803E-2</v>
      </c>
      <c r="P6">
        <v>2.3891197014276482E-2</v>
      </c>
      <c r="Q6">
        <v>-2.2726218635499281E-2</v>
      </c>
      <c r="R6">
        <v>-5.4999388754367828E-2</v>
      </c>
      <c r="S6">
        <v>2.2832592949271202E-3</v>
      </c>
      <c r="T6">
        <v>-1.887328177690506E-2</v>
      </c>
      <c r="U6">
        <v>2.1155089139938354E-2</v>
      </c>
      <c r="V6">
        <v>-3.6228623241186142E-2</v>
      </c>
      <c r="W6">
        <v>1.403853390365839E-2</v>
      </c>
      <c r="X6">
        <v>-3.2578881829977036E-2</v>
      </c>
      <c r="Y6">
        <v>-2.714269608259201E-2</v>
      </c>
      <c r="Z6">
        <v>-8.3753988146781921E-3</v>
      </c>
      <c r="AA6">
        <v>1.9637402147054672E-2</v>
      </c>
      <c r="AB6">
        <v>3.8900226354598999E-2</v>
      </c>
      <c r="AC6">
        <v>-4.822868388146162E-3</v>
      </c>
      <c r="AD6">
        <v>4.03096042573452E-2</v>
      </c>
    </row>
    <row r="7" spans="1:30">
      <c r="A7" t="s">
        <v>6</v>
      </c>
      <c r="B7">
        <v>30.765615028999999</v>
      </c>
      <c r="C7">
        <v>11.13859478</v>
      </c>
      <c r="D7">
        <v>27.744177315000002</v>
      </c>
      <c r="E7">
        <v>10.45712441</v>
      </c>
      <c r="F7">
        <v>5.4086636419999996</v>
      </c>
      <c r="G7">
        <v>18.757411632</v>
      </c>
      <c r="H7">
        <v>20745</v>
      </c>
      <c r="I7">
        <v>9.5266640000000007E-3</v>
      </c>
      <c r="J7">
        <v>62403</v>
      </c>
      <c r="K7">
        <v>-7.8014184380372525E-2</v>
      </c>
      <c r="L7">
        <v>-4.1014745213640978E-2</v>
      </c>
      <c r="M7">
        <v>-1.1703511046136003E-2</v>
      </c>
      <c r="N7">
        <v>-3.2216293401566985E-3</v>
      </c>
      <c r="O7">
        <v>1.6446252966390486E-2</v>
      </c>
      <c r="P7">
        <v>1.6339869576836737E-3</v>
      </c>
      <c r="Q7">
        <v>-1.547150111527692E-2</v>
      </c>
      <c r="R7">
        <v>-8.7540850043296814E-2</v>
      </c>
      <c r="S7">
        <v>-5.0541408360004425E-2</v>
      </c>
      <c r="T7">
        <v>-2.1230174228549004E-2</v>
      </c>
      <c r="U7">
        <v>-1.2748293578624725E-2</v>
      </c>
      <c r="V7">
        <v>6.9195888936519623E-3</v>
      </c>
      <c r="W7">
        <v>-7.8926766291260719E-3</v>
      </c>
      <c r="X7">
        <v>-2.4998165667057037E-2</v>
      </c>
      <c r="Y7">
        <v>-6.5193057060241699E-2</v>
      </c>
      <c r="Z7">
        <v>-6.0648597776889801E-2</v>
      </c>
      <c r="AA7">
        <v>9.3214781954884529E-3</v>
      </c>
      <c r="AB7">
        <v>-3.2052556052803993E-3</v>
      </c>
      <c r="AC7">
        <v>2.9330959543585777E-2</v>
      </c>
      <c r="AD7">
        <v>1.2530462816357613E-2</v>
      </c>
    </row>
    <row r="8" spans="1:30">
      <c r="A8" t="s">
        <v>7</v>
      </c>
      <c r="B8">
        <v>28.436205217000001</v>
      </c>
      <c r="C8">
        <v>10.492743486</v>
      </c>
      <c r="D8">
        <v>25.553847526999999</v>
      </c>
      <c r="E8">
        <v>9.7963044480000008</v>
      </c>
      <c r="F8">
        <v>4.7004399625</v>
      </c>
      <c r="G8">
        <v>19.583594525999999</v>
      </c>
      <c r="H8">
        <v>19705</v>
      </c>
      <c r="I8">
        <v>9.6659806000000004E-3</v>
      </c>
      <c r="J8">
        <v>58823</v>
      </c>
      <c r="K8">
        <v>-7.571471624423147E-2</v>
      </c>
      <c r="L8">
        <v>-5.7983193280328658E-2</v>
      </c>
      <c r="M8">
        <v>-7.8947368420104233E-2</v>
      </c>
      <c r="N8">
        <v>-6.3193277242457491E-2</v>
      </c>
      <c r="O8">
        <v>-0.13094245203203556</v>
      </c>
      <c r="P8">
        <v>4.4045676994715892E-2</v>
      </c>
      <c r="Q8">
        <v>-5.0132562063147749E-2</v>
      </c>
      <c r="R8">
        <v>-8.5380695760250092E-2</v>
      </c>
      <c r="S8">
        <v>-6.7649170756340027E-2</v>
      </c>
      <c r="T8">
        <v>-8.8613346219062805E-2</v>
      </c>
      <c r="U8">
        <v>-7.2859257459640503E-2</v>
      </c>
      <c r="V8">
        <v>-0.14060842990875244</v>
      </c>
      <c r="W8">
        <v>3.4379694610834122E-2</v>
      </c>
      <c r="X8">
        <v>-5.9798542410135269E-2</v>
      </c>
      <c r="Y8">
        <v>-3.7743505090475082E-2</v>
      </c>
      <c r="Z8">
        <v>-8.0287963151931763E-2</v>
      </c>
      <c r="AA8">
        <v>-2.1524606272578239E-2</v>
      </c>
      <c r="AB8">
        <v>-2.5663293898105621E-2</v>
      </c>
      <c r="AC8">
        <v>-7.6907031238079071E-2</v>
      </c>
      <c r="AD8">
        <v>8.1648610532283783E-2</v>
      </c>
    </row>
    <row r="9" spans="1:30">
      <c r="A9" t="s">
        <v>8</v>
      </c>
      <c r="B9">
        <v>30.751436677000001</v>
      </c>
      <c r="C9">
        <v>9.4537653175000003</v>
      </c>
      <c r="D9">
        <v>25.037278725</v>
      </c>
      <c r="E9">
        <v>10.518636906999999</v>
      </c>
      <c r="F9">
        <v>4.3599443672999998</v>
      </c>
      <c r="G9">
        <v>18.335482624000001</v>
      </c>
      <c r="H9">
        <v>18884</v>
      </c>
      <c r="I9">
        <v>1.07238484E-2</v>
      </c>
      <c r="J9">
        <v>56495</v>
      </c>
      <c r="K9">
        <v>8.1418439708540513E-2</v>
      </c>
      <c r="L9">
        <v>-9.9018733268974146E-2</v>
      </c>
      <c r="M9">
        <v>-2.0214912899288284E-2</v>
      </c>
      <c r="N9">
        <v>7.3735199108421842E-2</v>
      </c>
      <c r="O9">
        <v>-7.2439090365256462E-2</v>
      </c>
      <c r="P9">
        <v>-6.3732523686749767E-2</v>
      </c>
      <c r="Q9">
        <v>-4.1664552144125858E-2</v>
      </c>
      <c r="R9">
        <v>7.0694588124752045E-2</v>
      </c>
      <c r="S9">
        <v>-0.10974258184432983</v>
      </c>
      <c r="T9">
        <v>-3.0938761308789253E-2</v>
      </c>
      <c r="U9">
        <v>6.3011348247528076E-2</v>
      </c>
      <c r="V9">
        <v>-8.3162941038608551E-2</v>
      </c>
      <c r="W9">
        <v>-7.4456371366977692E-2</v>
      </c>
      <c r="X9">
        <v>-5.2388399839401245E-2</v>
      </c>
      <c r="Y9">
        <v>0.11294683814048767</v>
      </c>
      <c r="Z9">
        <v>-0.12184230983257294</v>
      </c>
      <c r="AA9">
        <v>2.8370033949613571E-2</v>
      </c>
      <c r="AB9">
        <v>0.10218976438045502</v>
      </c>
      <c r="AC9">
        <v>-2.8253545984625816E-2</v>
      </c>
      <c r="AD9">
        <v>-3.2903801649808884E-2</v>
      </c>
    </row>
    <row r="10" spans="1:30">
      <c r="A10" t="s">
        <v>9</v>
      </c>
      <c r="B10">
        <v>25.814427430999999</v>
      </c>
      <c r="C10">
        <v>11.08532589</v>
      </c>
      <c r="D10">
        <v>22.421443633999999</v>
      </c>
      <c r="E10">
        <v>8.9288842407000004</v>
      </c>
      <c r="F10">
        <v>4.3435364645999996</v>
      </c>
      <c r="G10">
        <v>17.110655151</v>
      </c>
      <c r="H10">
        <v>18025</v>
      </c>
      <c r="I10">
        <v>9.3978996000000006E-3</v>
      </c>
      <c r="J10">
        <v>52324</v>
      </c>
      <c r="K10">
        <v>-0.16054564532565568</v>
      </c>
      <c r="L10">
        <v>0.17258314731801039</v>
      </c>
      <c r="M10">
        <v>-0.10447761195341332</v>
      </c>
      <c r="N10">
        <v>-0.15113675663070392</v>
      </c>
      <c r="O10">
        <v>-3.7633284550741023E-3</v>
      </c>
      <c r="P10">
        <v>-6.68009399107269E-2</v>
      </c>
      <c r="Q10">
        <v>-4.5488244016098286E-2</v>
      </c>
      <c r="R10">
        <v>-0.16994354128837585</v>
      </c>
      <c r="S10">
        <v>0.16318525373935699</v>
      </c>
      <c r="T10">
        <v>-0.11387550830841064</v>
      </c>
      <c r="U10">
        <v>-0.16053465008735657</v>
      </c>
      <c r="V10">
        <v>-1.3161228038370609E-2</v>
      </c>
      <c r="W10">
        <v>-7.6198838651180267E-2</v>
      </c>
      <c r="X10">
        <v>-5.4886143654584899E-2</v>
      </c>
      <c r="Y10">
        <v>-0.12587618827819824</v>
      </c>
      <c r="Z10">
        <v>0.15090382099151611</v>
      </c>
      <c r="AA10">
        <v>-5.1944319158792496E-2</v>
      </c>
      <c r="AB10">
        <v>-0.11865375190973282</v>
      </c>
      <c r="AC10">
        <v>4.4711697846651077E-2</v>
      </c>
      <c r="AD10">
        <v>-3.2719455659389496E-2</v>
      </c>
    </row>
    <row r="11" spans="1:30">
      <c r="A11" t="s">
        <v>10</v>
      </c>
      <c r="B11">
        <v>26.943808631</v>
      </c>
      <c r="C11">
        <v>11.179669089000001</v>
      </c>
      <c r="D11">
        <v>22.413969819999998</v>
      </c>
      <c r="E11">
        <v>9.1774474544999993</v>
      </c>
      <c r="F11">
        <v>4.8995820560999999</v>
      </c>
      <c r="G11">
        <v>18.003117379999999</v>
      </c>
      <c r="H11">
        <v>19618</v>
      </c>
      <c r="I11">
        <v>8.8074121999999998E-3</v>
      </c>
      <c r="J11">
        <v>58338</v>
      </c>
      <c r="K11">
        <v>4.3749999995884123E-2</v>
      </c>
      <c r="L11">
        <v>8.5106382921143666E-3</v>
      </c>
      <c r="M11">
        <v>-3.3333330904114793E-4</v>
      </c>
      <c r="N11">
        <v>2.7838104638761921E-2</v>
      </c>
      <c r="O11">
        <v>0.1280167890915144</v>
      </c>
      <c r="P11">
        <v>5.2158273375513695E-2</v>
      </c>
      <c r="Q11">
        <v>8.8377253814147017E-2</v>
      </c>
      <c r="R11">
        <v>3.4942585974931717E-2</v>
      </c>
      <c r="S11">
        <v>-2.9677391285076737E-4</v>
      </c>
      <c r="T11">
        <v>-9.1407457366585732E-3</v>
      </c>
      <c r="U11">
        <v>1.9030692055821419E-2</v>
      </c>
      <c r="V11">
        <v>0.11920937895774841</v>
      </c>
      <c r="W11">
        <v>4.3350860476493835E-2</v>
      </c>
      <c r="X11">
        <v>7.956983894109726E-2</v>
      </c>
      <c r="Y11">
        <v>-1.8699074164032936E-2</v>
      </c>
      <c r="Z11">
        <v>-2.7970171067863703E-3</v>
      </c>
      <c r="AA11">
        <v>-8.8375560939311981E-2</v>
      </c>
      <c r="AB11">
        <v>-8.4565602242946625E-2</v>
      </c>
      <c r="AC11">
        <v>1.755267009139061E-2</v>
      </c>
      <c r="AD11">
        <v>-1.6892064362764359E-2</v>
      </c>
    </row>
    <row r="12" spans="1:30">
      <c r="A12" t="s">
        <v>11</v>
      </c>
      <c r="B12">
        <v>29.283241116999999</v>
      </c>
      <c r="C12">
        <v>10.670215814000001</v>
      </c>
      <c r="D12">
        <v>22.077648164999999</v>
      </c>
      <c r="E12">
        <v>9.5546994244000008</v>
      </c>
      <c r="F12">
        <v>4.8084270410999999</v>
      </c>
      <c r="G12">
        <v>19.394127475000001</v>
      </c>
      <c r="H12">
        <v>19410</v>
      </c>
      <c r="I12">
        <v>8.5861519000000001E-3</v>
      </c>
      <c r="J12">
        <v>56874</v>
      </c>
      <c r="K12">
        <v>8.6826347308167226E-2</v>
      </c>
      <c r="L12">
        <v>-4.5569620258372946E-2</v>
      </c>
      <c r="M12">
        <v>-1.5005001688719103E-2</v>
      </c>
      <c r="N12">
        <v>4.1106415674984069E-2</v>
      </c>
      <c r="O12">
        <v>-1.8604651163360277E-2</v>
      </c>
      <c r="P12">
        <v>7.7264957264862433E-2</v>
      </c>
      <c r="Q12">
        <v>-1.060250790090733E-2</v>
      </c>
      <c r="R12">
        <v>7.8240193426609039E-2</v>
      </c>
      <c r="S12">
        <v>-5.4155770689249039E-2</v>
      </c>
      <c r="T12">
        <v>-2.359115332365036E-2</v>
      </c>
      <c r="U12">
        <v>3.2520264387130737E-2</v>
      </c>
      <c r="V12">
        <v>-2.7190802618861198E-2</v>
      </c>
      <c r="W12">
        <v>6.8678803741931915E-2</v>
      </c>
      <c r="X12">
        <v>-1.9188659265637398E-2</v>
      </c>
      <c r="Y12">
        <v>9.6366226673126221E-2</v>
      </c>
      <c r="Z12">
        <v>-6.3840337097644806E-2</v>
      </c>
      <c r="AA12">
        <v>8.6106907110661268E-4</v>
      </c>
      <c r="AB12">
        <v>3.577759861946106E-2</v>
      </c>
      <c r="AC12">
        <v>-1.1672308668494225E-2</v>
      </c>
      <c r="AD12">
        <v>8.4620364010334015E-2</v>
      </c>
    </row>
    <row r="13" spans="1:30">
      <c r="A13" t="s">
        <v>12</v>
      </c>
      <c r="B13">
        <v>29.250973083000002</v>
      </c>
      <c r="C13">
        <v>11.09476021</v>
      </c>
      <c r="D13">
        <v>24.678535626999999</v>
      </c>
      <c r="E13">
        <v>8.5612161110000002</v>
      </c>
      <c r="F13">
        <v>5.2119810658999999</v>
      </c>
      <c r="G13">
        <v>20.341983912</v>
      </c>
      <c r="H13">
        <v>19706</v>
      </c>
      <c r="I13">
        <v>9.0466588000000011E-3</v>
      </c>
      <c r="J13">
        <v>56754</v>
      </c>
      <c r="K13">
        <v>-1.1019283647965077E-3</v>
      </c>
      <c r="L13">
        <v>3.978779842887252E-2</v>
      </c>
      <c r="M13">
        <v>0.11780636427222453</v>
      </c>
      <c r="N13">
        <v>-0.10397849992674024</v>
      </c>
      <c r="O13">
        <v>8.3926411142484753E-2</v>
      </c>
      <c r="P13">
        <v>4.8873373562272032E-2</v>
      </c>
      <c r="Q13">
        <v>1.5249871200412159E-2</v>
      </c>
      <c r="R13">
        <v>-1.0148586705327034E-2</v>
      </c>
      <c r="S13">
        <v>3.0741140246391296E-2</v>
      </c>
      <c r="T13">
        <v>0.10875970870256424</v>
      </c>
      <c r="U13">
        <v>-0.11302515864372253</v>
      </c>
      <c r="V13">
        <v>7.4879750609397888E-2</v>
      </c>
      <c r="W13">
        <v>3.9826713502407074E-2</v>
      </c>
      <c r="X13">
        <v>6.2032123096287251E-3</v>
      </c>
      <c r="Y13">
        <v>-1.0474800132215023E-2</v>
      </c>
      <c r="Z13">
        <v>2.2903740406036377E-2</v>
      </c>
      <c r="AA13">
        <v>0.10655287653207779</v>
      </c>
      <c r="AB13">
        <v>-0.13724103569984436</v>
      </c>
      <c r="AC13">
        <v>6.0271240770816803E-2</v>
      </c>
      <c r="AD13">
        <v>3.6180421710014343E-2</v>
      </c>
    </row>
    <row r="14" spans="1:30">
      <c r="A14" t="s">
        <v>13</v>
      </c>
      <c r="B14">
        <v>30.186746076999999</v>
      </c>
      <c r="C14">
        <v>11.377789806999999</v>
      </c>
      <c r="D14">
        <v>24.656114183</v>
      </c>
      <c r="E14">
        <v>10.434037399999999</v>
      </c>
      <c r="F14">
        <v>5.2859098753999998</v>
      </c>
      <c r="G14">
        <v>20.188111114000002</v>
      </c>
      <c r="H14">
        <v>21267</v>
      </c>
      <c r="I14">
        <v>8.8530020000000004E-3</v>
      </c>
      <c r="J14">
        <v>63072</v>
      </c>
      <c r="K14">
        <v>3.1991174835268879E-2</v>
      </c>
      <c r="L14">
        <v>2.5510204064157844E-2</v>
      </c>
      <c r="M14">
        <v>-9.085402934308804E-4</v>
      </c>
      <c r="N14">
        <v>0.21875645524164236</v>
      </c>
      <c r="O14">
        <v>1.4184397173598319E-2</v>
      </c>
      <c r="P14">
        <v>-7.5642965143250728E-3</v>
      </c>
      <c r="Q14">
        <v>7.9214452451030148E-2</v>
      </c>
      <c r="R14">
        <v>2.3138172924518585E-2</v>
      </c>
      <c r="S14">
        <v>1.6657201573252678E-2</v>
      </c>
      <c r="T14">
        <v>-9.7615420818328857E-3</v>
      </c>
      <c r="U14">
        <v>0.20990344882011414</v>
      </c>
      <c r="V14">
        <v>5.3313951939344406E-3</v>
      </c>
      <c r="W14">
        <v>-1.6417298465967178E-2</v>
      </c>
      <c r="X14">
        <v>7.036145031452179E-2</v>
      </c>
      <c r="Y14">
        <v>-2.3811761289834976E-2</v>
      </c>
      <c r="Z14">
        <v>1.3487081043422222E-2</v>
      </c>
      <c r="AA14">
        <v>-7.9328425228595734E-2</v>
      </c>
      <c r="AB14">
        <v>0.11627034842967987</v>
      </c>
      <c r="AC14">
        <v>-8.5399724543094635E-2</v>
      </c>
      <c r="AD14">
        <v>-6.9556668400764465E-2</v>
      </c>
    </row>
    <row r="15" spans="1:30">
      <c r="A15" t="s">
        <v>14</v>
      </c>
      <c r="B15">
        <v>33.594198243999998</v>
      </c>
      <c r="C15">
        <v>12.075929480999999</v>
      </c>
      <c r="D15">
        <v>25.934136469999999</v>
      </c>
      <c r="E15">
        <v>11.562328224</v>
      </c>
      <c r="F15">
        <v>5.5446607085000004</v>
      </c>
      <c r="G15">
        <v>23.148623749999999</v>
      </c>
      <c r="H15">
        <v>22086</v>
      </c>
      <c r="I15">
        <v>7.4159169999999993E-3</v>
      </c>
      <c r="J15">
        <v>65811</v>
      </c>
      <c r="K15">
        <v>0.11287908137923544</v>
      </c>
      <c r="L15">
        <v>6.1359867412076913E-2</v>
      </c>
      <c r="M15">
        <v>5.1833889051388922E-2</v>
      </c>
      <c r="N15">
        <v>0.10813559322683668</v>
      </c>
      <c r="O15">
        <v>4.8951048958325298E-2</v>
      </c>
      <c r="P15">
        <v>0.14664634146712954</v>
      </c>
      <c r="Q15">
        <v>3.8510368176047395E-2</v>
      </c>
      <c r="R15">
        <v>0.10546316206455231</v>
      </c>
      <c r="S15">
        <v>5.3943950682878494E-2</v>
      </c>
      <c r="T15">
        <v>4.4417973607778549E-2</v>
      </c>
      <c r="U15">
        <v>0.10071967542171478</v>
      </c>
      <c r="V15">
        <v>4.1535131633281708E-2</v>
      </c>
      <c r="W15">
        <v>0.13923043012619019</v>
      </c>
      <c r="X15">
        <v>3.1094450503587723E-2</v>
      </c>
      <c r="Y15">
        <v>8.7048515677452087E-2</v>
      </c>
      <c r="Z15">
        <v>4.7917298972606659E-2</v>
      </c>
      <c r="AA15">
        <v>1.6077708452939987E-2</v>
      </c>
      <c r="AB15">
        <v>4.9572248011827469E-2</v>
      </c>
      <c r="AC15">
        <v>-2.606390044093132E-3</v>
      </c>
      <c r="AD15">
        <v>0.11638248711824417</v>
      </c>
    </row>
    <row r="16" spans="1:30">
      <c r="A16" t="s">
        <v>15</v>
      </c>
      <c r="B16">
        <v>32.938742165999997</v>
      </c>
      <c r="C16">
        <v>13.811844343000001</v>
      </c>
      <c r="D16">
        <v>26.158350906999999</v>
      </c>
      <c r="E16">
        <v>11.116216408</v>
      </c>
      <c r="F16">
        <v>5.2691208172000001</v>
      </c>
      <c r="G16">
        <v>22.576216940999998</v>
      </c>
      <c r="H16">
        <v>22035</v>
      </c>
      <c r="I16">
        <v>8.0829500000000002E-3</v>
      </c>
      <c r="J16">
        <v>64510</v>
      </c>
      <c r="K16">
        <v>-1.9510990357302731E-2</v>
      </c>
      <c r="L16">
        <v>0.14374999992598925</v>
      </c>
      <c r="M16">
        <v>8.6455331666572578E-3</v>
      </c>
      <c r="N16">
        <v>-3.8583216749893241E-2</v>
      </c>
      <c r="O16">
        <v>-4.9694635215026921E-2</v>
      </c>
      <c r="P16">
        <v>-2.472746609828156E-2</v>
      </c>
      <c r="Q16">
        <v>-2.3091551208910622E-3</v>
      </c>
      <c r="R16">
        <v>-2.7593940496444702E-2</v>
      </c>
      <c r="S16">
        <v>0.13566705584526062</v>
      </c>
      <c r="T16">
        <v>5.625831545330584E-4</v>
      </c>
      <c r="U16">
        <v>-4.6666167676448822E-2</v>
      </c>
      <c r="V16">
        <v>-5.7777583599090576E-2</v>
      </c>
      <c r="W16">
        <v>-3.281041607260704E-2</v>
      </c>
      <c r="X16">
        <v>-1.0392105206847191E-2</v>
      </c>
      <c r="Y16">
        <v>-1.5860354527831078E-2</v>
      </c>
      <c r="Z16">
        <v>0.12662240862846375</v>
      </c>
      <c r="AA16">
        <v>1.5779260545969009E-2</v>
      </c>
      <c r="AB16">
        <v>-5.2926432341337204E-2</v>
      </c>
      <c r="AC16">
        <v>-5.2696045488119125E-2</v>
      </c>
      <c r="AD16">
        <v>-2.3654714226722717E-2</v>
      </c>
    </row>
    <row r="17" spans="1:30">
      <c r="A17" t="s">
        <v>16</v>
      </c>
      <c r="B17">
        <v>36.298991680999997</v>
      </c>
      <c r="C17">
        <v>15.510021927</v>
      </c>
      <c r="D17">
        <v>29.669430039000002</v>
      </c>
      <c r="E17">
        <v>11.127072062</v>
      </c>
      <c r="F17">
        <v>4.6698142747000002</v>
      </c>
      <c r="G17">
        <v>23.117591848</v>
      </c>
      <c r="H17">
        <v>21489</v>
      </c>
      <c r="I17">
        <v>6.9990859999999998E-3</v>
      </c>
      <c r="J17">
        <v>61820</v>
      </c>
      <c r="K17">
        <v>0.10201511332963144</v>
      </c>
      <c r="L17">
        <v>0.12295081973325708</v>
      </c>
      <c r="M17">
        <v>0.13422402446097756</v>
      </c>
      <c r="N17">
        <v>9.7656015334387819E-4</v>
      </c>
      <c r="O17">
        <v>-0.11373938144361438</v>
      </c>
      <c r="P17">
        <v>2.3979877072177962E-2</v>
      </c>
      <c r="Q17">
        <v>-2.4778761061946902E-2</v>
      </c>
      <c r="R17">
        <v>9.5016025006771088E-2</v>
      </c>
      <c r="S17">
        <v>0.11595173180103302</v>
      </c>
      <c r="T17">
        <v>0.12722493708133698</v>
      </c>
      <c r="U17">
        <v>-6.0225259512662888E-3</v>
      </c>
      <c r="V17">
        <v>-0.12073846906423569</v>
      </c>
      <c r="W17">
        <v>1.6980791464447975E-2</v>
      </c>
      <c r="X17">
        <v>-3.1777847558259964E-2</v>
      </c>
      <c r="Y17">
        <v>0.12229060381650925</v>
      </c>
      <c r="Z17">
        <v>0.10535134375095367</v>
      </c>
      <c r="AA17">
        <v>0.16489461064338684</v>
      </c>
      <c r="AB17">
        <v>1.0855916887521744E-2</v>
      </c>
      <c r="AC17">
        <v>-9.0283125638961792E-2</v>
      </c>
      <c r="AD17">
        <v>4.263392835855484E-2</v>
      </c>
    </row>
    <row r="18" spans="1:30">
      <c r="A18" t="s">
        <v>17</v>
      </c>
      <c r="B18">
        <v>35.925630624</v>
      </c>
      <c r="C18">
        <v>13.538249066000001</v>
      </c>
      <c r="D18">
        <v>27.006788880999999</v>
      </c>
      <c r="E18">
        <v>10.560457653</v>
      </c>
      <c r="F18">
        <v>4.5409562649000001</v>
      </c>
      <c r="G18">
        <v>22.272212551999999</v>
      </c>
      <c r="H18">
        <v>19640</v>
      </c>
      <c r="I18">
        <v>7.3248329999999993E-3</v>
      </c>
      <c r="J18">
        <v>54490</v>
      </c>
      <c r="K18">
        <v>-1.0285714277717123E-2</v>
      </c>
      <c r="L18">
        <v>-0.12712895380035008</v>
      </c>
      <c r="M18">
        <v>-8.9743589765627546E-2</v>
      </c>
      <c r="N18">
        <v>-5.0922147878869339E-2</v>
      </c>
      <c r="O18">
        <v>-2.7593818987218331E-2</v>
      </c>
      <c r="P18">
        <v>-3.6568657391238532E-2</v>
      </c>
      <c r="Q18">
        <v>-8.6044022523151381E-2</v>
      </c>
      <c r="R18">
        <v>-1.7610548064112663E-2</v>
      </c>
      <c r="S18">
        <v>-0.13445378839969635</v>
      </c>
      <c r="T18">
        <v>-9.7068421542644501E-2</v>
      </c>
      <c r="U18">
        <v>-5.8246981352567673E-2</v>
      </c>
      <c r="V18">
        <v>-3.4918650984764099E-2</v>
      </c>
      <c r="W18">
        <v>-4.3893489986658096E-2</v>
      </c>
      <c r="X18">
        <v>-9.3368858098983765E-2</v>
      </c>
      <c r="Y18">
        <v>5.4422151297330856E-2</v>
      </c>
      <c r="Z18">
        <v>-0.14953470230102539</v>
      </c>
      <c r="AA18">
        <v>5.2659604698419571E-3</v>
      </c>
      <c r="AB18">
        <v>2.5271018967032433E-2</v>
      </c>
      <c r="AC18">
        <v>6.8613328039646149E-2</v>
      </c>
      <c r="AD18">
        <v>2.9272308573126793E-2</v>
      </c>
    </row>
    <row r="19" spans="1:30">
      <c r="A19" t="s">
        <v>18</v>
      </c>
      <c r="B19">
        <v>38.995488205999997</v>
      </c>
      <c r="C19">
        <v>12.691984004</v>
      </c>
      <c r="D19">
        <v>29.212977269</v>
      </c>
      <c r="E19">
        <v>10.262094198</v>
      </c>
      <c r="F19">
        <v>4.3886444857000004</v>
      </c>
      <c r="G19">
        <v>23.494975586999999</v>
      </c>
      <c r="H19">
        <v>19813</v>
      </c>
      <c r="I19">
        <v>6.3858389999999999E-3</v>
      </c>
      <c r="J19">
        <v>54354</v>
      </c>
      <c r="K19">
        <v>8.5450346415051906E-2</v>
      </c>
      <c r="L19">
        <v>-6.2509195825427175E-2</v>
      </c>
      <c r="M19">
        <v>8.1690140864992419E-2</v>
      </c>
      <c r="N19">
        <v>-2.8252890623091682E-2</v>
      </c>
      <c r="O19">
        <v>-3.3541785103132653E-2</v>
      </c>
      <c r="P19">
        <v>5.4900833590069087E-2</v>
      </c>
      <c r="Q19">
        <v>8.808553971486761E-3</v>
      </c>
      <c r="R19">
        <v>7.9064510762691498E-2</v>
      </c>
      <c r="S19">
        <v>-6.8895034492015839E-2</v>
      </c>
      <c r="T19">
        <v>7.5304299592971802E-2</v>
      </c>
      <c r="U19">
        <v>-3.4638728946447372E-2</v>
      </c>
      <c r="V19">
        <v>-3.992762416601181E-2</v>
      </c>
      <c r="W19">
        <v>4.8514995723962784E-2</v>
      </c>
      <c r="X19">
        <v>2.4227150715887547E-3</v>
      </c>
      <c r="Y19">
        <v>8.1485576927661896E-2</v>
      </c>
      <c r="Z19">
        <v>-7.700745016336441E-2</v>
      </c>
      <c r="AA19">
        <v>7.7066630125045776E-2</v>
      </c>
      <c r="AB19">
        <v>-5.476422980427742E-2</v>
      </c>
      <c r="AC19">
        <v>-5.0050642341375351E-2</v>
      </c>
      <c r="AD19">
        <v>4.7785062342882156E-2</v>
      </c>
    </row>
    <row r="20" spans="1:30">
      <c r="A20" t="s">
        <v>19</v>
      </c>
      <c r="B20">
        <v>44.604200978000001</v>
      </c>
      <c r="C20">
        <v>12.482984267000001</v>
      </c>
      <c r="D20">
        <v>27.691468036</v>
      </c>
      <c r="E20">
        <v>11.158092484999999</v>
      </c>
      <c r="F20">
        <v>4.9617498245</v>
      </c>
      <c r="G20">
        <v>23.866285826999999</v>
      </c>
      <c r="H20">
        <v>20428</v>
      </c>
      <c r="I20">
        <v>6.7541530000000006E-3</v>
      </c>
      <c r="J20">
        <v>56097</v>
      </c>
      <c r="K20">
        <v>0.14382978724028453</v>
      </c>
      <c r="L20">
        <v>-1.646706590034552E-2</v>
      </c>
      <c r="M20">
        <v>-5.2083333341534588E-2</v>
      </c>
      <c r="N20">
        <v>8.7311446349286323E-2</v>
      </c>
      <c r="O20">
        <v>0.13058823531215874</v>
      </c>
      <c r="P20">
        <v>1.5803814676251433E-2</v>
      </c>
      <c r="Q20">
        <v>3.1040226114167464E-2</v>
      </c>
      <c r="R20">
        <v>0.13707563281059265</v>
      </c>
      <c r="S20">
        <v>-2.3221218958497047E-2</v>
      </c>
      <c r="T20">
        <v>-5.8837484568357468E-2</v>
      </c>
      <c r="U20">
        <v>8.0557294189929962E-2</v>
      </c>
      <c r="V20">
        <v>0.12383408099412918</v>
      </c>
      <c r="W20">
        <v>9.0496614575386047E-3</v>
      </c>
      <c r="X20">
        <v>2.4286072701215744E-2</v>
      </c>
      <c r="Y20">
        <v>0.12360862642526627</v>
      </c>
      <c r="Z20">
        <v>-2.974315732717514E-2</v>
      </c>
      <c r="AA20">
        <v>-8.0029599368572235E-2</v>
      </c>
      <c r="AB20">
        <v>3.6776319146156311E-2</v>
      </c>
      <c r="AC20">
        <v>8.7770581245422363E-2</v>
      </c>
      <c r="AD20">
        <v>-8.5461465641856194E-3</v>
      </c>
    </row>
    <row r="21" spans="1:30">
      <c r="A21" t="s">
        <v>20</v>
      </c>
      <c r="B21">
        <v>42.907582091999998</v>
      </c>
      <c r="C21">
        <v>13.299983236999999</v>
      </c>
      <c r="D21">
        <v>24.952751417000002</v>
      </c>
      <c r="E21">
        <v>12.187033607</v>
      </c>
      <c r="F21">
        <v>4.8275089342999999</v>
      </c>
      <c r="G21">
        <v>20.204766954</v>
      </c>
      <c r="H21">
        <v>20397</v>
      </c>
      <c r="I21">
        <v>6.8655610000000001E-3</v>
      </c>
      <c r="J21">
        <v>57061</v>
      </c>
      <c r="K21">
        <v>-3.8037199384802822E-2</v>
      </c>
      <c r="L21">
        <v>6.5449010631201052E-2</v>
      </c>
      <c r="M21">
        <v>-9.8901098903083018E-2</v>
      </c>
      <c r="N21">
        <v>9.2214787015184069E-2</v>
      </c>
      <c r="O21">
        <v>-2.7055150893974717E-2</v>
      </c>
      <c r="P21">
        <v>-0.15341804332443348</v>
      </c>
      <c r="Q21">
        <v>-1.5175249657333073E-3</v>
      </c>
      <c r="R21">
        <v>-4.4902760535478592E-2</v>
      </c>
      <c r="S21">
        <v>5.8583449572324753E-2</v>
      </c>
      <c r="T21">
        <v>-0.105766661465168</v>
      </c>
      <c r="U21">
        <v>8.5349224507808685E-2</v>
      </c>
      <c r="V21">
        <v>-3.3920712769031525E-2</v>
      </c>
      <c r="W21">
        <v>-0.16028361022472382</v>
      </c>
      <c r="X21">
        <v>-8.3830859512090683E-3</v>
      </c>
      <c r="Y21">
        <v>-3.4629125148057938E-2</v>
      </c>
      <c r="Z21">
        <v>4.9684949219226837E-2</v>
      </c>
      <c r="AA21">
        <v>-9.2659264802932739E-2</v>
      </c>
      <c r="AB21">
        <v>7.6915264129638672E-2</v>
      </c>
      <c r="AC21">
        <v>-3.1222838908433914E-2</v>
      </c>
      <c r="AD21">
        <v>-0.15267771482467651</v>
      </c>
    </row>
    <row r="22" spans="1:30">
      <c r="A22" t="s">
        <v>21</v>
      </c>
      <c r="B22">
        <v>46.574536553000002</v>
      </c>
      <c r="C22">
        <v>12.996674785</v>
      </c>
      <c r="D22">
        <v>21.141370789</v>
      </c>
      <c r="E22">
        <v>12.393661958999999</v>
      </c>
      <c r="F22">
        <v>4.6697810044999999</v>
      </c>
      <c r="G22">
        <v>13.908845931</v>
      </c>
      <c r="H22">
        <v>20965</v>
      </c>
      <c r="I22">
        <v>5.3718250000000002E-3</v>
      </c>
      <c r="J22">
        <v>59175</v>
      </c>
      <c r="K22">
        <v>8.5461689571263363E-2</v>
      </c>
      <c r="L22">
        <v>-2.280517551001178E-2</v>
      </c>
      <c r="M22">
        <v>-0.15274390243808367</v>
      </c>
      <c r="N22">
        <v>1.6954770017317076E-2</v>
      </c>
      <c r="O22">
        <v>-3.2672737005068016E-2</v>
      </c>
      <c r="P22">
        <v>-0.3116057234084344</v>
      </c>
      <c r="Q22">
        <v>2.784723243614257E-2</v>
      </c>
      <c r="R22">
        <v>8.0089867115020752E-2</v>
      </c>
      <c r="S22">
        <v>-2.817700058221817E-2</v>
      </c>
      <c r="T22">
        <v>-0.15811572968959808</v>
      </c>
      <c r="U22">
        <v>1.1582945473492146E-2</v>
      </c>
      <c r="V22">
        <v>-3.8044560700654984E-2</v>
      </c>
      <c r="W22">
        <v>-0.31697756052017212</v>
      </c>
      <c r="X22">
        <v>2.2475406527519226E-2</v>
      </c>
      <c r="Y22">
        <v>6.7938670516014099E-2</v>
      </c>
      <c r="Z22">
        <v>-3.483065590262413E-2</v>
      </c>
      <c r="AA22">
        <v>-0.17740681767463684</v>
      </c>
      <c r="AB22">
        <v>-3.0238945037126541E-2</v>
      </c>
      <c r="AC22">
        <v>-7.1959741413593292E-2</v>
      </c>
      <c r="AD22">
        <v>-0.33317658305168152</v>
      </c>
    </row>
    <row r="23" spans="1:30">
      <c r="A23" t="s">
        <v>22</v>
      </c>
      <c r="B23">
        <v>45.647260711999998</v>
      </c>
      <c r="C23">
        <v>13.560086844000001</v>
      </c>
      <c r="D23">
        <v>18.524374908999999</v>
      </c>
      <c r="E23">
        <v>13.726117516</v>
      </c>
      <c r="F23">
        <v>4.6025527065</v>
      </c>
      <c r="G23">
        <v>11.724546801000001</v>
      </c>
      <c r="H23">
        <v>20741</v>
      </c>
      <c r="I23">
        <v>6.0728559999999997E-3</v>
      </c>
      <c r="J23">
        <v>57068</v>
      </c>
      <c r="K23">
        <v>-1.9909502265144388E-2</v>
      </c>
      <c r="L23">
        <v>4.3350477589102876E-2</v>
      </c>
      <c r="M23">
        <v>-0.12378553434962893</v>
      </c>
      <c r="N23">
        <v>0.10751104567866658</v>
      </c>
      <c r="O23">
        <v>-1.4396456265340024E-2</v>
      </c>
      <c r="P23">
        <v>-0.15704387990463242</v>
      </c>
      <c r="Q23">
        <v>-1.0684474123539232E-2</v>
      </c>
      <c r="R23">
        <v>-2.5982357561588287E-2</v>
      </c>
      <c r="S23">
        <v>3.7277620285749435E-2</v>
      </c>
      <c r="T23">
        <v>-0.12985838949680328</v>
      </c>
      <c r="U23">
        <v>0.10143818706274033</v>
      </c>
      <c r="V23">
        <v>-2.0469311624765396E-2</v>
      </c>
      <c r="W23">
        <v>-0.16311673820018768</v>
      </c>
      <c r="X23">
        <v>-1.6757329925894737E-2</v>
      </c>
      <c r="Y23">
        <v>-9.6231698989868164E-3</v>
      </c>
      <c r="Z23">
        <v>2.7769923210144043E-2</v>
      </c>
      <c r="AA23">
        <v>-0.1079588308930397</v>
      </c>
      <c r="AB23">
        <v>0.10206490010023117</v>
      </c>
      <c r="AC23">
        <v>-7.8355465084314346E-3</v>
      </c>
      <c r="AD23">
        <v>-0.1490507572889328</v>
      </c>
    </row>
    <row r="24" spans="1:30">
      <c r="A24" t="s">
        <v>23</v>
      </c>
      <c r="B24">
        <v>47.678837782000002</v>
      </c>
      <c r="C24">
        <v>12.519206939</v>
      </c>
      <c r="D24">
        <v>18.250503247000001</v>
      </c>
      <c r="E24">
        <v>14.264575583999999</v>
      </c>
      <c r="F24">
        <v>4.9800654566000002</v>
      </c>
      <c r="G24">
        <v>11.210594065</v>
      </c>
      <c r="H24">
        <v>20980</v>
      </c>
      <c r="I24">
        <v>5.4449270000000004E-3</v>
      </c>
      <c r="J24">
        <v>57474</v>
      </c>
      <c r="K24">
        <v>4.4506001856666338E-2</v>
      </c>
      <c r="L24">
        <v>-7.6760563333749143E-2</v>
      </c>
      <c r="M24">
        <v>-1.478439425596694E-2</v>
      </c>
      <c r="N24">
        <v>3.9228723444363581E-2</v>
      </c>
      <c r="O24">
        <v>8.2022471913652209E-2</v>
      </c>
      <c r="P24">
        <v>-4.3835616397229493E-2</v>
      </c>
      <c r="Q24">
        <v>1.1523070247336195E-2</v>
      </c>
      <c r="R24">
        <v>3.9061073213815689E-2</v>
      </c>
      <c r="S24">
        <v>-8.2205489277839661E-2</v>
      </c>
      <c r="T24">
        <v>-2.0229320973157883E-2</v>
      </c>
      <c r="U24">
        <v>3.3783797174692154E-2</v>
      </c>
      <c r="V24">
        <v>7.6577544212341309E-2</v>
      </c>
      <c r="W24">
        <v>-4.9280542880296707E-2</v>
      </c>
      <c r="X24">
        <v>6.0781431384384632E-3</v>
      </c>
      <c r="Y24">
        <v>3.882574662566185E-2</v>
      </c>
      <c r="Z24">
        <v>-9.0051986277103424E-2</v>
      </c>
      <c r="AA24">
        <v>-2.2304840385913849E-2</v>
      </c>
      <c r="AB24">
        <v>9.7032357007265091E-3</v>
      </c>
      <c r="AC24">
        <v>6.2117427587509155E-2</v>
      </c>
      <c r="AD24">
        <v>-5.2830353379249573E-2</v>
      </c>
    </row>
    <row r="25" spans="1:30">
      <c r="A25" t="s">
        <v>24</v>
      </c>
      <c r="B25">
        <v>49.432232098999997</v>
      </c>
      <c r="C25">
        <v>13.850696034</v>
      </c>
      <c r="D25">
        <v>19.171016333000001</v>
      </c>
      <c r="E25">
        <v>14.586577821000001</v>
      </c>
      <c r="F25">
        <v>5.1240329097000004</v>
      </c>
      <c r="G25">
        <v>12.456929451000001</v>
      </c>
      <c r="H25">
        <v>21982</v>
      </c>
      <c r="I25">
        <v>5.3423849999999998E-3</v>
      </c>
      <c r="J25">
        <v>60952</v>
      </c>
      <c r="K25">
        <v>3.6775106075717857E-2</v>
      </c>
      <c r="L25">
        <v>0.10635570619510472</v>
      </c>
      <c r="M25">
        <v>5.0437682377405819E-2</v>
      </c>
      <c r="N25">
        <v>2.2573558890961905E-2</v>
      </c>
      <c r="O25">
        <v>2.8908747154960064E-2</v>
      </c>
      <c r="P25">
        <v>0.11117478509824182</v>
      </c>
      <c r="Q25">
        <v>4.7759771210676837E-2</v>
      </c>
      <c r="R25">
        <v>3.1432721763849258E-2</v>
      </c>
      <c r="S25">
        <v>0.10101331770420074</v>
      </c>
      <c r="T25">
        <v>4.5095298439264297E-2</v>
      </c>
      <c r="U25">
        <v>1.7231173813343048E-2</v>
      </c>
      <c r="V25">
        <v>2.3566361516714096E-2</v>
      </c>
      <c r="W25">
        <v>0.10583239793777466</v>
      </c>
      <c r="X25">
        <v>4.2417384684085846E-2</v>
      </c>
      <c r="Y25">
        <v>4.7897091135382652E-3</v>
      </c>
      <c r="Z25">
        <v>9.5810368657112122E-2</v>
      </c>
      <c r="AA25">
        <v>4.8670289106667042E-3</v>
      </c>
      <c r="AB25">
        <v>-4.6167317777872086E-2</v>
      </c>
      <c r="AC25">
        <v>-3.4009620547294617E-2</v>
      </c>
      <c r="AD25">
        <v>7.4249692261219025E-2</v>
      </c>
    </row>
    <row r="26" spans="1:30">
      <c r="A26" t="s">
        <v>25</v>
      </c>
      <c r="B26">
        <v>45.267920596000003</v>
      </c>
      <c r="C26">
        <v>15.767747388</v>
      </c>
      <c r="D26">
        <v>20.139932388999998</v>
      </c>
      <c r="E26">
        <v>14.579261668999999</v>
      </c>
      <c r="F26">
        <v>5.3302633363999998</v>
      </c>
      <c r="G26">
        <v>12.694632591</v>
      </c>
      <c r="H26">
        <v>22032</v>
      </c>
      <c r="I26">
        <v>5.8663439999999999E-3</v>
      </c>
      <c r="J26">
        <v>59761</v>
      </c>
      <c r="K26">
        <v>-8.4242837642046042E-2</v>
      </c>
      <c r="L26">
        <v>0.1384083044847795</v>
      </c>
      <c r="M26">
        <v>5.0540672396807436E-2</v>
      </c>
      <c r="N26">
        <v>-5.015674059935043E-4</v>
      </c>
      <c r="O26">
        <v>4.0247678017367332E-2</v>
      </c>
      <c r="P26">
        <v>1.908200098066036E-2</v>
      </c>
      <c r="Q26">
        <v>2.2745882995177874E-3</v>
      </c>
      <c r="R26">
        <v>-9.0109184384346008E-2</v>
      </c>
      <c r="S26">
        <v>0.1325419545173645</v>
      </c>
      <c r="T26">
        <v>4.4674329459667206E-2</v>
      </c>
      <c r="U26">
        <v>-6.367911584675312E-3</v>
      </c>
      <c r="V26">
        <v>3.4381333738565445E-2</v>
      </c>
      <c r="W26">
        <v>1.3215657323598862E-2</v>
      </c>
      <c r="X26">
        <v>-3.5917556378990412E-3</v>
      </c>
      <c r="Y26">
        <v>-8.3317406475543976E-2</v>
      </c>
      <c r="Z26">
        <v>0.12399200350046158</v>
      </c>
      <c r="AA26">
        <v>5.2751284092664719E-2</v>
      </c>
      <c r="AB26">
        <v>-1.9985944032669067E-2</v>
      </c>
      <c r="AC26">
        <v>3.139437735080719E-2</v>
      </c>
      <c r="AD26">
        <v>1.7125420272350311E-2</v>
      </c>
    </row>
    <row r="27" spans="1:30">
      <c r="A27" t="s">
        <v>26</v>
      </c>
      <c r="B27">
        <v>44.019658339000003</v>
      </c>
      <c r="C27">
        <v>16.026549321000001</v>
      </c>
      <c r="D27">
        <v>17.674767454000001</v>
      </c>
      <c r="E27">
        <v>13.783630152000001</v>
      </c>
      <c r="F27">
        <v>5.4730382471999999</v>
      </c>
      <c r="G27">
        <v>11.782366484000001</v>
      </c>
      <c r="H27">
        <v>21395</v>
      </c>
      <c r="I27">
        <v>4.815756E-3</v>
      </c>
      <c r="J27">
        <v>57424</v>
      </c>
      <c r="K27">
        <v>-2.7574985565170851E-2</v>
      </c>
      <c r="L27">
        <v>1.6413373872095474E-2</v>
      </c>
      <c r="M27">
        <v>-0.12240184760234933</v>
      </c>
      <c r="N27">
        <v>-5.4572826461559178E-2</v>
      </c>
      <c r="O27">
        <v>2.6785714286384325E-2</v>
      </c>
      <c r="P27">
        <v>-7.1862348158603664E-2</v>
      </c>
      <c r="Q27">
        <v>-2.8912490922294844E-2</v>
      </c>
      <c r="R27">
        <v>-3.2390739768743515E-2</v>
      </c>
      <c r="S27">
        <v>1.1597617529332638E-2</v>
      </c>
      <c r="T27">
        <v>-0.1272176057100296</v>
      </c>
      <c r="U27">
        <v>-5.9388581663370132E-2</v>
      </c>
      <c r="V27">
        <v>2.1969959139823914E-2</v>
      </c>
      <c r="W27">
        <v>-7.667810469865799E-2</v>
      </c>
      <c r="X27">
        <v>-3.372824564576149E-2</v>
      </c>
      <c r="Y27">
        <v>-3.6988065112382174E-3</v>
      </c>
      <c r="Z27">
        <v>8.5534749086946249E-4</v>
      </c>
      <c r="AA27">
        <v>-8.7500199675559998E-2</v>
      </c>
      <c r="AB27">
        <v>-4.0399868041276932E-2</v>
      </c>
      <c r="AC27">
        <v>5.4739411920309067E-2</v>
      </c>
      <c r="AD27">
        <v>-4.9520388245582581E-2</v>
      </c>
    </row>
    <row r="28" spans="1:30">
      <c r="A28" t="s">
        <v>27</v>
      </c>
      <c r="B28">
        <v>42.537979036999999</v>
      </c>
      <c r="C28">
        <v>17.292898673</v>
      </c>
      <c r="D28">
        <v>19.372475381000001</v>
      </c>
      <c r="E28">
        <v>13.852579679</v>
      </c>
      <c r="F28">
        <v>5.6555021195000004</v>
      </c>
      <c r="G28">
        <v>13.073672734000001</v>
      </c>
      <c r="H28">
        <v>21531</v>
      </c>
      <c r="I28">
        <v>5.377092E-3</v>
      </c>
      <c r="J28">
        <v>56352</v>
      </c>
      <c r="K28">
        <v>-3.3659491188901006E-2</v>
      </c>
      <c r="L28">
        <v>7.9015721140961309E-2</v>
      </c>
      <c r="M28">
        <v>9.6052631607087366E-2</v>
      </c>
      <c r="N28">
        <v>5.0022763408226366E-3</v>
      </c>
      <c r="O28">
        <v>3.3338680282994332E-2</v>
      </c>
      <c r="P28">
        <v>0.10959651032358771</v>
      </c>
      <c r="Q28">
        <v>6.356625379761627E-3</v>
      </c>
      <c r="R28">
        <v>-3.90365831553936E-2</v>
      </c>
      <c r="S28">
        <v>7.363862544298172E-2</v>
      </c>
      <c r="T28">
        <v>9.0675540268421173E-2</v>
      </c>
      <c r="U28">
        <v>-3.7481565959751606E-4</v>
      </c>
      <c r="V28">
        <v>2.7961587533354759E-2</v>
      </c>
      <c r="W28">
        <v>0.10421942174434662</v>
      </c>
      <c r="X28">
        <v>9.7953341901302338E-4</v>
      </c>
      <c r="Y28">
        <v>-3.5566754639148712E-2</v>
      </c>
      <c r="Z28">
        <v>6.5421223640441895E-2</v>
      </c>
      <c r="AA28">
        <v>9.3953080475330353E-2</v>
      </c>
      <c r="AB28">
        <v>-1.8938839435577393E-2</v>
      </c>
      <c r="AC28">
        <v>1.9550878554582596E-2</v>
      </c>
      <c r="AD28">
        <v>0.10460279136896133</v>
      </c>
    </row>
    <row r="29" spans="1:30">
      <c r="A29" t="s">
        <v>28</v>
      </c>
      <c r="B29">
        <v>43.649238513</v>
      </c>
      <c r="C29">
        <v>16.822147542</v>
      </c>
      <c r="D29">
        <v>22.271444971000001</v>
      </c>
      <c r="E29">
        <v>14.265657645999999</v>
      </c>
      <c r="F29">
        <v>5.349944185</v>
      </c>
      <c r="G29">
        <v>14.179223795</v>
      </c>
      <c r="H29">
        <v>21700</v>
      </c>
      <c r="I29">
        <v>6.0084140000000001E-3</v>
      </c>
      <c r="J29">
        <v>55910</v>
      </c>
      <c r="K29">
        <v>2.6123936800885983E-2</v>
      </c>
      <c r="L29">
        <v>-2.7222222248662113E-2</v>
      </c>
      <c r="M29">
        <v>0.14964373591839641</v>
      </c>
      <c r="N29">
        <v>2.9819569825410248E-2</v>
      </c>
      <c r="O29">
        <v>-5.4028436033371083E-2</v>
      </c>
      <c r="P29">
        <v>8.4563158608433914E-2</v>
      </c>
      <c r="Q29">
        <v>7.8491477404672334E-3</v>
      </c>
      <c r="R29">
        <v>2.0115522667765617E-2</v>
      </c>
      <c r="S29">
        <v>-3.3230636268854141E-2</v>
      </c>
      <c r="T29">
        <v>0.14363531768321991</v>
      </c>
      <c r="U29">
        <v>2.3811155930161476E-2</v>
      </c>
      <c r="V29">
        <v>-6.0036849230527878E-2</v>
      </c>
      <c r="W29">
        <v>7.8554742038249969E-2</v>
      </c>
      <c r="X29">
        <v>1.840733690187335E-3</v>
      </c>
      <c r="Y29">
        <v>2.2959517315030098E-2</v>
      </c>
      <c r="Z29">
        <v>-4.1385389864444733E-2</v>
      </c>
      <c r="AA29">
        <v>0.14600867033004761</v>
      </c>
      <c r="AB29">
        <v>4.3153394944965839E-3</v>
      </c>
      <c r="AC29">
        <v>-6.9469355046749115E-2</v>
      </c>
      <c r="AD29">
        <v>7.8273765742778778E-2</v>
      </c>
    </row>
    <row r="30" spans="1:30">
      <c r="A30" t="s">
        <v>29</v>
      </c>
      <c r="B30">
        <v>43.692310585999998</v>
      </c>
      <c r="C30">
        <v>18.816884997999999</v>
      </c>
      <c r="D30">
        <v>21.555296033000001</v>
      </c>
      <c r="E30">
        <v>13.938249109999999</v>
      </c>
      <c r="F30">
        <v>5.5973744823000002</v>
      </c>
      <c r="G30">
        <v>14.230791433</v>
      </c>
      <c r="H30">
        <v>21510</v>
      </c>
      <c r="I30">
        <v>5.8485840000000004E-3</v>
      </c>
      <c r="J30">
        <v>53506</v>
      </c>
      <c r="K30">
        <v>9.8677719170678076E-4</v>
      </c>
      <c r="L30">
        <v>0.11857805021741256</v>
      </c>
      <c r="M30">
        <v>-3.215547706637395E-2</v>
      </c>
      <c r="N30">
        <v>-2.2950819662478257E-2</v>
      </c>
      <c r="O30">
        <v>4.6249136204773361E-2</v>
      </c>
      <c r="P30">
        <v>3.6368449179978442E-3</v>
      </c>
      <c r="Q30">
        <v>-8.755760368663594E-3</v>
      </c>
      <c r="R30">
        <v>-4.8618069849908352E-3</v>
      </c>
      <c r="S30">
        <v>0.11272946745157242</v>
      </c>
      <c r="T30">
        <v>-3.8004059344530106E-2</v>
      </c>
      <c r="U30">
        <v>-2.8799403458833694E-2</v>
      </c>
      <c r="V30">
        <v>4.0400553494691849E-2</v>
      </c>
      <c r="W30">
        <v>-2.2117390763014555E-3</v>
      </c>
      <c r="X30">
        <v>-1.460434403270483E-2</v>
      </c>
      <c r="Y30">
        <v>9.9328076466917992E-3</v>
      </c>
      <c r="Z30">
        <v>0.10337839275598526</v>
      </c>
      <c r="AA30">
        <v>-1.8364932388067245E-2</v>
      </c>
      <c r="AB30">
        <v>-3.0502157285809517E-2</v>
      </c>
      <c r="AC30">
        <v>5.0479840487241745E-2</v>
      </c>
      <c r="AD30">
        <v>1.0193376801908016E-2</v>
      </c>
    </row>
    <row r="31" spans="1:30">
      <c r="A31" t="s">
        <v>30</v>
      </c>
      <c r="B31">
        <v>41.090757392999997</v>
      </c>
      <c r="C31">
        <v>19.790569434999998</v>
      </c>
      <c r="D31">
        <v>16.487165093000002</v>
      </c>
      <c r="E31">
        <v>11.985183810000001</v>
      </c>
      <c r="F31">
        <v>4.9337835681</v>
      </c>
      <c r="G31">
        <v>13.315082736999999</v>
      </c>
      <c r="H31">
        <v>19560</v>
      </c>
      <c r="I31">
        <v>5.9194420000000005E-3</v>
      </c>
      <c r="J31">
        <v>47457</v>
      </c>
      <c r="K31">
        <v>-5.9542586741420746E-2</v>
      </c>
      <c r="L31">
        <v>5.1745250986201481E-2</v>
      </c>
      <c r="M31">
        <v>-0.23512230740143691</v>
      </c>
      <c r="N31">
        <v>-0.14012271445190139</v>
      </c>
      <c r="O31">
        <v>-0.11855396066466614</v>
      </c>
      <c r="P31">
        <v>-6.4346997165354428E-2</v>
      </c>
      <c r="Q31">
        <v>-9.0655509065550907E-2</v>
      </c>
      <c r="R31">
        <v>-6.5462030470371246E-2</v>
      </c>
      <c r="S31">
        <v>4.5825809240341187E-2</v>
      </c>
      <c r="T31">
        <v>-0.24104174971580505</v>
      </c>
      <c r="U31">
        <v>-0.14604215323925018</v>
      </c>
      <c r="V31">
        <v>-0.12447340041399002</v>
      </c>
      <c r="W31">
        <v>-7.0266440510749817E-2</v>
      </c>
      <c r="X31">
        <v>-9.6574954688549042E-2</v>
      </c>
      <c r="Y31">
        <v>8.9005371555685997E-3</v>
      </c>
      <c r="Z31">
        <v>3.051166795194149E-2</v>
      </c>
      <c r="AA31">
        <v>-0.13534127175807953</v>
      </c>
      <c r="AB31">
        <v>-5.9055253863334656E-2</v>
      </c>
      <c r="AC31">
        <v>-1.7137443646788597E-2</v>
      </c>
      <c r="AD31">
        <v>5.3726113401353359E-3</v>
      </c>
    </row>
    <row r="32" spans="1:30">
      <c r="A32" t="s">
        <v>31</v>
      </c>
      <c r="B32">
        <v>39.583234847</v>
      </c>
      <c r="C32">
        <v>18.719504975</v>
      </c>
      <c r="D32">
        <v>17.305621021</v>
      </c>
      <c r="E32">
        <v>11.319860862000001</v>
      </c>
      <c r="F32">
        <v>4.9813954722</v>
      </c>
      <c r="G32">
        <v>13.627101996</v>
      </c>
      <c r="H32">
        <v>19900</v>
      </c>
      <c r="I32">
        <v>7.0879409999999995E-3</v>
      </c>
      <c r="J32">
        <v>48234</v>
      </c>
      <c r="K32">
        <v>-3.6687631030544364E-2</v>
      </c>
      <c r="L32">
        <v>-5.4119941496266442E-2</v>
      </c>
      <c r="M32">
        <v>4.9642004758446483E-2</v>
      </c>
      <c r="N32">
        <v>-5.5512118841671731E-2</v>
      </c>
      <c r="O32">
        <v>9.6501809296704495E-3</v>
      </c>
      <c r="P32">
        <v>2.343352010370623E-2</v>
      </c>
      <c r="Q32">
        <v>1.7382413087934562E-2</v>
      </c>
      <c r="R32">
        <v>-4.3775573372840881E-2</v>
      </c>
      <c r="S32">
        <v>-6.1207883059978485E-2</v>
      </c>
      <c r="T32">
        <v>4.2554065585136414E-2</v>
      </c>
      <c r="U32">
        <v>-6.2600061297416687E-2</v>
      </c>
      <c r="V32">
        <v>2.5622399989515543E-3</v>
      </c>
      <c r="W32">
        <v>1.634557917714119E-2</v>
      </c>
      <c r="X32">
        <v>1.0294471867382526E-2</v>
      </c>
      <c r="Y32">
        <v>-4.7074899077415466E-2</v>
      </c>
      <c r="Z32">
        <v>-6.8747662007808685E-2</v>
      </c>
      <c r="AA32">
        <v>3.6051802337169647E-2</v>
      </c>
      <c r="AB32">
        <v>-9.1242559254169464E-2</v>
      </c>
      <c r="AC32">
        <v>-1.6900476068258286E-2</v>
      </c>
      <c r="AD32">
        <v>9.5432000234723091E-3</v>
      </c>
    </row>
    <row r="33" spans="1:30">
      <c r="A33" t="s">
        <v>32</v>
      </c>
      <c r="B33">
        <v>39.291873887999998</v>
      </c>
      <c r="C33">
        <v>18.893191102999999</v>
      </c>
      <c r="D33">
        <v>16.133025508999999</v>
      </c>
      <c r="E33">
        <v>10.755741968000001</v>
      </c>
      <c r="F33">
        <v>5.0184244591000002</v>
      </c>
      <c r="G33">
        <v>14.597553653</v>
      </c>
      <c r="H33">
        <v>20272</v>
      </c>
      <c r="I33">
        <v>6.9578879999999997E-3</v>
      </c>
      <c r="J33">
        <v>50011</v>
      </c>
      <c r="K33">
        <v>-7.3607162255988354E-3</v>
      </c>
      <c r="L33">
        <v>9.2783504815943958E-3</v>
      </c>
      <c r="M33">
        <v>-6.7758071818230695E-2</v>
      </c>
      <c r="N33">
        <v>-4.9834437090451218E-2</v>
      </c>
      <c r="O33">
        <v>7.4334565698809339E-3</v>
      </c>
      <c r="P33">
        <v>7.1214823025824506E-2</v>
      </c>
      <c r="Q33">
        <v>1.8693467336683416E-2</v>
      </c>
      <c r="R33">
        <v>-1.4318604022264481E-2</v>
      </c>
      <c r="S33">
        <v>2.3204623721539974E-3</v>
      </c>
      <c r="T33">
        <v>-7.4715957045555115E-2</v>
      </c>
      <c r="U33">
        <v>-5.6792326271533966E-2</v>
      </c>
      <c r="V33">
        <v>4.7556858044117689E-4</v>
      </c>
      <c r="W33">
        <v>6.4256936311721802E-2</v>
      </c>
      <c r="X33">
        <v>1.1735578998923302E-2</v>
      </c>
      <c r="Y33">
        <v>-1.866518147289753E-2</v>
      </c>
      <c r="Z33">
        <v>-5.114478524774313E-3</v>
      </c>
      <c r="AA33">
        <v>-8.2731246948242188E-2</v>
      </c>
      <c r="AB33">
        <v>-8.6994059383869171E-2</v>
      </c>
      <c r="AC33">
        <v>-2.0696995779871941E-2</v>
      </c>
      <c r="AD33">
        <v>5.6342855095863342E-2</v>
      </c>
    </row>
    <row r="34" spans="1:30">
      <c r="A34" t="s">
        <v>33</v>
      </c>
      <c r="B34">
        <v>43.443103807</v>
      </c>
      <c r="C34">
        <v>17.233052957999998</v>
      </c>
      <c r="D34">
        <v>17.785676901999999</v>
      </c>
      <c r="E34">
        <v>11.926462665000001</v>
      </c>
      <c r="F34">
        <v>5.4123211661999999</v>
      </c>
      <c r="G34">
        <v>16.246218537000001</v>
      </c>
      <c r="H34">
        <v>21281</v>
      </c>
      <c r="I34">
        <v>6.9914569999999995E-3</v>
      </c>
      <c r="J34">
        <v>52338</v>
      </c>
      <c r="K34">
        <v>0.10565110564166337</v>
      </c>
      <c r="L34">
        <v>-8.786965293207627E-2</v>
      </c>
      <c r="M34">
        <v>0.10243902435275071</v>
      </c>
      <c r="N34">
        <v>0.10884611219598571</v>
      </c>
      <c r="O34">
        <v>7.8490113841554326E-2</v>
      </c>
      <c r="P34">
        <v>0.11294117652797096</v>
      </c>
      <c r="Q34">
        <v>4.9773086029992107E-2</v>
      </c>
      <c r="R34">
        <v>9.865964949131012E-2</v>
      </c>
      <c r="S34">
        <v>-9.4861112534999847E-2</v>
      </c>
      <c r="T34">
        <v>9.5447570085525513E-2</v>
      </c>
      <c r="U34">
        <v>0.10185465216636658</v>
      </c>
      <c r="V34">
        <v>7.1498654782772064E-2</v>
      </c>
      <c r="W34">
        <v>0.10594972223043442</v>
      </c>
      <c r="X34">
        <v>4.2781628668308258E-2</v>
      </c>
      <c r="Y34">
        <v>7.1751944720745087E-2</v>
      </c>
      <c r="Z34">
        <v>-0.10003756731748581</v>
      </c>
      <c r="AA34">
        <v>5.4836880415678024E-2</v>
      </c>
      <c r="AB34">
        <v>3.8062062114477158E-2</v>
      </c>
      <c r="AC34">
        <v>1.3490503653883934E-2</v>
      </c>
      <c r="AD34">
        <v>7.4086032807826996E-2</v>
      </c>
    </row>
    <row r="35" spans="1:30">
      <c r="A35" t="s">
        <v>34</v>
      </c>
      <c r="B35">
        <v>39.318203042</v>
      </c>
      <c r="C35">
        <v>15.811471148000001</v>
      </c>
      <c r="D35">
        <v>17.935202504999999</v>
      </c>
      <c r="E35">
        <v>12.671749251</v>
      </c>
      <c r="F35">
        <v>5.8032110281999998</v>
      </c>
      <c r="G35">
        <v>16.095090922000001</v>
      </c>
      <c r="H35">
        <v>22422</v>
      </c>
      <c r="I35">
        <v>8.0336829999999998E-3</v>
      </c>
      <c r="J35">
        <v>54256</v>
      </c>
      <c r="K35">
        <v>-9.4949494937683371E-2</v>
      </c>
      <c r="L35">
        <v>-8.2491582510925032E-2</v>
      </c>
      <c r="M35">
        <v>8.4070796868679527E-3</v>
      </c>
      <c r="N35">
        <v>6.2490162165782355E-2</v>
      </c>
      <c r="O35">
        <v>7.2222222221606319E-2</v>
      </c>
      <c r="P35">
        <v>-9.302325624625447E-3</v>
      </c>
      <c r="Q35">
        <v>5.3615901508387763E-2</v>
      </c>
      <c r="R35">
        <v>-0.10298317670822144</v>
      </c>
      <c r="S35">
        <v>-9.0525262057781219E-2</v>
      </c>
      <c r="T35">
        <v>3.7339667323976755E-4</v>
      </c>
      <c r="U35">
        <v>5.4456479847431183E-2</v>
      </c>
      <c r="V35">
        <v>6.4188539981842041E-2</v>
      </c>
      <c r="W35">
        <v>-1.7336009070277214E-2</v>
      </c>
      <c r="X35">
        <v>4.5582219958305359E-2</v>
      </c>
      <c r="Y35">
        <v>-0.13192607462406158</v>
      </c>
      <c r="Z35">
        <v>-9.5497980713844299E-2</v>
      </c>
      <c r="AA35">
        <v>-4.317764937877655E-2</v>
      </c>
      <c r="AB35">
        <v>-1.2366265058517456E-2</v>
      </c>
      <c r="AC35">
        <v>2.8575374744832516E-3</v>
      </c>
      <c r="AD35">
        <v>-5.1360134035348892E-2</v>
      </c>
    </row>
    <row r="36" spans="1:30">
      <c r="A36" t="s">
        <v>35</v>
      </c>
      <c r="B36">
        <v>37.913981505000002</v>
      </c>
      <c r="C36">
        <v>17.542512943999998</v>
      </c>
      <c r="D36">
        <v>19.229442844000001</v>
      </c>
      <c r="E36">
        <v>11.733101158</v>
      </c>
      <c r="F36">
        <v>5.5927318716999999</v>
      </c>
      <c r="G36">
        <v>16.136307545000001</v>
      </c>
      <c r="H36">
        <v>21970</v>
      </c>
      <c r="I36">
        <v>7.1051940000000004E-3</v>
      </c>
      <c r="J36">
        <v>52482</v>
      </c>
      <c r="K36">
        <v>-3.5714285708835621E-2</v>
      </c>
      <c r="L36">
        <v>0.10948012236160314</v>
      </c>
      <c r="M36">
        <v>7.2162014264360363E-2</v>
      </c>
      <c r="N36">
        <v>-7.4074074100379264E-2</v>
      </c>
      <c r="O36">
        <v>-3.6269430058152634E-2</v>
      </c>
      <c r="P36">
        <v>2.5608195194264088E-3</v>
      </c>
      <c r="Q36">
        <v>-2.0158772634020158E-2</v>
      </c>
      <c r="R36">
        <v>-4.281948134303093E-2</v>
      </c>
      <c r="S36">
        <v>0.10237492620944977</v>
      </c>
      <c r="T36">
        <v>6.5056823194026947E-2</v>
      </c>
      <c r="U36">
        <v>-8.1179268658161163E-2</v>
      </c>
      <c r="V36">
        <v>-4.3374624103307724E-2</v>
      </c>
      <c r="W36">
        <v>-4.5443745329976082E-3</v>
      </c>
      <c r="X36">
        <v>-2.726396732032299E-2</v>
      </c>
      <c r="Y36">
        <v>-1.882513239979744E-2</v>
      </c>
      <c r="Z36">
        <v>9.2102907598018646E-2</v>
      </c>
      <c r="AA36">
        <v>9.7987353801727295E-2</v>
      </c>
      <c r="AB36">
        <v>-6.918470561504364E-2</v>
      </c>
      <c r="AC36">
        <v>-1.8274920061230659E-2</v>
      </c>
      <c r="AD36">
        <v>1.7626654356718063E-2</v>
      </c>
    </row>
    <row r="37" spans="1:30">
      <c r="A37" t="s">
        <v>36</v>
      </c>
      <c r="B37">
        <v>36.307903121999999</v>
      </c>
      <c r="C37">
        <v>18.357017755000001</v>
      </c>
      <c r="D37">
        <v>18.404144867999999</v>
      </c>
      <c r="E37">
        <v>11.474176197</v>
      </c>
      <c r="F37">
        <v>5.4125506944000001</v>
      </c>
      <c r="G37">
        <v>15.401277783999999</v>
      </c>
      <c r="H37">
        <v>21294</v>
      </c>
      <c r="I37">
        <v>7.8038028000000006E-3</v>
      </c>
      <c r="J37">
        <v>51507</v>
      </c>
      <c r="K37">
        <v>-4.2361111105891046E-2</v>
      </c>
      <c r="L37">
        <v>4.6430338321545014E-2</v>
      </c>
      <c r="M37">
        <v>-4.291845492848028E-2</v>
      </c>
      <c r="N37">
        <v>-2.2067904939476014E-2</v>
      </c>
      <c r="O37">
        <v>-3.2217024065062286E-2</v>
      </c>
      <c r="P37">
        <v>-4.5551298458472805E-2</v>
      </c>
      <c r="Q37">
        <v>-3.0769230769230771E-2</v>
      </c>
      <c r="R37">
        <v>-5.016491562128067E-2</v>
      </c>
      <c r="S37">
        <v>3.8626536726951599E-2</v>
      </c>
      <c r="T37">
        <v>-5.0722256302833557E-2</v>
      </c>
      <c r="U37">
        <v>-2.9871707782149315E-2</v>
      </c>
      <c r="V37">
        <v>-4.0020827203989029E-2</v>
      </c>
      <c r="W37">
        <v>-5.3355101495981216E-2</v>
      </c>
      <c r="X37">
        <v>-3.8573034107685089E-2</v>
      </c>
      <c r="Y37">
        <v>-1.795228011906147E-2</v>
      </c>
      <c r="Z37">
        <v>2.7531825006008148E-2</v>
      </c>
      <c r="AA37">
        <v>-5.9182825498282909E-3</v>
      </c>
      <c r="AB37">
        <v>-5.6410841643810272E-3</v>
      </c>
      <c r="AC37">
        <v>-1.5031173825263977E-3</v>
      </c>
      <c r="AD37">
        <v>-2.2460009902715683E-2</v>
      </c>
    </row>
    <row r="38" spans="1:30">
      <c r="A38" t="s">
        <v>37</v>
      </c>
      <c r="B38">
        <v>34.464862353999997</v>
      </c>
      <c r="C38">
        <v>17.871125279000001</v>
      </c>
      <c r="D38">
        <v>16.505959523000001</v>
      </c>
      <c r="E38">
        <v>10.426452239</v>
      </c>
      <c r="F38">
        <v>5.1206378480000003</v>
      </c>
      <c r="G38">
        <v>15.847791190000001</v>
      </c>
      <c r="H38">
        <v>19559</v>
      </c>
      <c r="I38">
        <v>8.3977489999999995E-3</v>
      </c>
      <c r="J38">
        <v>47638</v>
      </c>
      <c r="K38">
        <v>-5.076142133042242E-2</v>
      </c>
      <c r="L38">
        <v>-2.6469031216557758E-2</v>
      </c>
      <c r="M38">
        <v>-0.10313901344584864</v>
      </c>
      <c r="N38">
        <v>-9.1311475439425013E-2</v>
      </c>
      <c r="O38">
        <v>-5.3932584262355691E-2</v>
      </c>
      <c r="P38">
        <v>2.8991971462515444E-2</v>
      </c>
      <c r="Q38">
        <v>-8.1478350709119934E-2</v>
      </c>
      <c r="R38">
        <v>-5.9159170836210251E-2</v>
      </c>
      <c r="S38">
        <v>-3.4866780042648315E-2</v>
      </c>
      <c r="T38">
        <v>-0.11153676360845566</v>
      </c>
      <c r="U38">
        <v>-9.9709227681159973E-2</v>
      </c>
      <c r="V38">
        <v>-6.2330331653356552E-2</v>
      </c>
      <c r="W38">
        <v>2.0594222471117973E-2</v>
      </c>
      <c r="X38">
        <v>-8.9876100420951843E-2</v>
      </c>
      <c r="Y38">
        <v>1.0335346683859825E-2</v>
      </c>
      <c r="Z38">
        <v>-4.9693603068590164E-2</v>
      </c>
      <c r="AA38">
        <v>-1.286944467574358E-2</v>
      </c>
      <c r="AB38">
        <v>-1.9970281049609184E-2</v>
      </c>
      <c r="AC38">
        <v>3.7057552486658096E-2</v>
      </c>
      <c r="AD38">
        <v>9.1065630316734314E-2</v>
      </c>
    </row>
    <row r="39" spans="1:30">
      <c r="A39" t="s">
        <v>38</v>
      </c>
      <c r="B39">
        <v>31.304773822000001</v>
      </c>
      <c r="C39">
        <v>20.358894758000002</v>
      </c>
      <c r="D39">
        <v>15.119458923</v>
      </c>
      <c r="E39">
        <v>10.853442074</v>
      </c>
      <c r="F39">
        <v>5.2926957178</v>
      </c>
      <c r="G39">
        <v>15.456233279999999</v>
      </c>
      <c r="H39">
        <v>19497</v>
      </c>
      <c r="I39">
        <v>7.8267270000000003E-3</v>
      </c>
      <c r="J39">
        <v>47094</v>
      </c>
      <c r="K39">
        <v>-9.1690153859942392E-2</v>
      </c>
      <c r="L39">
        <v>0.13920609028035455</v>
      </c>
      <c r="M39">
        <v>-8.4000000004119807E-2</v>
      </c>
      <c r="N39">
        <v>4.0952552719979954E-2</v>
      </c>
      <c r="O39">
        <v>3.3600866709838001E-2</v>
      </c>
      <c r="P39">
        <v>-2.4707412238437077E-2</v>
      </c>
      <c r="Q39">
        <v>-3.1698962114627537E-3</v>
      </c>
      <c r="R39">
        <v>-9.9516883492469788E-2</v>
      </c>
      <c r="S39">
        <v>0.13137936592102051</v>
      </c>
      <c r="T39">
        <v>-9.1826729476451874E-2</v>
      </c>
      <c r="U39">
        <v>3.3125825226306915E-2</v>
      </c>
      <c r="V39">
        <v>2.5774139910936356E-2</v>
      </c>
      <c r="W39">
        <v>-3.2534141093492508E-2</v>
      </c>
      <c r="X39">
        <v>-1.0996622964739799E-2</v>
      </c>
      <c r="Y39">
        <v>-8.734399825334549E-2</v>
      </c>
      <c r="Z39">
        <v>0.12229073792695999</v>
      </c>
      <c r="AA39">
        <v>-7.5975365936756134E-2</v>
      </c>
      <c r="AB39">
        <v>2.7519630268216133E-2</v>
      </c>
      <c r="AC39">
        <v>3.1572926789522171E-2</v>
      </c>
      <c r="AD39">
        <v>-2.2912099957466125E-2</v>
      </c>
    </row>
    <row r="40" spans="1:30">
      <c r="A40" t="s">
        <v>39</v>
      </c>
      <c r="B40">
        <v>34.579483572000001</v>
      </c>
      <c r="C40">
        <v>19.718899310000001</v>
      </c>
      <c r="D40">
        <v>17.9832429</v>
      </c>
      <c r="E40">
        <v>12.107914662000001</v>
      </c>
      <c r="F40">
        <v>5.7766885415000004</v>
      </c>
      <c r="G40">
        <v>18.307049640999999</v>
      </c>
      <c r="H40">
        <v>20841</v>
      </c>
      <c r="I40">
        <v>7.5994859999999999E-3</v>
      </c>
      <c r="J40">
        <v>50414</v>
      </c>
      <c r="K40">
        <v>0.10460736016238639</v>
      </c>
      <c r="L40">
        <v>-3.1435667584484912E-2</v>
      </c>
      <c r="M40">
        <v>0.18941048033429025</v>
      </c>
      <c r="N40">
        <v>0.11558292562367441</v>
      </c>
      <c r="O40">
        <v>9.144542771886012E-2</v>
      </c>
      <c r="P40">
        <v>0.1844444444746372</v>
      </c>
      <c r="Q40">
        <v>6.893368210493922E-2</v>
      </c>
      <c r="R40">
        <v>9.7007870674133301E-2</v>
      </c>
      <c r="S40">
        <v>-3.9035152643918991E-2</v>
      </c>
      <c r="T40">
        <v>0.18181098997592926</v>
      </c>
      <c r="U40">
        <v>0.10798344016075134</v>
      </c>
      <c r="V40">
        <v>8.3845943212509155E-2</v>
      </c>
      <c r="W40">
        <v>0.17684495449066162</v>
      </c>
      <c r="X40">
        <v>6.1334196478128433E-2</v>
      </c>
      <c r="Y40">
        <v>5.6618031114339828E-2</v>
      </c>
      <c r="Z40">
        <v>-4.2861972004175186E-2</v>
      </c>
      <c r="AA40">
        <v>0.12172186374664307</v>
      </c>
      <c r="AB40">
        <v>2.4117546156048775E-2</v>
      </c>
      <c r="AC40">
        <v>3.8255006074905396E-3</v>
      </c>
      <c r="AD40">
        <v>0.13066940009593964</v>
      </c>
    </row>
    <row r="41" spans="1:30">
      <c r="A41" t="s">
        <v>40</v>
      </c>
      <c r="B41">
        <v>34.642982099000001</v>
      </c>
      <c r="C41">
        <v>18.850423047</v>
      </c>
      <c r="D41">
        <v>18.839743636000001</v>
      </c>
      <c r="E41">
        <v>12.530257575</v>
      </c>
      <c r="F41">
        <v>6.1201673197000002</v>
      </c>
      <c r="G41">
        <v>19.982648306000002</v>
      </c>
      <c r="H41">
        <v>21406</v>
      </c>
      <c r="I41">
        <v>8.1545469999999998E-3</v>
      </c>
      <c r="J41">
        <v>51626</v>
      </c>
      <c r="K41">
        <v>1.8363064002325563E-3</v>
      </c>
      <c r="L41">
        <v>-4.4042836739856629E-2</v>
      </c>
      <c r="M41">
        <v>4.7627713241864787E-2</v>
      </c>
      <c r="N41">
        <v>3.4881556799000138E-2</v>
      </c>
      <c r="O41">
        <v>5.9459459469284541E-2</v>
      </c>
      <c r="P41">
        <v>9.1527509776746049E-2</v>
      </c>
      <c r="Q41">
        <v>2.7110023511347826E-2</v>
      </c>
      <c r="R41">
        <v>-6.3182404264807701E-3</v>
      </c>
      <c r="S41">
        <v>-5.219738557934761E-2</v>
      </c>
      <c r="T41">
        <v>3.9473164826631546E-2</v>
      </c>
      <c r="U41">
        <v>2.6727009564638138E-2</v>
      </c>
      <c r="V41">
        <v>5.1304914057254791E-2</v>
      </c>
      <c r="W41">
        <v>8.3372965455055237E-2</v>
      </c>
      <c r="X41">
        <v>1.8955476582050323E-2</v>
      </c>
      <c r="Y41">
        <v>-1.5911510214209557E-2</v>
      </c>
      <c r="Z41">
        <v>-5.9107106178998947E-2</v>
      </c>
      <c r="AA41">
        <v>2.3877669125795364E-2</v>
      </c>
      <c r="AB41">
        <v>-1.1286426335573196E-2</v>
      </c>
      <c r="AC41">
        <v>2.1566068753600121E-2</v>
      </c>
      <c r="AD41">
        <v>6.988929957151413E-2</v>
      </c>
    </row>
    <row r="42" spans="1:30">
      <c r="A42" t="s">
        <v>41</v>
      </c>
      <c r="B42">
        <v>35.023973261000002</v>
      </c>
      <c r="C42">
        <v>19.935691178999999</v>
      </c>
      <c r="D42">
        <v>18.796926036999999</v>
      </c>
      <c r="E42">
        <v>12.933288726000001</v>
      </c>
      <c r="F42">
        <v>5.8666175307000001</v>
      </c>
      <c r="G42">
        <v>20.322875008</v>
      </c>
      <c r="H42">
        <v>21167</v>
      </c>
      <c r="I42">
        <v>8.5830070000000001E-3</v>
      </c>
      <c r="J42">
        <v>51239</v>
      </c>
      <c r="K42">
        <v>1.0997643358508634E-2</v>
      </c>
      <c r="L42">
        <v>5.7572614115560521E-2</v>
      </c>
      <c r="M42">
        <v>-2.2727272635591832E-3</v>
      </c>
      <c r="N42">
        <v>3.2164634173531777E-2</v>
      </c>
      <c r="O42">
        <v>-4.1428571435270595E-2</v>
      </c>
      <c r="P42">
        <v>1.7026106689664467E-2</v>
      </c>
      <c r="Q42">
        <v>-1.1165093898906849E-2</v>
      </c>
      <c r="R42">
        <v>2.4146363139152527E-3</v>
      </c>
      <c r="S42">
        <v>4.8989608883857727E-2</v>
      </c>
      <c r="T42">
        <v>-1.0855734348297119E-2</v>
      </c>
      <c r="U42">
        <v>2.3581627756357193E-2</v>
      </c>
      <c r="V42">
        <v>-5.0011578947305679E-2</v>
      </c>
      <c r="W42">
        <v>8.4430994465947151E-3</v>
      </c>
      <c r="X42">
        <v>-1.9748101010918617E-2</v>
      </c>
      <c r="Y42">
        <v>2.0947214215993881E-2</v>
      </c>
      <c r="Z42">
        <v>3.9264343678951263E-2</v>
      </c>
      <c r="AA42">
        <v>1.4183849096298218E-2</v>
      </c>
      <c r="AB42">
        <v>2.7444258332252502E-2</v>
      </c>
      <c r="AC42">
        <v>-3.382931649684906E-2</v>
      </c>
      <c r="AD42">
        <v>2.4816222488880157E-2</v>
      </c>
    </row>
    <row r="43" spans="1:30">
      <c r="A43" t="s">
        <v>42</v>
      </c>
      <c r="B43">
        <v>33.790287593999999</v>
      </c>
      <c r="C43">
        <v>19.789033323000002</v>
      </c>
      <c r="D43">
        <v>20.124271611000001</v>
      </c>
      <c r="E43">
        <v>13.549946794</v>
      </c>
      <c r="F43">
        <v>5.9801649668000003</v>
      </c>
      <c r="G43">
        <v>21.018449599</v>
      </c>
      <c r="H43">
        <v>21934</v>
      </c>
      <c r="I43">
        <v>8.1740708699999994E-3</v>
      </c>
      <c r="J43">
        <v>53168</v>
      </c>
      <c r="K43">
        <v>-3.522403520030494E-2</v>
      </c>
      <c r="L43">
        <v>-7.3565473443170538E-3</v>
      </c>
      <c r="M43">
        <v>7.0615034149054276E-2</v>
      </c>
      <c r="N43">
        <v>4.767991197477265E-2</v>
      </c>
      <c r="O43">
        <v>1.9354838713416485E-2</v>
      </c>
      <c r="P43">
        <v>3.422619047384734E-2</v>
      </c>
      <c r="Q43">
        <v>3.6235649832286103E-2</v>
      </c>
      <c r="R43">
        <v>-4.3398104608058929E-2</v>
      </c>
      <c r="S43">
        <v>-1.5530617907643318E-2</v>
      </c>
      <c r="T43">
        <v>6.2440961599349976E-2</v>
      </c>
      <c r="U43">
        <v>3.9505839347839355E-2</v>
      </c>
      <c r="V43">
        <v>1.118076778948307E-2</v>
      </c>
      <c r="W43">
        <v>2.6052119210362434E-2</v>
      </c>
      <c r="X43">
        <v>2.8061578050255775E-2</v>
      </c>
      <c r="Y43">
        <v>-5.9608768671751022E-2</v>
      </c>
      <c r="Z43">
        <v>-2.177790179848671E-2</v>
      </c>
      <c r="AA43">
        <v>3.7284925580024719E-2</v>
      </c>
      <c r="AB43">
        <v>-8.3601158112287521E-3</v>
      </c>
      <c r="AC43">
        <v>-2.9362304136157036E-2</v>
      </c>
      <c r="AD43">
        <v>5.5438028648495674E-3</v>
      </c>
    </row>
    <row r="44" spans="1:30">
      <c r="A44" t="s">
        <v>43</v>
      </c>
      <c r="B44">
        <v>32.591949147000001</v>
      </c>
      <c r="C44">
        <v>21.122024176</v>
      </c>
      <c r="D44">
        <v>20.963496554999999</v>
      </c>
      <c r="E44">
        <v>13.109764907000001</v>
      </c>
      <c r="F44">
        <v>6.5306979902000002</v>
      </c>
      <c r="G44">
        <v>21.872796651000002</v>
      </c>
      <c r="H44">
        <v>22913</v>
      </c>
      <c r="I44">
        <v>9.4042680000000003E-3</v>
      </c>
      <c r="J44">
        <v>55829</v>
      </c>
      <c r="K44">
        <v>-3.5463990759663777E-2</v>
      </c>
      <c r="L44">
        <v>6.736007925413498E-2</v>
      </c>
      <c r="M44">
        <v>4.1702127670612162E-2</v>
      </c>
      <c r="N44">
        <v>-3.2485875678487153E-2</v>
      </c>
      <c r="O44">
        <v>9.2059838893473092E-2</v>
      </c>
      <c r="P44">
        <v>4.0647482012215061E-2</v>
      </c>
      <c r="Q44">
        <v>4.4633901705115345E-2</v>
      </c>
      <c r="R44">
        <v>-4.4868260622024536E-2</v>
      </c>
      <c r="S44">
        <v>5.795581266283989E-2</v>
      </c>
      <c r="T44">
        <v>3.2297860831022263E-2</v>
      </c>
      <c r="U44">
        <v>-4.1890144348144531E-2</v>
      </c>
      <c r="V44">
        <v>8.2655571401119232E-2</v>
      </c>
      <c r="W44">
        <v>3.1243214383721352E-2</v>
      </c>
      <c r="X44">
        <v>3.5229634493589401E-2</v>
      </c>
      <c r="Y44">
        <v>-6.6287942230701447E-2</v>
      </c>
      <c r="Z44">
        <v>5.2229978144168854E-2</v>
      </c>
      <c r="AA44">
        <v>-3.8395414594560862E-4</v>
      </c>
      <c r="AB44">
        <v>-9.7511716187000275E-2</v>
      </c>
      <c r="AC44">
        <v>3.3607728779315948E-2</v>
      </c>
      <c r="AD44">
        <v>5.2053011022508144E-3</v>
      </c>
    </row>
    <row r="45" spans="1:30">
      <c r="A45" t="s">
        <v>44</v>
      </c>
      <c r="B45">
        <v>37.831753028999998</v>
      </c>
      <c r="C45">
        <v>21.376860662999999</v>
      </c>
      <c r="D45">
        <v>23.686695862000001</v>
      </c>
      <c r="E45">
        <v>14.663798353000001</v>
      </c>
      <c r="F45">
        <v>7.5665304477999999</v>
      </c>
      <c r="G45">
        <v>24.423880230000002</v>
      </c>
      <c r="H45">
        <v>25110</v>
      </c>
      <c r="I45">
        <v>8.5952870000000001E-3</v>
      </c>
      <c r="J45">
        <v>61288</v>
      </c>
      <c r="K45">
        <v>0.1607698839479291</v>
      </c>
      <c r="L45">
        <v>1.206496521718585E-2</v>
      </c>
      <c r="M45">
        <v>0.12990196076572408</v>
      </c>
      <c r="N45">
        <v>0.118540145992261</v>
      </c>
      <c r="O45">
        <v>0.15860976256356907</v>
      </c>
      <c r="P45">
        <v>0.11663271138596569</v>
      </c>
      <c r="Q45">
        <v>9.5884432418277835E-2</v>
      </c>
      <c r="R45">
        <v>0.15217459201812744</v>
      </c>
      <c r="S45">
        <v>3.4696781076490879E-3</v>
      </c>
      <c r="T45">
        <v>0.12130667269229889</v>
      </c>
      <c r="U45">
        <v>0.10994485765695572</v>
      </c>
      <c r="V45">
        <v>0.1500144749879837</v>
      </c>
      <c r="W45">
        <v>0.10803742706775665</v>
      </c>
      <c r="X45">
        <v>8.7289147078990936E-2</v>
      </c>
      <c r="Y45">
        <v>9.2923320829868317E-2</v>
      </c>
      <c r="Z45">
        <v>1.5309868613258004E-3</v>
      </c>
      <c r="AA45">
        <v>3.3967316150665283E-2</v>
      </c>
      <c r="AB45">
        <v>-2.0034851040691137E-3</v>
      </c>
      <c r="AC45">
        <v>3.9198946207761765E-2</v>
      </c>
      <c r="AD45">
        <v>4.1839659214019775E-2</v>
      </c>
    </row>
    <row r="46" spans="1:30">
      <c r="A46" t="s">
        <v>45</v>
      </c>
      <c r="B46">
        <v>34.114075274000001</v>
      </c>
      <c r="C46">
        <v>23.721315008000001</v>
      </c>
      <c r="D46">
        <v>20.012945853000002</v>
      </c>
      <c r="E46">
        <v>13.631139595</v>
      </c>
      <c r="F46">
        <v>6.4438895040000004</v>
      </c>
      <c r="G46">
        <v>20.177254163000001</v>
      </c>
      <c r="H46">
        <v>22286</v>
      </c>
      <c r="I46">
        <v>9.0058389999999999E-3</v>
      </c>
      <c r="J46">
        <v>54115</v>
      </c>
      <c r="K46">
        <v>-9.826871496412562E-2</v>
      </c>
      <c r="L46">
        <v>0.10967252778411407</v>
      </c>
      <c r="M46">
        <v>-0.15509761388432855</v>
      </c>
      <c r="N46">
        <v>-7.0422323953243202E-2</v>
      </c>
      <c r="O46">
        <v>-0.1483693155726892</v>
      </c>
      <c r="P46">
        <v>-0.17387188386978103</v>
      </c>
      <c r="Q46">
        <v>-0.11246515332536838</v>
      </c>
      <c r="R46">
        <v>-0.10727455466985703</v>
      </c>
      <c r="S46">
        <v>0.10066668689250946</v>
      </c>
      <c r="T46">
        <v>-0.16410344839096069</v>
      </c>
      <c r="U46">
        <v>-7.9428166151046753E-2</v>
      </c>
      <c r="V46">
        <v>-0.15737515687942505</v>
      </c>
      <c r="W46">
        <v>-0.18287771940231323</v>
      </c>
      <c r="X46">
        <v>-0.12147099524736404</v>
      </c>
      <c r="Y46">
        <v>-1.482006162405014E-2</v>
      </c>
      <c r="Z46">
        <v>8.3541445434093475E-2</v>
      </c>
      <c r="AA46">
        <v>-3.2264493405818939E-2</v>
      </c>
      <c r="AB46">
        <v>3.449547290802002E-2</v>
      </c>
      <c r="AC46">
        <v>-2.0500490441918373E-2</v>
      </c>
      <c r="AD46">
        <v>-8.8033311069011688E-2</v>
      </c>
    </row>
    <row r="47" spans="1:30">
      <c r="A47" t="s">
        <v>46</v>
      </c>
      <c r="B47">
        <v>33.210024605000001</v>
      </c>
      <c r="C47">
        <v>23.564155156999998</v>
      </c>
      <c r="D47">
        <v>20.972060075000002</v>
      </c>
      <c r="E47">
        <v>14.229467613000001</v>
      </c>
      <c r="F47">
        <v>6.8748724049999996</v>
      </c>
      <c r="G47">
        <v>18.828507226999999</v>
      </c>
      <c r="H47">
        <v>22497</v>
      </c>
      <c r="I47">
        <v>9.4479837600000005E-3</v>
      </c>
      <c r="J47">
        <v>54628</v>
      </c>
      <c r="K47">
        <v>-2.6500811226415424E-2</v>
      </c>
      <c r="L47">
        <v>-6.625258799817838E-3</v>
      </c>
      <c r="M47">
        <v>4.7924689800538586E-2</v>
      </c>
      <c r="N47">
        <v>4.3894203696620573E-2</v>
      </c>
      <c r="O47">
        <v>6.6882416393463845E-2</v>
      </c>
      <c r="P47">
        <v>-6.6844919784638648E-2</v>
      </c>
      <c r="Q47">
        <v>9.4678273355469807E-3</v>
      </c>
      <c r="R47">
        <v>-3.5948794335126877E-2</v>
      </c>
      <c r="S47">
        <v>-1.6073241829872131E-2</v>
      </c>
      <c r="T47">
        <v>3.8476705551147461E-2</v>
      </c>
      <c r="U47">
        <v>3.4446220844984055E-2</v>
      </c>
      <c r="V47">
        <v>5.7434432208538055E-2</v>
      </c>
      <c r="W47">
        <v>-7.6292902231216431E-2</v>
      </c>
      <c r="X47">
        <v>1.9843575500999577E-5</v>
      </c>
      <c r="Y47">
        <v>-3.1781561672687531E-2</v>
      </c>
      <c r="Z47">
        <v>-2.4360459297895432E-2</v>
      </c>
      <c r="AA47">
        <v>4.2761825025081635E-2</v>
      </c>
      <c r="AB47">
        <v>1.6920551657676697E-2</v>
      </c>
      <c r="AC47">
        <v>5.0162378698587418E-2</v>
      </c>
      <c r="AD47">
        <v>-7.5169205665588379E-2</v>
      </c>
    </row>
    <row r="48" spans="1:30">
      <c r="A48" t="s">
        <v>47</v>
      </c>
      <c r="B48">
        <v>32.536599105999997</v>
      </c>
      <c r="C48">
        <v>23.220367982999999</v>
      </c>
      <c r="D48">
        <v>21.920430802999999</v>
      </c>
      <c r="E48">
        <v>14.699308524999999</v>
      </c>
      <c r="F48">
        <v>7.2850012946999998</v>
      </c>
      <c r="G48">
        <v>19.938333277000002</v>
      </c>
      <c r="H48">
        <v>22567</v>
      </c>
      <c r="I48">
        <v>8.3785548099999992E-3</v>
      </c>
      <c r="J48">
        <v>54724</v>
      </c>
      <c r="K48">
        <v>-2.0277777779743499E-2</v>
      </c>
      <c r="L48">
        <v>-1.4589412253885678E-2</v>
      </c>
      <c r="M48">
        <v>4.5220675728013658E-2</v>
      </c>
      <c r="N48">
        <v>3.301886794209738E-2</v>
      </c>
      <c r="O48">
        <v>5.9656218405118193E-2</v>
      </c>
      <c r="P48">
        <v>5.8943921396408763E-2</v>
      </c>
      <c r="Q48">
        <v>3.1115259812419436E-3</v>
      </c>
      <c r="R48">
        <v>-2.8656331822276115E-2</v>
      </c>
      <c r="S48">
        <v>-2.296796627342701E-2</v>
      </c>
      <c r="T48">
        <v>3.6842122673988342E-2</v>
      </c>
      <c r="U48">
        <v>2.4640312418341637E-2</v>
      </c>
      <c r="V48">
        <v>5.1277663558721542E-2</v>
      </c>
      <c r="W48">
        <v>5.0565365701913834E-2</v>
      </c>
      <c r="X48">
        <v>-5.267028696835041E-3</v>
      </c>
      <c r="Y48">
        <v>-2.0647132769227028E-2</v>
      </c>
      <c r="Z48">
        <v>-3.1639784574508667E-2</v>
      </c>
      <c r="AA48">
        <v>4.6677954494953156E-2</v>
      </c>
      <c r="AB48">
        <v>1.2834873981773853E-2</v>
      </c>
      <c r="AC48">
        <v>5.0278391689062119E-2</v>
      </c>
      <c r="AD48">
        <v>5.5767472833395004E-2</v>
      </c>
    </row>
    <row r="49" spans="1:30">
      <c r="A49" t="s">
        <v>48</v>
      </c>
      <c r="B49">
        <v>29.381646768</v>
      </c>
      <c r="C49">
        <v>24.131689681000001</v>
      </c>
      <c r="D49">
        <v>22.601189523999999</v>
      </c>
      <c r="E49">
        <v>14.693547675</v>
      </c>
      <c r="F49">
        <v>6.5610172675999996</v>
      </c>
      <c r="G49">
        <v>20.662803060000002</v>
      </c>
      <c r="H49">
        <v>20702</v>
      </c>
      <c r="I49">
        <v>9.5584099999999998E-3</v>
      </c>
      <c r="J49">
        <v>50007</v>
      </c>
      <c r="K49">
        <v>-9.6966260294186687E-2</v>
      </c>
      <c r="L49">
        <v>3.9246651847515725E-2</v>
      </c>
      <c r="M49">
        <v>3.1055900639819198E-2</v>
      </c>
      <c r="N49">
        <v>-3.919129930637133E-4</v>
      </c>
      <c r="O49">
        <v>-9.9380082145862442E-2</v>
      </c>
      <c r="P49">
        <v>3.6335523784012426E-2</v>
      </c>
      <c r="Q49">
        <v>-8.2642797004475563E-2</v>
      </c>
      <c r="R49">
        <v>-0.10652466863393784</v>
      </c>
      <c r="S49">
        <v>2.9688240960240364E-2</v>
      </c>
      <c r="T49">
        <v>2.1497489884495735E-2</v>
      </c>
      <c r="U49">
        <v>-9.9503230303525925E-3</v>
      </c>
      <c r="V49">
        <v>-0.10893849283456802</v>
      </c>
      <c r="W49">
        <v>2.6777112856507301E-2</v>
      </c>
      <c r="X49">
        <v>-9.2201210558414459E-2</v>
      </c>
      <c r="Y49">
        <v>-3.5340495407581329E-2</v>
      </c>
      <c r="Z49">
        <v>1.4692273922264576E-2</v>
      </c>
      <c r="AA49">
        <v>0.12260594964027405</v>
      </c>
      <c r="AB49">
        <v>7.2304323315620422E-2</v>
      </c>
      <c r="AC49">
        <v>-6.7919054999947548E-3</v>
      </c>
      <c r="AD49">
        <v>9.9042162299156189E-2</v>
      </c>
    </row>
    <row r="50" spans="1:30">
      <c r="A50" t="s">
        <v>49</v>
      </c>
      <c r="B50">
        <v>28.920396427</v>
      </c>
      <c r="C50">
        <v>23.440520172999999</v>
      </c>
      <c r="D50">
        <v>19.787386812000001</v>
      </c>
      <c r="E50">
        <v>13.546424887000001</v>
      </c>
      <c r="F50">
        <v>6.3863362966999997</v>
      </c>
      <c r="G50">
        <v>18.157987322</v>
      </c>
      <c r="H50">
        <v>19485</v>
      </c>
      <c r="I50">
        <v>9.2934596799999995E-3</v>
      </c>
      <c r="J50">
        <v>46907</v>
      </c>
      <c r="K50">
        <v>-1.5698587102420492E-2</v>
      </c>
      <c r="L50">
        <v>-2.8641571192761995E-2</v>
      </c>
      <c r="M50">
        <v>-0.12449799197568986</v>
      </c>
      <c r="N50">
        <v>-7.8069831287357838E-2</v>
      </c>
      <c r="O50">
        <v>-2.6624068155195951E-2</v>
      </c>
      <c r="P50">
        <v>-0.1212234240788433</v>
      </c>
      <c r="Q50">
        <v>-5.8786590667568348E-2</v>
      </c>
      <c r="R50">
        <v>-2.4992046877741814E-2</v>
      </c>
      <c r="S50">
        <v>-3.7935029715299606E-2</v>
      </c>
      <c r="T50">
        <v>-0.13379144668579102</v>
      </c>
      <c r="U50">
        <v>-8.7363287806510925E-2</v>
      </c>
      <c r="V50">
        <v>-3.5917527973651886E-2</v>
      </c>
      <c r="W50">
        <v>-0.13051688671112061</v>
      </c>
      <c r="X50">
        <v>-6.8080052733421326E-2</v>
      </c>
      <c r="Y50">
        <v>2.8663307428359985E-2</v>
      </c>
      <c r="Z50">
        <v>-5.1176268607378006E-2</v>
      </c>
      <c r="AA50">
        <v>-5.8007907122373581E-2</v>
      </c>
      <c r="AB50">
        <v>-3.1206987798213959E-2</v>
      </c>
      <c r="AC50">
        <v>3.7609733641147614E-2</v>
      </c>
      <c r="AD50">
        <v>-7.6859429478645325E-2</v>
      </c>
    </row>
    <row r="51" spans="1:30">
      <c r="A51" t="s">
        <v>50</v>
      </c>
      <c r="B51">
        <v>26.922936684</v>
      </c>
      <c r="C51">
        <v>24.585886787</v>
      </c>
      <c r="D51">
        <v>21.330439911999999</v>
      </c>
      <c r="E51">
        <v>16.157714451</v>
      </c>
      <c r="F51">
        <v>7.2623420501</v>
      </c>
      <c r="G51">
        <v>18.150280196000001</v>
      </c>
      <c r="H51">
        <v>21302</v>
      </c>
      <c r="I51">
        <v>8.1852443900000006E-3</v>
      </c>
      <c r="J51">
        <v>51583</v>
      </c>
      <c r="K51">
        <v>-6.9067509086257806E-2</v>
      </c>
      <c r="L51">
        <v>4.8862679050923653E-2</v>
      </c>
      <c r="M51">
        <v>7.7981651375219396E-2</v>
      </c>
      <c r="N51">
        <v>0.19276595749672351</v>
      </c>
      <c r="O51">
        <v>0.13716874788643016</v>
      </c>
      <c r="P51">
        <v>-4.2444825317516406E-4</v>
      </c>
      <c r="Q51">
        <v>9.3251218886322818E-2</v>
      </c>
      <c r="R51">
        <v>-7.7252753078937531E-2</v>
      </c>
      <c r="S51">
        <v>4.0677435696125031E-2</v>
      </c>
      <c r="T51">
        <v>6.9796405732631683E-2</v>
      </c>
      <c r="U51">
        <v>0.18458071351051331</v>
      </c>
      <c r="V51">
        <v>0.12898349761962891</v>
      </c>
      <c r="W51">
        <v>-8.6096925660967827E-3</v>
      </c>
      <c r="X51">
        <v>8.5065975785255432E-2</v>
      </c>
      <c r="Y51">
        <v>-0.13488845527172089</v>
      </c>
      <c r="Z51">
        <v>3.8577016443014145E-2</v>
      </c>
      <c r="AA51">
        <v>-1.5208831988275051E-2</v>
      </c>
      <c r="AB51">
        <v>7.5037769973278046E-2</v>
      </c>
      <c r="AC51">
        <v>2.0805720239877701E-2</v>
      </c>
      <c r="AD51">
        <v>-7.3092460632324219E-2</v>
      </c>
    </row>
    <row r="52" spans="1:30">
      <c r="A52" t="s">
        <v>51</v>
      </c>
      <c r="B52">
        <v>25.754871863999998</v>
      </c>
      <c r="C52">
        <v>24.279226644000001</v>
      </c>
      <c r="D52">
        <v>21.330439911999999</v>
      </c>
      <c r="E52">
        <v>17.481332219999999</v>
      </c>
      <c r="F52">
        <v>7.1938633904999998</v>
      </c>
      <c r="G52">
        <v>18.235058575</v>
      </c>
      <c r="H52">
        <v>21194</v>
      </c>
      <c r="I52">
        <v>1.036124188E-2</v>
      </c>
      <c r="J52">
        <v>51150</v>
      </c>
      <c r="K52">
        <v>-4.3385490732672165E-2</v>
      </c>
      <c r="L52">
        <v>-1.2473015338301632E-2</v>
      </c>
      <c r="M52">
        <v>0</v>
      </c>
      <c r="N52">
        <v>8.1918626115965287E-2</v>
      </c>
      <c r="O52">
        <v>-9.4292804067328782E-3</v>
      </c>
      <c r="P52">
        <v>4.6709129602684066E-3</v>
      </c>
      <c r="Q52">
        <v>-5.0699464838982258E-3</v>
      </c>
      <c r="R52">
        <v>-5.3746733814477921E-2</v>
      </c>
      <c r="S52">
        <v>-2.2834256291389465E-2</v>
      </c>
      <c r="T52">
        <v>-1.0361242108047009E-2</v>
      </c>
      <c r="U52">
        <v>7.1557387709617615E-2</v>
      </c>
      <c r="V52">
        <v>-1.9790522754192352E-2</v>
      </c>
      <c r="W52">
        <v>-5.6903287768363953E-3</v>
      </c>
      <c r="X52">
        <v>-1.543118804693222E-2</v>
      </c>
      <c r="Y52">
        <v>-3.8351252675056458E-2</v>
      </c>
      <c r="Z52">
        <v>-3.2245483249425888E-2</v>
      </c>
      <c r="AA52">
        <v>1.014599297195673E-2</v>
      </c>
      <c r="AB52">
        <v>7.0749253034591675E-2</v>
      </c>
      <c r="AC52">
        <v>-8.7302019819617271E-3</v>
      </c>
      <c r="AD52">
        <v>7.3526329360902309E-3</v>
      </c>
    </row>
    <row r="53" spans="1:30">
      <c r="A53" t="s">
        <v>52</v>
      </c>
      <c r="B53">
        <v>27.573989207</v>
      </c>
      <c r="C53">
        <v>23.263475533000001</v>
      </c>
      <c r="D53">
        <v>21.556297007000001</v>
      </c>
      <c r="E53">
        <v>20.429148559000001</v>
      </c>
      <c r="F53">
        <v>7.6479850273999999</v>
      </c>
      <c r="G53">
        <v>18.346737556000001</v>
      </c>
      <c r="H53">
        <v>23126</v>
      </c>
      <c r="I53">
        <v>9.4827492300000003E-3</v>
      </c>
      <c r="J53">
        <v>56229</v>
      </c>
      <c r="K53">
        <v>7.0631970238716396E-2</v>
      </c>
      <c r="L53">
        <v>-4.1836221799552972E-2</v>
      </c>
      <c r="M53">
        <v>1.0588487435411036E-2</v>
      </c>
      <c r="N53">
        <v>0.16862652696614691</v>
      </c>
      <c r="O53">
        <v>6.3126252508450401E-2</v>
      </c>
      <c r="P53">
        <v>6.1244103242482032E-3</v>
      </c>
      <c r="Q53">
        <v>9.1157874870246292E-2</v>
      </c>
      <c r="R53">
        <v>6.1149220913648605E-2</v>
      </c>
      <c r="S53">
        <v>-5.1318969577550888E-2</v>
      </c>
      <c r="T53">
        <v>1.105738221667707E-3</v>
      </c>
      <c r="U53">
        <v>0.15914377570152283</v>
      </c>
      <c r="V53">
        <v>5.3643502295017242E-2</v>
      </c>
      <c r="W53">
        <v>-3.3583389595150948E-3</v>
      </c>
      <c r="X53">
        <v>8.1675127148628235E-2</v>
      </c>
      <c r="Y53">
        <v>5.9776497073471546E-3</v>
      </c>
      <c r="Z53">
        <v>-5.3666058927774429E-2</v>
      </c>
      <c r="AA53">
        <v>-8.0339431762695313E-2</v>
      </c>
      <c r="AB53">
        <v>5.3269628435373306E-2</v>
      </c>
      <c r="AC53">
        <v>-5.0511091947555542E-2</v>
      </c>
      <c r="AD53">
        <v>-6.5225325524806976E-2</v>
      </c>
    </row>
    <row r="54" spans="1:30">
      <c r="A54" t="s">
        <v>53</v>
      </c>
      <c r="B54">
        <v>27.449523284000001</v>
      </c>
      <c r="C54">
        <v>23.619852179999999</v>
      </c>
      <c r="D54">
        <v>20.238444787999999</v>
      </c>
      <c r="E54">
        <v>20.818089988000001</v>
      </c>
      <c r="F54">
        <v>6.9934732079000002</v>
      </c>
      <c r="G54">
        <v>19.109575590999999</v>
      </c>
      <c r="H54">
        <v>21861</v>
      </c>
      <c r="I54">
        <v>9.8384453900000005E-3</v>
      </c>
      <c r="J54">
        <v>52760</v>
      </c>
      <c r="K54">
        <v>-4.5138888706173028E-3</v>
      </c>
      <c r="L54">
        <v>1.5319148959254418E-2</v>
      </c>
      <c r="M54">
        <v>-6.1135371189775994E-2</v>
      </c>
      <c r="N54">
        <v>1.9038553069244388E-2</v>
      </c>
      <c r="O54">
        <v>-8.5579641847508534E-2</v>
      </c>
      <c r="P54">
        <v>4.1578947356257584E-2</v>
      </c>
      <c r="Q54">
        <v>-5.4700337282712098E-2</v>
      </c>
      <c r="R54">
        <v>-1.4352334663271904E-2</v>
      </c>
      <c r="S54">
        <v>5.4807034321129322E-3</v>
      </c>
      <c r="T54">
        <v>-7.0973813533782959E-2</v>
      </c>
      <c r="U54">
        <v>9.2001073062419891E-3</v>
      </c>
      <c r="V54">
        <v>-9.5418088138103485E-2</v>
      </c>
      <c r="W54">
        <v>3.1740501523017883E-2</v>
      </c>
      <c r="X54">
        <v>-6.4538784325122833E-2</v>
      </c>
      <c r="Y54">
        <v>3.6729581654071808E-2</v>
      </c>
      <c r="Z54">
        <v>-7.5029223226010799E-3</v>
      </c>
      <c r="AA54">
        <v>1.0917307808995247E-3</v>
      </c>
      <c r="AB54">
        <v>6.1524864286184311E-2</v>
      </c>
      <c r="AC54">
        <v>-2.6092477142810822E-2</v>
      </c>
      <c r="AD54">
        <v>8.2666143774986267E-2</v>
      </c>
    </row>
    <row r="55" spans="1:30">
      <c r="A55" t="s">
        <v>54</v>
      </c>
      <c r="B55">
        <v>26.367627179999999</v>
      </c>
      <c r="C55">
        <v>23.460966764999998</v>
      </c>
      <c r="D55">
        <v>22.262289267</v>
      </c>
      <c r="E55">
        <v>22.015976998999999</v>
      </c>
      <c r="F55">
        <v>7.0768706738000002</v>
      </c>
      <c r="G55">
        <v>18.935764392999999</v>
      </c>
      <c r="H55">
        <v>22028</v>
      </c>
      <c r="I55">
        <v>1.065829976E-2</v>
      </c>
      <c r="J55">
        <v>53080</v>
      </c>
      <c r="K55">
        <v>-3.9414021613651345E-2</v>
      </c>
      <c r="L55">
        <v>-6.7267743163327582E-3</v>
      </c>
      <c r="M55">
        <v>0.10000000000988224</v>
      </c>
      <c r="N55">
        <v>5.7540677924367074E-2</v>
      </c>
      <c r="O55">
        <v>1.1925042596258499E-2</v>
      </c>
      <c r="P55">
        <v>-9.0955027845756424E-3</v>
      </c>
      <c r="Q55">
        <v>7.6391747861488495E-3</v>
      </c>
      <c r="R55">
        <v>-5.0072319805622101E-2</v>
      </c>
      <c r="S55">
        <v>-1.7385074868798256E-2</v>
      </c>
      <c r="T55">
        <v>8.9341700077056885E-2</v>
      </c>
      <c r="U55">
        <v>4.6882379800081253E-2</v>
      </c>
      <c r="V55">
        <v>1.2667428236454725E-3</v>
      </c>
      <c r="W55">
        <v>-1.9753802567720413E-2</v>
      </c>
      <c r="X55">
        <v>-3.0191249679774046E-3</v>
      </c>
      <c r="Y55">
        <v>-4.3696671724319458E-2</v>
      </c>
      <c r="Z55">
        <v>-2.5893367826938629E-2</v>
      </c>
      <c r="AA55">
        <v>9.6817448735237122E-2</v>
      </c>
      <c r="AB55">
        <v>3.2644778490066528E-2</v>
      </c>
      <c r="AC55">
        <v>-2.3996282834559679E-3</v>
      </c>
      <c r="AD55">
        <v>-1.628577895462513E-2</v>
      </c>
    </row>
    <row r="56" spans="1:30">
      <c r="A56" t="s">
        <v>55</v>
      </c>
      <c r="B56">
        <v>24.901182716000001</v>
      </c>
      <c r="C56">
        <v>23.698947831000002</v>
      </c>
      <c r="D56">
        <v>22.205809886000001</v>
      </c>
      <c r="E56">
        <v>21.215218897</v>
      </c>
      <c r="F56">
        <v>6.6717972681999997</v>
      </c>
      <c r="G56">
        <v>18.472267865999999</v>
      </c>
      <c r="H56">
        <v>21270</v>
      </c>
      <c r="I56">
        <v>1.177316418E-2</v>
      </c>
      <c r="J56">
        <v>50864</v>
      </c>
      <c r="K56">
        <v>-5.5615336715330428E-2</v>
      </c>
      <c r="L56">
        <v>1.0143702447719794E-2</v>
      </c>
      <c r="M56">
        <v>-2.5369978946289222E-3</v>
      </c>
      <c r="N56">
        <v>-3.6371681440091043E-2</v>
      </c>
      <c r="O56">
        <v>-5.7239057243148976E-2</v>
      </c>
      <c r="P56">
        <v>-2.4477307458015341E-2</v>
      </c>
      <c r="Q56">
        <v>-3.4410749954603234E-2</v>
      </c>
      <c r="R56">
        <v>-6.7388497292995453E-2</v>
      </c>
      <c r="S56">
        <v>-1.6294617671519518E-3</v>
      </c>
      <c r="T56">
        <v>-1.4310162514448166E-2</v>
      </c>
      <c r="U56">
        <v>-4.814484715461731E-2</v>
      </c>
      <c r="V56">
        <v>-6.9012224674224854E-2</v>
      </c>
      <c r="W56">
        <v>-3.6250472068786621E-2</v>
      </c>
      <c r="X56">
        <v>-4.6183913946151733E-2</v>
      </c>
      <c r="Y56">
        <v>-2.9645044356584549E-2</v>
      </c>
      <c r="Z56">
        <v>-1.3277837075293064E-2</v>
      </c>
      <c r="AA56">
        <v>3.8484513759613037E-2</v>
      </c>
      <c r="AB56">
        <v>-1.5679487958550453E-2</v>
      </c>
      <c r="AC56">
        <v>-2.1464340388774872E-2</v>
      </c>
      <c r="AD56">
        <v>5.1582034211605787E-4</v>
      </c>
    </row>
    <row r="57" spans="1:30">
      <c r="A57" t="s">
        <v>56</v>
      </c>
      <c r="B57">
        <v>23.170032150000001</v>
      </c>
      <c r="C57">
        <v>22.825622040999999</v>
      </c>
      <c r="D57">
        <v>20.097246336000001</v>
      </c>
      <c r="E57">
        <v>19.194814636</v>
      </c>
      <c r="F57">
        <v>5.8477463272000003</v>
      </c>
      <c r="G57">
        <v>15.575414566999999</v>
      </c>
      <c r="H57">
        <v>19515</v>
      </c>
      <c r="I57">
        <v>1.107487433E-2</v>
      </c>
      <c r="J57">
        <v>46625</v>
      </c>
      <c r="K57">
        <v>-6.952081697258769E-2</v>
      </c>
      <c r="L57">
        <v>-3.6850825455534655E-2</v>
      </c>
      <c r="M57">
        <v>-9.4955489613976041E-2</v>
      </c>
      <c r="N57">
        <v>-9.5233722112841396E-2</v>
      </c>
      <c r="O57">
        <v>-0.12351258706970905</v>
      </c>
      <c r="P57">
        <v>-0.15682174598236201</v>
      </c>
      <c r="Q57">
        <v>-8.2510578279266569E-2</v>
      </c>
      <c r="R57">
        <v>-8.0595694482326508E-2</v>
      </c>
      <c r="S57">
        <v>-4.7925699502229691E-2</v>
      </c>
      <c r="T57">
        <v>-0.10603036731481552</v>
      </c>
      <c r="U57">
        <v>-0.10630859434604645</v>
      </c>
      <c r="V57">
        <v>-0.13458746671676636</v>
      </c>
      <c r="W57">
        <v>-0.16789661347866058</v>
      </c>
      <c r="X57">
        <v>-9.3585453927516937E-2</v>
      </c>
      <c r="Y57">
        <v>-8.4055932238698006E-3</v>
      </c>
      <c r="Z57">
        <v>-6.3022367656230927E-2</v>
      </c>
      <c r="AA57">
        <v>-3.4685800783336163E-3</v>
      </c>
      <c r="AB57">
        <v>-2.25562434643507E-2</v>
      </c>
      <c r="AC57">
        <v>-3.0798498541116714E-2</v>
      </c>
      <c r="AD57">
        <v>-9.456373006105423E-2</v>
      </c>
    </row>
    <row r="58" spans="1:30">
      <c r="A58" t="s">
        <v>57</v>
      </c>
      <c r="B58">
        <v>19.071997759999999</v>
      </c>
      <c r="C58">
        <v>25.328692865000001</v>
      </c>
      <c r="D58">
        <v>20.285510939000002</v>
      </c>
      <c r="E58">
        <v>17.968760841999998</v>
      </c>
      <c r="F58">
        <v>5.7471312837999999</v>
      </c>
      <c r="G58">
        <v>14.687046221999999</v>
      </c>
      <c r="H58">
        <v>18909</v>
      </c>
      <c r="I58">
        <v>1.107487433E-2</v>
      </c>
      <c r="J58">
        <v>45059</v>
      </c>
      <c r="K58">
        <v>-0.17686787672411591</v>
      </c>
      <c r="L58">
        <v>0.10966057439766234</v>
      </c>
      <c r="M58">
        <v>9.3676815147935872E-3</v>
      </c>
      <c r="N58">
        <v>-6.3874219014364964E-2</v>
      </c>
      <c r="O58">
        <v>-1.7205781128364465E-2</v>
      </c>
      <c r="P58">
        <v>-5.7036577818108745E-2</v>
      </c>
      <c r="Q58">
        <v>-3.1053036126056879E-2</v>
      </c>
      <c r="R58">
        <v>-0.1879427582025528</v>
      </c>
      <c r="S58">
        <v>9.8585702478885651E-2</v>
      </c>
      <c r="T58">
        <v>-1.7071928596124053E-3</v>
      </c>
      <c r="U58">
        <v>-7.4949093163013458E-2</v>
      </c>
      <c r="V58">
        <v>-2.8280654922127724E-2</v>
      </c>
      <c r="W58">
        <v>-6.8111449480056763E-2</v>
      </c>
      <c r="X58">
        <v>-4.2127911001443863E-2</v>
      </c>
      <c r="Y58">
        <v>-0.15314680337905884</v>
      </c>
      <c r="Z58">
        <v>8.7232388556003571E-2</v>
      </c>
      <c r="AA58">
        <v>4.6829063445329666E-2</v>
      </c>
      <c r="AB58">
        <v>-4.6872202306985855E-2</v>
      </c>
      <c r="AC58">
        <v>1.4454852789640427E-2</v>
      </c>
      <c r="AD58">
        <v>-3.4474048763513565E-2</v>
      </c>
    </row>
    <row r="59" spans="1:30">
      <c r="A59" t="s">
        <v>58</v>
      </c>
      <c r="B59">
        <v>22.397371728</v>
      </c>
      <c r="C59">
        <v>28.090017028999998</v>
      </c>
      <c r="D59">
        <v>20.699693065000002</v>
      </c>
      <c r="E59">
        <v>18.066417151</v>
      </c>
      <c r="F59">
        <v>5.7954265046</v>
      </c>
      <c r="G59">
        <v>15.64300781</v>
      </c>
      <c r="H59">
        <v>19166</v>
      </c>
      <c r="I59">
        <v>1.107733505E-2</v>
      </c>
      <c r="J59">
        <v>45868</v>
      </c>
      <c r="K59">
        <v>0.1743589743374635</v>
      </c>
      <c r="L59">
        <v>0.10901960786992225</v>
      </c>
      <c r="M59">
        <v>2.0417633415568168E-2</v>
      </c>
      <c r="N59">
        <v>5.4347826129301285E-3</v>
      </c>
      <c r="O59">
        <v>8.4033613319630419E-3</v>
      </c>
      <c r="P59">
        <v>6.5088757368247971E-2</v>
      </c>
      <c r="Q59">
        <v>1.359141149717066E-2</v>
      </c>
      <c r="R59">
        <v>0.1632816344499588</v>
      </c>
      <c r="S59">
        <v>9.7942270338535309E-2</v>
      </c>
      <c r="T59">
        <v>9.3402983620762825E-3</v>
      </c>
      <c r="U59">
        <v>-5.6425523944199085E-3</v>
      </c>
      <c r="V59">
        <v>-2.6739737950265408E-3</v>
      </c>
      <c r="W59">
        <v>5.4011423140764236E-2</v>
      </c>
      <c r="X59">
        <v>2.5140764191746712E-3</v>
      </c>
      <c r="Y59">
        <v>0.16563631594181061</v>
      </c>
      <c r="Z59">
        <v>8.9836500585079193E-2</v>
      </c>
      <c r="AA59">
        <v>1.100671011954546E-2</v>
      </c>
      <c r="AB59">
        <v>-2.5866905227303505E-2</v>
      </c>
      <c r="AC59">
        <v>-1.2905390001833439E-2</v>
      </c>
      <c r="AD59">
        <v>5.3211010992527008E-2</v>
      </c>
    </row>
    <row r="60" spans="1:30">
      <c r="A60" t="s">
        <v>59</v>
      </c>
      <c r="B60">
        <v>20.715123721000001</v>
      </c>
      <c r="C60">
        <v>30.195775024</v>
      </c>
      <c r="D60">
        <v>18.073401858</v>
      </c>
      <c r="E60">
        <v>17.089854061</v>
      </c>
      <c r="F60">
        <v>5.8356725220000003</v>
      </c>
      <c r="G60">
        <v>12.997215131000001</v>
      </c>
      <c r="H60">
        <v>18848</v>
      </c>
      <c r="I60">
        <v>1.0551755769999999E-2</v>
      </c>
      <c r="J60">
        <v>45120</v>
      </c>
      <c r="K60">
        <v>-7.5109170282553359E-2</v>
      </c>
      <c r="L60">
        <v>7.4964639317449566E-2</v>
      </c>
      <c r="M60">
        <v>-0.12687585263960535</v>
      </c>
      <c r="N60">
        <v>-5.4054054095941488E-2</v>
      </c>
      <c r="O60">
        <v>6.944444445642765E-3</v>
      </c>
      <c r="P60">
        <v>-0.16913580247071419</v>
      </c>
      <c r="Q60">
        <v>-1.6591881456746321E-2</v>
      </c>
      <c r="R60">
        <v>-8.5660926997661591E-2</v>
      </c>
      <c r="S60">
        <v>6.4412884414196014E-2</v>
      </c>
      <c r="T60">
        <v>-0.13742761313915253</v>
      </c>
      <c r="U60">
        <v>-6.460580974817276E-2</v>
      </c>
      <c r="V60">
        <v>-3.6073112860321999E-3</v>
      </c>
      <c r="W60">
        <v>-0.17968755960464478</v>
      </c>
      <c r="X60">
        <v>-2.7143636718392372E-2</v>
      </c>
      <c r="Y60">
        <v>-6.1754021793603897E-2</v>
      </c>
      <c r="Z60">
        <v>5.4149620234966278E-2</v>
      </c>
      <c r="AA60">
        <v>-0.10462342202663422</v>
      </c>
      <c r="AB60">
        <v>-5.2741438150405884E-2</v>
      </c>
      <c r="AC60">
        <v>2.1349621936678886E-2</v>
      </c>
      <c r="AD60">
        <v>-0.15760935842990875</v>
      </c>
    </row>
    <row r="61" spans="1:30">
      <c r="A61" t="s">
        <v>60</v>
      </c>
      <c r="B61">
        <v>22.974421917000001</v>
      </c>
      <c r="C61">
        <v>30.029155257999999</v>
      </c>
      <c r="D61">
        <v>15.061168214</v>
      </c>
      <c r="E61">
        <v>16.747023914</v>
      </c>
      <c r="F61">
        <v>5.6371597403000004</v>
      </c>
      <c r="G61">
        <v>12.939278065</v>
      </c>
      <c r="H61">
        <v>18133</v>
      </c>
      <c r="I61">
        <v>1.1613035739999999E-2</v>
      </c>
      <c r="J61">
        <v>43349</v>
      </c>
      <c r="K61">
        <v>0.1090651557977243</v>
      </c>
      <c r="L61">
        <v>-5.5179827597592237E-3</v>
      </c>
      <c r="M61">
        <v>-0.16666666672199659</v>
      </c>
      <c r="N61">
        <v>-2.0060449069741228E-2</v>
      </c>
      <c r="O61">
        <v>-3.4017121583094868E-2</v>
      </c>
      <c r="P61">
        <v>-4.4576523059785093E-3</v>
      </c>
      <c r="Q61">
        <v>-3.7935059422750425E-2</v>
      </c>
      <c r="R61">
        <v>9.7452118992805481E-2</v>
      </c>
      <c r="S61">
        <v>-1.71310193836689E-2</v>
      </c>
      <c r="T61">
        <v>-0.17827969789505005</v>
      </c>
      <c r="U61">
        <v>-3.1673483550548553E-2</v>
      </c>
      <c r="V61">
        <v>-4.5630156993865967E-2</v>
      </c>
      <c r="W61">
        <v>-1.6070688143372536E-2</v>
      </c>
      <c r="X61">
        <v>-4.954809695482254E-2</v>
      </c>
      <c r="Y61">
        <v>0.1376403272151947</v>
      </c>
      <c r="Z61">
        <v>-2.9024126008152962E-2</v>
      </c>
      <c r="AA61">
        <v>-0.12195295095443726</v>
      </c>
      <c r="AB61">
        <v>4.4318167492747307E-3</v>
      </c>
      <c r="AC61">
        <v>5.9092696756124496E-3</v>
      </c>
      <c r="AD61">
        <v>2.3290809243917465E-2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E17" sqref="E17"/>
    </sheetView>
  </sheetViews>
  <sheetFormatPr defaultRowHeight="15"/>
  <cols>
    <col min="1" max="1" width="24.85546875" bestFit="1" customWidth="1"/>
    <col min="2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>
      <c r="A1" t="s">
        <v>119</v>
      </c>
    </row>
    <row r="2" spans="1:9" ht="15.75" thickBot="1"/>
    <row r="3" spans="1:9">
      <c r="A3" s="36" t="s">
        <v>120</v>
      </c>
      <c r="B3" s="36"/>
    </row>
    <row r="4" spans="1:9">
      <c r="A4" s="2" t="s">
        <v>121</v>
      </c>
      <c r="B4" s="2">
        <v>0.45307256406188923</v>
      </c>
    </row>
    <row r="5" spans="1:9">
      <c r="A5" s="2" t="s">
        <v>122</v>
      </c>
      <c r="B5" s="2">
        <v>0.20527474830561471</v>
      </c>
    </row>
    <row r="6" spans="1:9">
      <c r="A6" s="2" t="s">
        <v>123</v>
      </c>
      <c r="B6" s="2">
        <v>0.19133220003027462</v>
      </c>
    </row>
    <row r="7" spans="1:9">
      <c r="A7" s="2" t="s">
        <v>124</v>
      </c>
      <c r="B7" s="2">
        <v>6.953255131242729E-2</v>
      </c>
    </row>
    <row r="8" spans="1:9" ht="15.75" thickBot="1">
      <c r="A8" s="3" t="s">
        <v>125</v>
      </c>
      <c r="B8" s="3">
        <v>59</v>
      </c>
    </row>
    <row r="10" spans="1:9" ht="15.75" thickBot="1">
      <c r="A10" t="s">
        <v>126</v>
      </c>
    </row>
    <row r="11" spans="1:9">
      <c r="A11" s="5"/>
      <c r="B11" s="5" t="s">
        <v>131</v>
      </c>
      <c r="C11" s="5" t="s">
        <v>132</v>
      </c>
      <c r="D11" s="5" t="s">
        <v>133</v>
      </c>
      <c r="E11" s="5" t="s">
        <v>134</v>
      </c>
      <c r="F11" s="5" t="s">
        <v>135</v>
      </c>
    </row>
    <row r="12" spans="1:9">
      <c r="A12" s="2" t="s">
        <v>127</v>
      </c>
      <c r="B12" s="2">
        <v>1</v>
      </c>
      <c r="C12" s="2">
        <v>7.1181920527963405E-2</v>
      </c>
      <c r="D12" s="2">
        <v>7.1181920527963405E-2</v>
      </c>
      <c r="E12" s="2">
        <v>14.722900308595671</v>
      </c>
      <c r="F12" s="2">
        <v>3.1415078198856355E-4</v>
      </c>
    </row>
    <row r="13" spans="1:9">
      <c r="A13" s="2" t="s">
        <v>128</v>
      </c>
      <c r="B13" s="2">
        <v>57</v>
      </c>
      <c r="C13" s="2">
        <v>0.27558221444487402</v>
      </c>
      <c r="D13" s="2">
        <v>4.8347756920153334E-3</v>
      </c>
      <c r="E13" s="2"/>
      <c r="F13" s="2"/>
    </row>
    <row r="14" spans="1:9" ht="15.75" thickBot="1">
      <c r="A14" s="3" t="s">
        <v>129</v>
      </c>
      <c r="B14" s="3">
        <v>58</v>
      </c>
      <c r="C14" s="3">
        <v>0.34676413497283742</v>
      </c>
      <c r="D14" s="3"/>
      <c r="E14" s="3"/>
      <c r="F14" s="3"/>
    </row>
    <row r="15" spans="1:9" ht="15.75" thickBot="1"/>
    <row r="16" spans="1:9">
      <c r="A16" s="5"/>
      <c r="B16" s="5" t="s">
        <v>136</v>
      </c>
      <c r="C16" s="5" t="s">
        <v>124</v>
      </c>
      <c r="D16" s="5" t="s">
        <v>137</v>
      </c>
      <c r="E16" s="5" t="s">
        <v>138</v>
      </c>
      <c r="F16" s="5" t="s">
        <v>139</v>
      </c>
      <c r="G16" s="5" t="s">
        <v>140</v>
      </c>
      <c r="H16" s="5" t="s">
        <v>141</v>
      </c>
      <c r="I16" s="5" t="s">
        <v>142</v>
      </c>
    </row>
    <row r="17" spans="1:9">
      <c r="A17" s="2" t="s">
        <v>130</v>
      </c>
      <c r="B17" s="2">
        <v>-4.1816541982771889E-3</v>
      </c>
      <c r="C17" s="2">
        <v>9.2484030005971322E-3</v>
      </c>
      <c r="D17" s="2">
        <v>-0.45214878698594735</v>
      </c>
      <c r="E17" s="2">
        <v>0.65287784313008501</v>
      </c>
      <c r="F17" s="2">
        <v>-2.2701261760576248E-2</v>
      </c>
      <c r="G17" s="2">
        <v>1.4337953364021869E-2</v>
      </c>
      <c r="H17" s="2">
        <v>-2.2701261760576248E-2</v>
      </c>
      <c r="I17" s="2">
        <v>1.4337953364021869E-2</v>
      </c>
    </row>
    <row r="18" spans="1:9" ht="15.75" thickBot="1">
      <c r="A18" s="3" t="s">
        <v>143</v>
      </c>
      <c r="B18" s="3">
        <v>0.72669890291031025</v>
      </c>
      <c r="C18" s="3">
        <v>0.18939033787648907</v>
      </c>
      <c r="D18" s="3">
        <v>3.8370431726259819</v>
      </c>
      <c r="E18" s="3">
        <v>3.1415078198856501E-4</v>
      </c>
      <c r="F18" s="3">
        <v>0.34745129298918764</v>
      </c>
      <c r="G18" s="3">
        <v>1.1059465128314327</v>
      </c>
      <c r="H18" s="3">
        <v>0.34745129298918764</v>
      </c>
      <c r="I18" s="3">
        <v>1.1059465128314327</v>
      </c>
    </row>
    <row r="22" spans="1:9">
      <c r="A22" t="s">
        <v>144</v>
      </c>
    </row>
    <row r="23" spans="1:9" ht="15.75" thickBot="1"/>
    <row r="24" spans="1:9">
      <c r="A24" s="5" t="s">
        <v>145</v>
      </c>
      <c r="B24" s="5" t="s">
        <v>146</v>
      </c>
      <c r="C24" s="5" t="s">
        <v>147</v>
      </c>
    </row>
    <row r="25" spans="1:9">
      <c r="A25" s="2">
        <v>1</v>
      </c>
      <c r="B25" s="2">
        <v>4.2222746723287142E-3</v>
      </c>
      <c r="C25" s="2">
        <v>-2.4121974509298091E-2</v>
      </c>
    </row>
    <row r="26" spans="1:9">
      <c r="A26" s="2">
        <v>2</v>
      </c>
      <c r="B26" s="2">
        <v>5.5400119721153917E-3</v>
      </c>
      <c r="C26" s="2">
        <v>0.10141025617726053</v>
      </c>
    </row>
    <row r="27" spans="1:9">
      <c r="A27" s="2">
        <v>3</v>
      </c>
      <c r="B27" s="2">
        <v>-3.7027257217209009E-2</v>
      </c>
      <c r="C27" s="2">
        <v>-8.3172668683126894E-3</v>
      </c>
    </row>
    <row r="28" spans="1:9">
      <c r="A28" s="2">
        <v>4</v>
      </c>
      <c r="B28" s="2">
        <v>-2.7856691882166142E-2</v>
      </c>
      <c r="C28" s="2">
        <v>-2.7142696872201687E-2</v>
      </c>
    </row>
    <row r="29" spans="1:9">
      <c r="A29" s="2">
        <v>5</v>
      </c>
      <c r="B29" s="2">
        <v>-2.2347793763297721E-2</v>
      </c>
      <c r="C29" s="2">
        <v>-6.5193056279999093E-2</v>
      </c>
    </row>
    <row r="30" spans="1:9">
      <c r="A30" s="2">
        <v>6</v>
      </c>
      <c r="B30" s="2">
        <v>-4.7637189363358146E-2</v>
      </c>
      <c r="C30" s="2">
        <v>-3.7743506396891946E-2</v>
      </c>
    </row>
    <row r="31" spans="1:9">
      <c r="A31" s="2">
        <v>7</v>
      </c>
      <c r="B31" s="2">
        <v>-4.2252246886796747E-2</v>
      </c>
      <c r="C31" s="2">
        <v>0.11294683501154879</v>
      </c>
    </row>
    <row r="32" spans="1:9">
      <c r="A32" s="2">
        <v>8</v>
      </c>
      <c r="B32" s="2">
        <v>-4.4067354577041716E-2</v>
      </c>
      <c r="C32" s="2">
        <v>-0.12587618671133413</v>
      </c>
    </row>
    <row r="33" spans="1:3">
      <c r="A33" s="2">
        <v>9</v>
      </c>
      <c r="B33" s="2">
        <v>5.3641660464968273E-2</v>
      </c>
      <c r="C33" s="2">
        <v>-1.8699074490036556E-2</v>
      </c>
    </row>
    <row r="34" spans="1:3">
      <c r="A34" s="2">
        <v>10</v>
      </c>
      <c r="B34" s="2">
        <v>-1.8126031834935646E-2</v>
      </c>
      <c r="C34" s="2">
        <v>9.6366225261544688E-2</v>
      </c>
    </row>
    <row r="35" spans="1:3">
      <c r="A35" s="2">
        <v>11</v>
      </c>
      <c r="B35" s="2">
        <v>3.2621338164973753E-4</v>
      </c>
      <c r="C35" s="2">
        <v>-1.0474800086976772E-2</v>
      </c>
    </row>
    <row r="36" spans="1:3">
      <c r="A36" s="2">
        <v>12</v>
      </c>
      <c r="B36" s="2">
        <v>4.6949934552464101E-2</v>
      </c>
      <c r="C36" s="2">
        <v>-2.3811761627945516E-2</v>
      </c>
    </row>
    <row r="37" spans="1:3">
      <c r="A37" s="2">
        <v>13</v>
      </c>
      <c r="B37" s="2">
        <v>1.8414648869278953E-2</v>
      </c>
      <c r="C37" s="2">
        <v>8.7048513195273347E-2</v>
      </c>
    </row>
    <row r="38" spans="1:3">
      <c r="A38" s="2">
        <v>14</v>
      </c>
      <c r="B38" s="2">
        <v>-1.1733585651021564E-2</v>
      </c>
      <c r="C38" s="2">
        <v>-1.5860354845423138E-2</v>
      </c>
    </row>
    <row r="39" spans="1:3">
      <c r="A39" s="2">
        <v>15</v>
      </c>
      <c r="B39" s="2">
        <v>-2.7274581155715787E-2</v>
      </c>
      <c r="C39" s="2">
        <v>0.12229060616248688</v>
      </c>
    </row>
    <row r="40" spans="1:3">
      <c r="A40" s="2">
        <v>16</v>
      </c>
      <c r="B40" s="2">
        <v>-7.2032700944797134E-2</v>
      </c>
      <c r="C40" s="2">
        <v>5.4422152880684471E-2</v>
      </c>
    </row>
    <row r="41" spans="1:3">
      <c r="A41" s="2">
        <v>17</v>
      </c>
      <c r="B41" s="2">
        <v>-2.4210698136893673E-3</v>
      </c>
      <c r="C41" s="2">
        <v>8.1485580576380862E-2</v>
      </c>
    </row>
    <row r="42" spans="1:3">
      <c r="A42" s="2">
        <v>18</v>
      </c>
      <c r="B42" s="2">
        <v>1.3467008189696327E-2</v>
      </c>
      <c r="C42" s="2">
        <v>0.12360862462089632</v>
      </c>
    </row>
    <row r="43" spans="1:3">
      <c r="A43" s="2">
        <v>19</v>
      </c>
      <c r="B43" s="2">
        <v>-1.0273633562023654E-2</v>
      </c>
      <c r="C43" s="2">
        <v>-3.4629126973454938E-2</v>
      </c>
    </row>
    <row r="44" spans="1:3">
      <c r="A44" s="2">
        <v>20</v>
      </c>
      <c r="B44" s="2">
        <v>1.2151199067734257E-2</v>
      </c>
      <c r="C44" s="2">
        <v>6.7938668047286488E-2</v>
      </c>
    </row>
    <row r="45" spans="1:3">
      <c r="A45" s="2">
        <v>21</v>
      </c>
      <c r="B45" s="2">
        <v>-1.6359187471131006E-2</v>
      </c>
      <c r="C45" s="2">
        <v>-9.6231700904572809E-3</v>
      </c>
    </row>
    <row r="46" spans="1:3">
      <c r="A46" s="2">
        <v>22</v>
      </c>
      <c r="B46" s="2">
        <v>2.3532575215787221E-4</v>
      </c>
      <c r="C46" s="2">
        <v>3.8825747461657817E-2</v>
      </c>
    </row>
    <row r="47" spans="1:3">
      <c r="A47" s="2">
        <v>23</v>
      </c>
      <c r="B47" s="2">
        <v>2.6643012715972591E-2</v>
      </c>
      <c r="C47" s="2">
        <v>4.7897090478766675E-3</v>
      </c>
    </row>
    <row r="48" spans="1:3">
      <c r="A48" s="2">
        <v>24</v>
      </c>
      <c r="B48" s="2">
        <v>-6.7917790798603436E-3</v>
      </c>
      <c r="C48" s="2">
        <v>-8.331740530448567E-2</v>
      </c>
    </row>
    <row r="49" spans="1:3">
      <c r="A49" s="2">
        <v>25</v>
      </c>
      <c r="B49" s="2">
        <v>-2.8691933306141514E-2</v>
      </c>
      <c r="C49" s="2">
        <v>-3.6988064626020008E-3</v>
      </c>
    </row>
    <row r="50" spans="1:3">
      <c r="A50" s="2">
        <v>26</v>
      </c>
      <c r="B50" s="2">
        <v>-3.4698283373164394E-3</v>
      </c>
      <c r="C50" s="2">
        <v>-3.5566754818077161E-2</v>
      </c>
    </row>
    <row r="51" spans="1:3">
      <c r="A51" s="2">
        <v>27</v>
      </c>
      <c r="B51" s="2">
        <v>-2.8439950450680055E-3</v>
      </c>
      <c r="C51" s="2">
        <v>2.2959517712833624E-2</v>
      </c>
    </row>
    <row r="52" spans="1:3">
      <c r="A52" s="2">
        <v>28</v>
      </c>
      <c r="B52" s="2">
        <v>-1.4794614984568525E-2</v>
      </c>
      <c r="C52" s="2">
        <v>9.9328079995776898E-3</v>
      </c>
    </row>
    <row r="53" spans="1:3">
      <c r="A53" s="2">
        <v>29</v>
      </c>
      <c r="B53" s="2">
        <v>-7.43625678190587E-2</v>
      </c>
      <c r="C53" s="2">
        <v>8.9005373486874539E-3</v>
      </c>
    </row>
    <row r="54" spans="1:3">
      <c r="A54" s="2">
        <v>30</v>
      </c>
      <c r="B54" s="2">
        <v>3.2993272137907459E-3</v>
      </c>
      <c r="C54" s="2">
        <v>-4.7074900586631628E-2</v>
      </c>
    </row>
    <row r="55" spans="1:3">
      <c r="A55" s="2">
        <v>31</v>
      </c>
      <c r="B55" s="2">
        <v>4.3465781852576523E-3</v>
      </c>
      <c r="C55" s="2">
        <v>-1.8665182207522134E-2</v>
      </c>
    </row>
    <row r="56" spans="1:3">
      <c r="A56" s="2">
        <v>32</v>
      </c>
      <c r="B56" s="2">
        <v>2.6907708419698698E-2</v>
      </c>
      <c r="C56" s="2">
        <v>7.1751941071611425E-2</v>
      </c>
    </row>
    <row r="57" spans="1:3">
      <c r="A57" s="2">
        <v>33</v>
      </c>
      <c r="B57" s="2">
        <v>2.8942895037639759E-2</v>
      </c>
      <c r="C57" s="2">
        <v>-0.13192607174586118</v>
      </c>
    </row>
    <row r="58" spans="1:3">
      <c r="A58" s="2">
        <v>34</v>
      </c>
      <c r="B58" s="2">
        <v>-2.3994349338938459E-2</v>
      </c>
      <c r="C58" s="2">
        <v>-1.8825132004092471E-2</v>
      </c>
    </row>
    <row r="59" spans="1:3">
      <c r="A59" s="2">
        <v>35</v>
      </c>
      <c r="B59" s="2">
        <v>-3.2212635766253918E-2</v>
      </c>
      <c r="C59" s="2">
        <v>-1.7952279855026752E-2</v>
      </c>
    </row>
    <row r="60" spans="1:3">
      <c r="A60" s="2">
        <v>36</v>
      </c>
      <c r="B60" s="2">
        <v>-6.9494517772039771E-2</v>
      </c>
      <c r="C60" s="2">
        <v>1.033534693582952E-2</v>
      </c>
    </row>
    <row r="61" spans="1:3">
      <c r="A61" s="2">
        <v>37</v>
      </c>
      <c r="B61" s="2">
        <v>-1.2172888042471925E-2</v>
      </c>
      <c r="C61" s="2">
        <v>-8.7343995449997866E-2</v>
      </c>
    </row>
    <row r="62" spans="1:3">
      <c r="A62" s="2">
        <v>38</v>
      </c>
      <c r="B62" s="2">
        <v>4.0389839093264164E-2</v>
      </c>
      <c r="C62" s="2">
        <v>5.6618031580869137E-2</v>
      </c>
    </row>
    <row r="63" spans="1:3">
      <c r="A63" s="2">
        <v>39</v>
      </c>
      <c r="B63" s="2">
        <v>9.5932698380408604E-3</v>
      </c>
      <c r="C63" s="2">
        <v>-1.5911510264521631E-2</v>
      </c>
    </row>
    <row r="64" spans="1:3">
      <c r="A64" s="2">
        <v>40</v>
      </c>
      <c r="B64" s="2">
        <v>-1.8532577537473737E-2</v>
      </c>
      <c r="C64" s="2">
        <v>2.094721385138899E-2</v>
      </c>
    </row>
    <row r="65" spans="1:3">
      <c r="A65" s="2">
        <v>41</v>
      </c>
      <c r="B65" s="2">
        <v>1.6210663784775724E-2</v>
      </c>
      <c r="C65" s="2">
        <v>-5.9608768392834653E-2</v>
      </c>
    </row>
    <row r="66" spans="1:3">
      <c r="A66" s="2">
        <v>42</v>
      </c>
      <c r="B66" s="2">
        <v>2.1419682538145451E-2</v>
      </c>
      <c r="C66" s="2">
        <v>-6.628794316016999E-2</v>
      </c>
    </row>
    <row r="67" spans="1:3">
      <c r="A67" s="2">
        <v>43</v>
      </c>
      <c r="B67" s="2">
        <v>5.9251273220002239E-2</v>
      </c>
      <c r="C67" s="2">
        <v>9.292331879812521E-2</v>
      </c>
    </row>
    <row r="68" spans="1:3">
      <c r="A68" s="2">
        <v>44</v>
      </c>
      <c r="B68" s="2">
        <v>-9.2454493179960157E-2</v>
      </c>
      <c r="C68" s="2">
        <v>-1.4820061489896869E-2</v>
      </c>
    </row>
    <row r="69" spans="1:3">
      <c r="A69" s="2">
        <v>45</v>
      </c>
      <c r="B69" s="2">
        <v>-4.1672338937307945E-3</v>
      </c>
      <c r="C69" s="2">
        <v>-3.178156044139608E-2</v>
      </c>
    </row>
    <row r="70" spans="1:3">
      <c r="A70" s="2">
        <v>46</v>
      </c>
      <c r="B70" s="2">
        <v>-8.0091981738643347E-3</v>
      </c>
      <c r="C70" s="2">
        <v>-2.0647133648411781E-2</v>
      </c>
    </row>
    <row r="71" spans="1:3">
      <c r="A71" s="2">
        <v>47</v>
      </c>
      <c r="B71" s="2">
        <v>-7.1184172758079492E-2</v>
      </c>
      <c r="C71" s="2">
        <v>-3.5340495875858344E-2</v>
      </c>
    </row>
    <row r="72" spans="1:3">
      <c r="A72" s="2">
        <v>48</v>
      </c>
      <c r="B72" s="2">
        <v>-5.365535382973053E-2</v>
      </c>
      <c r="C72" s="2">
        <v>2.8663306951988717E-2</v>
      </c>
    </row>
    <row r="73" spans="1:3">
      <c r="A73" s="2">
        <v>49</v>
      </c>
      <c r="B73" s="2">
        <v>5.7635697079862956E-2</v>
      </c>
      <c r="C73" s="2">
        <v>-0.13488845015880049</v>
      </c>
    </row>
    <row r="74" spans="1:3">
      <c r="A74" s="2">
        <v>50</v>
      </c>
      <c r="B74" s="2">
        <v>-1.5395481622585527E-2</v>
      </c>
      <c r="C74" s="2">
        <v>-3.8351252191892393E-2</v>
      </c>
    </row>
    <row r="75" spans="1:3">
      <c r="A75" s="2">
        <v>51</v>
      </c>
      <c r="B75" s="2">
        <v>5.5171571095691048E-2</v>
      </c>
      <c r="C75" s="2">
        <v>5.9776498179575574E-3</v>
      </c>
    </row>
    <row r="76" spans="1:3">
      <c r="A76" s="2">
        <v>52</v>
      </c>
      <c r="B76" s="2">
        <v>-5.1081917962509077E-2</v>
      </c>
      <c r="C76" s="2">
        <v>3.6729583299237173E-2</v>
      </c>
    </row>
    <row r="77" spans="1:3">
      <c r="A77" s="2">
        <v>53</v>
      </c>
      <c r="B77" s="2">
        <v>-6.3756490002554941E-3</v>
      </c>
      <c r="C77" s="2">
        <v>-4.3696670805366607E-2</v>
      </c>
    </row>
    <row r="78" spans="1:3">
      <c r="A78" s="2">
        <v>54</v>
      </c>
      <c r="B78" s="2">
        <v>-3.7743453795049828E-2</v>
      </c>
      <c r="C78" s="2">
        <v>-2.9645043497945625E-2</v>
      </c>
    </row>
    <row r="79" spans="1:3">
      <c r="A79" s="2">
        <v>55</v>
      </c>
      <c r="B79" s="2">
        <v>-7.2190100895767134E-2</v>
      </c>
      <c r="C79" s="2">
        <v>-8.4055935865593734E-3</v>
      </c>
    </row>
    <row r="80" spans="1:3">
      <c r="A80" s="2">
        <v>56</v>
      </c>
      <c r="B80" s="2">
        <v>-3.4795960904929632E-2</v>
      </c>
      <c r="C80" s="2">
        <v>-0.15314679729762315</v>
      </c>
    </row>
    <row r="81" spans="1:3">
      <c r="A81" s="2">
        <v>57</v>
      </c>
      <c r="B81" s="2">
        <v>-2.3546776226302741E-3</v>
      </c>
      <c r="C81" s="2">
        <v>0.16563631207258908</v>
      </c>
    </row>
    <row r="82" spans="1:3">
      <c r="A82" s="2">
        <v>58</v>
      </c>
      <c r="B82" s="2">
        <v>-2.3906905222528939E-2</v>
      </c>
      <c r="C82" s="2">
        <v>-6.1754021775132652E-2</v>
      </c>
    </row>
    <row r="83" spans="1:3" ht="15.75" thickBot="1">
      <c r="A83" s="3">
        <v>59</v>
      </c>
      <c r="B83" s="3">
        <v>-4.0188201896640408E-2</v>
      </c>
      <c r="C83" s="3">
        <v>0.13764032088944589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E17" sqref="E17"/>
    </sheetView>
  </sheetViews>
  <sheetFormatPr defaultRowHeight="15"/>
  <cols>
    <col min="1" max="1" width="24.85546875" bestFit="1" customWidth="1"/>
  </cols>
  <sheetData>
    <row r="1" spans="1:9">
      <c r="A1" t="s">
        <v>119</v>
      </c>
    </row>
    <row r="2" spans="1:9" ht="15.75" thickBot="1"/>
    <row r="3" spans="1:9">
      <c r="A3" s="36" t="s">
        <v>120</v>
      </c>
      <c r="B3" s="36"/>
    </row>
    <row r="4" spans="1:9">
      <c r="A4" s="2" t="s">
        <v>121</v>
      </c>
      <c r="B4" s="2">
        <v>5.0286191319896312E-2</v>
      </c>
    </row>
    <row r="5" spans="1:9">
      <c r="A5" s="2" t="s">
        <v>122</v>
      </c>
      <c r="B5" s="2">
        <v>2.5287010374612151E-3</v>
      </c>
    </row>
    <row r="6" spans="1:9">
      <c r="A6" s="2" t="s">
        <v>123</v>
      </c>
      <c r="B6" s="2">
        <v>-1.4970795435565782E-2</v>
      </c>
    </row>
    <row r="7" spans="1:9">
      <c r="A7" s="2" t="s">
        <v>124</v>
      </c>
      <c r="B7" s="2">
        <v>7.0259627151874657E-2</v>
      </c>
    </row>
    <row r="8" spans="1:9" ht="15.75" thickBot="1">
      <c r="A8" s="3" t="s">
        <v>125</v>
      </c>
      <c r="B8" s="3">
        <v>59</v>
      </c>
    </row>
    <row r="10" spans="1:9" ht="15.75" thickBot="1">
      <c r="A10" t="s">
        <v>126</v>
      </c>
    </row>
    <row r="11" spans="1:9">
      <c r="A11" s="5"/>
      <c r="B11" s="5" t="s">
        <v>131</v>
      </c>
      <c r="C11" s="5" t="s">
        <v>132</v>
      </c>
      <c r="D11" s="5" t="s">
        <v>133</v>
      </c>
      <c r="E11" s="5" t="s">
        <v>134</v>
      </c>
      <c r="F11" s="5" t="s">
        <v>135</v>
      </c>
    </row>
    <row r="12" spans="1:9">
      <c r="A12" s="2" t="s">
        <v>127</v>
      </c>
      <c r="B12" s="2">
        <v>1</v>
      </c>
      <c r="C12" s="2">
        <v>7.133187103889882E-4</v>
      </c>
      <c r="D12" s="2">
        <v>7.133187103889882E-4</v>
      </c>
      <c r="E12" s="2">
        <v>0.14450135987391699</v>
      </c>
      <c r="F12" s="2">
        <v>0.70525926172095887</v>
      </c>
    </row>
    <row r="13" spans="1:9">
      <c r="A13" s="2" t="s">
        <v>128</v>
      </c>
      <c r="B13" s="2">
        <v>57</v>
      </c>
      <c r="C13" s="2">
        <v>0.28137566682866527</v>
      </c>
      <c r="D13" s="2">
        <v>4.9364152075204431E-3</v>
      </c>
      <c r="E13" s="2"/>
      <c r="F13" s="2"/>
    </row>
    <row r="14" spans="1:9" ht="15.75" thickBot="1">
      <c r="A14" s="3" t="s">
        <v>129</v>
      </c>
      <c r="B14" s="3">
        <v>58</v>
      </c>
      <c r="C14" s="3">
        <v>0.28208898553905426</v>
      </c>
      <c r="D14" s="3"/>
      <c r="E14" s="3"/>
      <c r="F14" s="3"/>
    </row>
    <row r="15" spans="1:9" ht="15.75" thickBot="1"/>
    <row r="16" spans="1:9">
      <c r="A16" s="5"/>
      <c r="B16" s="5" t="s">
        <v>136</v>
      </c>
      <c r="C16" s="5" t="s">
        <v>124</v>
      </c>
      <c r="D16" s="5" t="s">
        <v>137</v>
      </c>
      <c r="E16" s="5" t="s">
        <v>138</v>
      </c>
      <c r="F16" s="5" t="s">
        <v>139</v>
      </c>
      <c r="G16" s="5" t="s">
        <v>140</v>
      </c>
      <c r="H16" s="5" t="s">
        <v>141</v>
      </c>
      <c r="I16" s="5" t="s">
        <v>142</v>
      </c>
    </row>
    <row r="17" spans="1:9">
      <c r="A17" s="2" t="s">
        <v>130</v>
      </c>
      <c r="B17" s="2">
        <v>8.2886618393008746E-3</v>
      </c>
      <c r="C17" s="2">
        <v>9.3451100859591064E-3</v>
      </c>
      <c r="D17" s="2">
        <v>0.88695176012473842</v>
      </c>
      <c r="E17" s="2">
        <v>0.37883198650095462</v>
      </c>
      <c r="F17" s="2">
        <v>-1.0424598321104244E-2</v>
      </c>
      <c r="G17" s="2">
        <v>2.7001921999705993E-2</v>
      </c>
      <c r="H17" s="2">
        <v>-1.0424598321104244E-2</v>
      </c>
      <c r="I17" s="2">
        <v>2.7001921999705993E-2</v>
      </c>
    </row>
    <row r="18" spans="1:9" ht="15.75" thickBot="1">
      <c r="A18" s="3" t="s">
        <v>143</v>
      </c>
      <c r="B18" s="3">
        <v>-7.2746392542864149E-2</v>
      </c>
      <c r="C18" s="3">
        <v>0.19137072168659902</v>
      </c>
      <c r="D18" s="3">
        <v>-0.38013334485929523</v>
      </c>
      <c r="E18" s="3">
        <v>0.70525926172095998</v>
      </c>
      <c r="F18" s="3">
        <v>-0.45595965263987104</v>
      </c>
      <c r="G18" s="3">
        <v>0.31046686755414277</v>
      </c>
      <c r="H18" s="3">
        <v>-0.45595965263987104</v>
      </c>
      <c r="I18" s="3">
        <v>0.31046686755414277</v>
      </c>
    </row>
    <row r="22" spans="1:9">
      <c r="A22" t="s">
        <v>144</v>
      </c>
    </row>
    <row r="23" spans="1:9" ht="15.75" thickBot="1"/>
    <row r="24" spans="1:9">
      <c r="A24" s="5" t="s">
        <v>145</v>
      </c>
      <c r="B24" s="5" t="s">
        <v>146</v>
      </c>
      <c r="C24" s="5" t="s">
        <v>147</v>
      </c>
    </row>
    <row r="25" spans="1:9">
      <c r="A25" s="2">
        <v>1</v>
      </c>
      <c r="B25" s="2">
        <v>7.4473842399058196E-3</v>
      </c>
      <c r="C25" s="2">
        <v>2.0370928628570095E-2</v>
      </c>
    </row>
    <row r="26" spans="1:9">
      <c r="A26" s="2">
        <v>2</v>
      </c>
      <c r="B26" s="2">
        <v>7.3154717869012131E-3</v>
      </c>
      <c r="C26" s="2">
        <v>-4.8559490609809616E-2</v>
      </c>
    </row>
    <row r="27" spans="1:9">
      <c r="A27" s="2">
        <v>3</v>
      </c>
      <c r="B27" s="2">
        <v>1.157667991797575E-2</v>
      </c>
      <c r="C27" s="2">
        <v>-0.10440912601630339</v>
      </c>
    </row>
    <row r="28" spans="1:9">
      <c r="A28" s="2">
        <v>4</v>
      </c>
      <c r="B28" s="2">
        <v>1.0658657965511967E-2</v>
      </c>
      <c r="C28" s="2">
        <v>-8.3753986705848472E-3</v>
      </c>
    </row>
    <row r="29" spans="1:9">
      <c r="A29" s="2">
        <v>5</v>
      </c>
      <c r="B29" s="2">
        <v>1.0107188211768155E-2</v>
      </c>
      <c r="C29" s="2">
        <v>-6.064859657177258E-2</v>
      </c>
    </row>
    <row r="30" spans="1:9">
      <c r="A30" s="2">
        <v>6</v>
      </c>
      <c r="B30" s="2">
        <v>1.2638790078959685E-2</v>
      </c>
      <c r="C30" s="2">
        <v>-8.028796083529971E-2</v>
      </c>
    </row>
    <row r="31" spans="1:9">
      <c r="A31" s="2">
        <v>7</v>
      </c>
      <c r="B31" s="2">
        <v>1.2099728938710478E-2</v>
      </c>
      <c r="C31" s="2">
        <v>-0.12184231078304031</v>
      </c>
    </row>
    <row r="32" spans="1:9">
      <c r="A32" s="2">
        <v>8</v>
      </c>
      <c r="B32" s="2">
        <v>1.228143079076134E-2</v>
      </c>
      <c r="C32" s="2">
        <v>0.15090382294859567</v>
      </c>
    </row>
    <row r="33" spans="1:3">
      <c r="A33" s="2">
        <v>9</v>
      </c>
      <c r="B33" s="2">
        <v>2.5002431011193352E-3</v>
      </c>
      <c r="C33" s="2">
        <v>-2.7970170139701026E-3</v>
      </c>
    </row>
    <row r="34" spans="1:3">
      <c r="A34" s="2">
        <v>10</v>
      </c>
      <c r="B34" s="2">
        <v>9.6845675786101995E-3</v>
      </c>
      <c r="C34" s="2">
        <v>-6.3840338267859231E-2</v>
      </c>
    </row>
    <row r="35" spans="1:3">
      <c r="A35" s="2">
        <v>11</v>
      </c>
      <c r="B35" s="2">
        <v>7.8374005215978964E-3</v>
      </c>
      <c r="C35" s="2">
        <v>2.2903739724793398E-2</v>
      </c>
    </row>
    <row r="36" spans="1:3">
      <c r="A36" s="2">
        <v>12</v>
      </c>
      <c r="B36" s="2">
        <v>3.1701201548354407E-3</v>
      </c>
      <c r="C36" s="2">
        <v>1.3487081418417236E-2</v>
      </c>
    </row>
    <row r="37" spans="1:3">
      <c r="A37" s="2">
        <v>13</v>
      </c>
      <c r="B37" s="2">
        <v>6.0266527370622224E-3</v>
      </c>
      <c r="C37" s="2">
        <v>4.791729794581627E-2</v>
      </c>
    </row>
    <row r="38" spans="1:3">
      <c r="A38" s="2">
        <v>14</v>
      </c>
      <c r="B38" s="2">
        <v>9.0446500040249223E-3</v>
      </c>
      <c r="C38" s="2">
        <v>0.12662240584123569</v>
      </c>
    </row>
    <row r="39" spans="1:3">
      <c r="A39" s="2">
        <v>15</v>
      </c>
      <c r="B39" s="2">
        <v>1.060038561194135E-2</v>
      </c>
      <c r="C39" s="2">
        <v>0.10535134618909167</v>
      </c>
    </row>
    <row r="40" spans="1:3">
      <c r="A40" s="2">
        <v>16</v>
      </c>
      <c r="B40" s="2">
        <v>1.5080909441848528E-2</v>
      </c>
      <c r="C40" s="2">
        <v>-0.14953469784154488</v>
      </c>
    </row>
    <row r="41" spans="1:3">
      <c r="A41" s="2">
        <v>17</v>
      </c>
      <c r="B41" s="2">
        <v>8.112418057683566E-3</v>
      </c>
      <c r="C41" s="2">
        <v>-7.7007452549699401E-2</v>
      </c>
    </row>
    <row r="42" spans="1:3">
      <c r="A42" s="2">
        <v>18</v>
      </c>
      <c r="B42" s="2">
        <v>6.521937661253697E-3</v>
      </c>
      <c r="C42" s="2">
        <v>-2.9743156619750744E-2</v>
      </c>
    </row>
    <row r="43" spans="1:3">
      <c r="A43" s="2">
        <v>19</v>
      </c>
      <c r="B43" s="2">
        <v>8.8985011006280992E-3</v>
      </c>
      <c r="C43" s="2">
        <v>4.9684948471696654E-2</v>
      </c>
    </row>
    <row r="44" spans="1:3">
      <c r="A44" s="2">
        <v>20</v>
      </c>
      <c r="B44" s="2">
        <v>6.6536570934895099E-3</v>
      </c>
      <c r="C44" s="2">
        <v>-3.4830657675707678E-2</v>
      </c>
    </row>
    <row r="45" spans="1:3">
      <c r="A45" s="2">
        <v>21</v>
      </c>
      <c r="B45" s="2">
        <v>9.5076971400602974E-3</v>
      </c>
      <c r="C45" s="2">
        <v>2.7769923145689136E-2</v>
      </c>
    </row>
    <row r="46" spans="1:3">
      <c r="A46" s="2">
        <v>22</v>
      </c>
      <c r="B46" s="2">
        <v>7.8464988526203133E-3</v>
      </c>
      <c r="C46" s="2">
        <v>-9.0051988130459976E-2</v>
      </c>
    </row>
    <row r="47" spans="1:3">
      <c r="A47" s="2">
        <v>23</v>
      </c>
      <c r="B47" s="2">
        <v>5.2029501224306919E-3</v>
      </c>
      <c r="C47" s="2">
        <v>9.5810367581770056E-2</v>
      </c>
    </row>
    <row r="48" spans="1:3">
      <c r="A48" s="2">
        <v>24</v>
      </c>
      <c r="B48" s="2">
        <v>8.5499491048535228E-3</v>
      </c>
      <c r="C48" s="2">
        <v>0.12399200541251099</v>
      </c>
    </row>
    <row r="49" spans="1:3">
      <c r="A49" s="2">
        <v>25</v>
      </c>
      <c r="B49" s="2">
        <v>1.0742270036829588E-2</v>
      </c>
      <c r="C49" s="2">
        <v>8.5534749250304985E-4</v>
      </c>
    </row>
    <row r="50" spans="1:3">
      <c r="A50" s="2">
        <v>26</v>
      </c>
      <c r="B50" s="2">
        <v>8.2174043166924997E-3</v>
      </c>
      <c r="C50" s="2">
        <v>6.5421221126289217E-2</v>
      </c>
    </row>
    <row r="51" spans="1:3">
      <c r="A51" s="2">
        <v>27</v>
      </c>
      <c r="B51" s="2">
        <v>8.1547551037076324E-3</v>
      </c>
      <c r="C51" s="2">
        <v>-4.1385391372561774E-2</v>
      </c>
    </row>
    <row r="52" spans="1:3">
      <c r="A52" s="2">
        <v>28</v>
      </c>
      <c r="B52" s="2">
        <v>9.3510751831350561E-3</v>
      </c>
      <c r="C52" s="2">
        <v>0.10337839226843737</v>
      </c>
    </row>
    <row r="53" spans="1:3">
      <c r="A53" s="2">
        <v>29</v>
      </c>
      <c r="B53" s="2">
        <v>1.5314141402883383E-2</v>
      </c>
      <c r="C53" s="2">
        <v>3.0511667837457804E-2</v>
      </c>
    </row>
    <row r="54" spans="1:3">
      <c r="A54" s="2">
        <v>30</v>
      </c>
      <c r="B54" s="2">
        <v>7.5397761478147932E-3</v>
      </c>
      <c r="C54" s="2">
        <v>-6.8747659207793271E-2</v>
      </c>
    </row>
    <row r="55" spans="1:3">
      <c r="A55" s="2">
        <v>31</v>
      </c>
      <c r="B55" s="2">
        <v>7.4349408027274072E-3</v>
      </c>
      <c r="C55" s="2">
        <v>-5.1144784305734098E-3</v>
      </c>
    </row>
    <row r="56" spans="1:3">
      <c r="A56" s="2">
        <v>32</v>
      </c>
      <c r="B56" s="2">
        <v>5.1764526865730716E-3</v>
      </c>
      <c r="C56" s="2">
        <v>-0.10003756522157292</v>
      </c>
    </row>
    <row r="57" spans="1:3">
      <c r="A57" s="2">
        <v>33</v>
      </c>
      <c r="B57" s="2">
        <v>4.9727197732388163E-3</v>
      </c>
      <c r="C57" s="2">
        <v>-9.549798183102004E-2</v>
      </c>
    </row>
    <row r="58" spans="1:3">
      <c r="A58" s="2">
        <v>34</v>
      </c>
      <c r="B58" s="2">
        <v>1.027201710826091E-2</v>
      </c>
      <c r="C58" s="2">
        <v>9.210290910118886E-2</v>
      </c>
    </row>
    <row r="59" spans="1:3">
      <c r="A59" s="2">
        <v>35</v>
      </c>
      <c r="B59" s="2">
        <v>1.1094710920067821E-2</v>
      </c>
      <c r="C59" s="2">
        <v>2.7531825806883778E-2</v>
      </c>
    </row>
    <row r="60" spans="1:3">
      <c r="A60" s="2">
        <v>36</v>
      </c>
      <c r="B60" s="2">
        <v>1.4826823920745316E-2</v>
      </c>
      <c r="C60" s="2">
        <v>-4.9693603963393632E-2</v>
      </c>
    </row>
    <row r="61" spans="1:3">
      <c r="A61" s="2">
        <v>37</v>
      </c>
      <c r="B61" s="2">
        <v>9.0886264901397108E-3</v>
      </c>
      <c r="C61" s="2">
        <v>0.1222907394308808</v>
      </c>
    </row>
    <row r="62" spans="1:3">
      <c r="A62" s="2">
        <v>38</v>
      </c>
      <c r="B62" s="2">
        <v>3.826820306001788E-3</v>
      </c>
      <c r="C62" s="2">
        <v>-4.2861972949920779E-2</v>
      </c>
    </row>
    <row r="63" spans="1:3">
      <c r="A63" s="2">
        <v>39</v>
      </c>
      <c r="B63" s="2">
        <v>6.9097192990259732E-3</v>
      </c>
      <c r="C63" s="2">
        <v>-5.9107104878373583E-2</v>
      </c>
    </row>
    <row r="64" spans="1:3">
      <c r="A64" s="2">
        <v>40</v>
      </c>
      <c r="B64" s="2">
        <v>9.725264947417293E-3</v>
      </c>
      <c r="C64" s="2">
        <v>3.9264343936440432E-2</v>
      </c>
    </row>
    <row r="65" spans="1:3">
      <c r="A65" s="2">
        <v>41</v>
      </c>
      <c r="B65" s="2">
        <v>6.2472832670847477E-3</v>
      </c>
      <c r="C65" s="2">
        <v>-2.1777901174728068E-2</v>
      </c>
    </row>
    <row r="66" spans="1:3">
      <c r="A66" s="2">
        <v>42</v>
      </c>
      <c r="B66" s="2">
        <v>5.7258330192885929E-3</v>
      </c>
      <c r="C66" s="2">
        <v>5.2229979643551298E-2</v>
      </c>
    </row>
    <row r="67" spans="1:3">
      <c r="A67" s="2">
        <v>43</v>
      </c>
      <c r="B67" s="2">
        <v>1.9386912811607962E-3</v>
      </c>
      <c r="C67" s="2">
        <v>1.5309868264882917E-3</v>
      </c>
    </row>
    <row r="68" spans="1:3">
      <c r="A68" s="2">
        <v>44</v>
      </c>
      <c r="B68" s="2">
        <v>1.7125238542138006E-2</v>
      </c>
      <c r="C68" s="2">
        <v>8.3541448350371458E-2</v>
      </c>
    </row>
    <row r="69" spans="1:3">
      <c r="A69" s="2">
        <v>45</v>
      </c>
      <c r="B69" s="2">
        <v>8.287218290768025E-3</v>
      </c>
      <c r="C69" s="2">
        <v>-2.4360460120640158E-2</v>
      </c>
    </row>
    <row r="70" spans="1:3">
      <c r="A70" s="2">
        <v>46</v>
      </c>
      <c r="B70" s="2">
        <v>8.6718191764153674E-3</v>
      </c>
      <c r="C70" s="2">
        <v>-3.1639785449842375E-2</v>
      </c>
    </row>
    <row r="71" spans="1:3">
      <c r="A71" s="2">
        <v>47</v>
      </c>
      <c r="B71" s="2">
        <v>1.4995967295510563E-2</v>
      </c>
      <c r="C71" s="2">
        <v>1.4692273664729801E-2</v>
      </c>
    </row>
    <row r="72" spans="1:3">
      <c r="A72" s="2">
        <v>48</v>
      </c>
      <c r="B72" s="2">
        <v>1.3241240079785234E-2</v>
      </c>
      <c r="C72" s="2">
        <v>-5.1176269795084842E-2</v>
      </c>
    </row>
    <row r="73" spans="1:3">
      <c r="A73" s="2">
        <v>49</v>
      </c>
      <c r="B73" s="2">
        <v>2.1004189727849062E-3</v>
      </c>
      <c r="C73" s="2">
        <v>3.8577016723340123E-2</v>
      </c>
    </row>
    <row r="74" spans="1:3">
      <c r="A74" s="2">
        <v>50</v>
      </c>
      <c r="B74" s="2">
        <v>9.4112251023657587E-3</v>
      </c>
      <c r="C74" s="2">
        <v>-3.2245481393755222E-2</v>
      </c>
    </row>
    <row r="75" spans="1:3">
      <c r="A75" s="2">
        <v>51</v>
      </c>
      <c r="B75" s="2">
        <v>2.3470909787584246E-3</v>
      </c>
      <c r="C75" s="2">
        <v>-5.3666060556309313E-2</v>
      </c>
    </row>
    <row r="76" spans="1:3">
      <c r="A76" s="2">
        <v>52</v>
      </c>
      <c r="B76" s="2">
        <v>1.2983625578055508E-2</v>
      </c>
      <c r="C76" s="2">
        <v>-7.5029221459425761E-3</v>
      </c>
    </row>
    <row r="77" spans="1:3">
      <c r="A77" s="2">
        <v>53</v>
      </c>
      <c r="B77" s="2">
        <v>8.5082922893573217E-3</v>
      </c>
      <c r="C77" s="2">
        <v>-2.5893367158155579E-2</v>
      </c>
    </row>
    <row r="78" spans="1:3">
      <c r="A78" s="2">
        <v>54</v>
      </c>
      <c r="B78" s="2">
        <v>1.1648374972393486E-2</v>
      </c>
      <c r="C78" s="2">
        <v>-1.3277836739545438E-2</v>
      </c>
    </row>
    <row r="79" spans="1:3">
      <c r="A79" s="2">
        <v>55</v>
      </c>
      <c r="B79" s="2">
        <v>1.5096666007014148E-2</v>
      </c>
      <c r="C79" s="2">
        <v>-6.3022365509243838E-2</v>
      </c>
    </row>
    <row r="80" spans="1:3">
      <c r="A80" s="2">
        <v>56</v>
      </c>
      <c r="B80" s="2">
        <v>1.1353315390022755E-2</v>
      </c>
      <c r="C80" s="2">
        <v>8.7232387088862898E-2</v>
      </c>
    </row>
    <row r="81" spans="1:3">
      <c r="A81" s="2">
        <v>57</v>
      </c>
      <c r="B81" s="2">
        <v>8.105771849228836E-3</v>
      </c>
      <c r="C81" s="2">
        <v>8.9836498489306471E-2</v>
      </c>
    </row>
    <row r="82" spans="1:3">
      <c r="A82" s="2">
        <v>58</v>
      </c>
      <c r="B82" s="2">
        <v>1.0263263491057946E-2</v>
      </c>
      <c r="C82" s="2">
        <v>5.4149620923138068E-2</v>
      </c>
    </row>
    <row r="83" spans="1:3" ht="15.75" thickBot="1">
      <c r="A83" s="3">
        <v>59</v>
      </c>
      <c r="B83" s="3">
        <v>1.1893107150128287E-2</v>
      </c>
      <c r="C83" s="3">
        <v>-2.9024126533797184E-2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E17" sqref="E17"/>
    </sheetView>
  </sheetViews>
  <sheetFormatPr defaultRowHeight="15"/>
  <sheetData>
    <row r="1" spans="1:9">
      <c r="A1" t="s">
        <v>119</v>
      </c>
    </row>
    <row r="2" spans="1:9" ht="15.75" thickBot="1"/>
    <row r="3" spans="1:9">
      <c r="A3" s="36" t="s">
        <v>120</v>
      </c>
      <c r="B3" s="36"/>
    </row>
    <row r="4" spans="1:9">
      <c r="A4" s="2" t="s">
        <v>121</v>
      </c>
      <c r="B4" s="2">
        <v>0.57456601442385513</v>
      </c>
    </row>
    <row r="5" spans="1:9">
      <c r="A5" s="2" t="s">
        <v>122</v>
      </c>
      <c r="B5" s="2">
        <v>0.33012610493091366</v>
      </c>
    </row>
    <row r="6" spans="1:9">
      <c r="A6" s="2" t="s">
        <v>123</v>
      </c>
      <c r="B6" s="2">
        <v>0.3183739313332104</v>
      </c>
    </row>
    <row r="7" spans="1:9">
      <c r="A7" s="2" t="s">
        <v>124</v>
      </c>
      <c r="B7" s="2">
        <v>7.2727641667153592E-2</v>
      </c>
    </row>
    <row r="8" spans="1:9" ht="15.75" thickBot="1">
      <c r="A8" s="3" t="s">
        <v>125</v>
      </c>
      <c r="B8" s="3">
        <v>59</v>
      </c>
    </row>
    <row r="10" spans="1:9" ht="15.75" thickBot="1">
      <c r="A10" t="s">
        <v>126</v>
      </c>
    </row>
    <row r="11" spans="1:9">
      <c r="A11" s="5"/>
      <c r="B11" s="5" t="s">
        <v>131</v>
      </c>
      <c r="C11" s="5" t="s">
        <v>132</v>
      </c>
      <c r="D11" s="5" t="s">
        <v>133</v>
      </c>
      <c r="E11" s="5" t="s">
        <v>134</v>
      </c>
      <c r="F11" s="5" t="s">
        <v>135</v>
      </c>
    </row>
    <row r="12" spans="1:9">
      <c r="A12" s="2" t="s">
        <v>127</v>
      </c>
      <c r="B12" s="2">
        <v>1</v>
      </c>
      <c r="C12" s="2">
        <v>0.1485801114280495</v>
      </c>
      <c r="D12" s="2">
        <v>0.1485801114280495</v>
      </c>
      <c r="E12" s="2">
        <v>28.090642312791424</v>
      </c>
      <c r="F12" s="2">
        <v>1.9484837534852121E-6</v>
      </c>
    </row>
    <row r="13" spans="1:9">
      <c r="A13" s="2" t="s">
        <v>128</v>
      </c>
      <c r="B13" s="2">
        <v>57</v>
      </c>
      <c r="C13" s="2">
        <v>0.30149066216055609</v>
      </c>
      <c r="D13" s="2">
        <v>5.2893098624658963E-3</v>
      </c>
      <c r="E13" s="2"/>
      <c r="F13" s="2"/>
    </row>
    <row r="14" spans="1:9" ht="15.75" thickBot="1">
      <c r="A14" s="3" t="s">
        <v>129</v>
      </c>
      <c r="B14" s="3">
        <v>58</v>
      </c>
      <c r="C14" s="3">
        <v>0.45007077358860559</v>
      </c>
      <c r="D14" s="3"/>
      <c r="E14" s="3"/>
      <c r="F14" s="3"/>
    </row>
    <row r="15" spans="1:9" ht="15.75" thickBot="1"/>
    <row r="16" spans="1:9">
      <c r="A16" s="5"/>
      <c r="B16" s="5" t="s">
        <v>136</v>
      </c>
      <c r="C16" s="5" t="s">
        <v>124</v>
      </c>
      <c r="D16" s="5" t="s">
        <v>137</v>
      </c>
      <c r="E16" s="5" t="s">
        <v>138</v>
      </c>
      <c r="F16" s="5" t="s">
        <v>139</v>
      </c>
      <c r="G16" s="5" t="s">
        <v>140</v>
      </c>
      <c r="H16" s="5" t="s">
        <v>141</v>
      </c>
      <c r="I16" s="5" t="s">
        <v>142</v>
      </c>
    </row>
    <row r="17" spans="1:9">
      <c r="A17" s="2" t="s">
        <v>130</v>
      </c>
      <c r="B17" s="2">
        <v>-4.3059535578308192E-3</v>
      </c>
      <c r="C17" s="2">
        <v>9.6733763787643801E-3</v>
      </c>
      <c r="D17" s="2">
        <v>-0.44513450001630517</v>
      </c>
      <c r="E17" s="2">
        <v>0.65790847423841248</v>
      </c>
      <c r="F17" s="2">
        <v>-2.367655563102801E-2</v>
      </c>
      <c r="G17" s="2">
        <v>1.5064648515366369E-2</v>
      </c>
      <c r="H17" s="2">
        <v>-2.367655563102801E-2</v>
      </c>
      <c r="I17" s="2">
        <v>1.5064648515366369E-2</v>
      </c>
    </row>
    <row r="18" spans="1:9" ht="15.75" thickBot="1">
      <c r="A18" s="3" t="s">
        <v>143</v>
      </c>
      <c r="B18" s="3">
        <v>1.0499049752248277</v>
      </c>
      <c r="C18" s="3">
        <v>0.19809301353567169</v>
      </c>
      <c r="D18" s="3">
        <v>5.3000605951999695</v>
      </c>
      <c r="E18" s="3">
        <v>1.9484837534851833E-6</v>
      </c>
      <c r="F18" s="3">
        <v>0.65323055789277928</v>
      </c>
      <c r="G18" s="3">
        <v>1.4465793925568762</v>
      </c>
      <c r="H18" s="3">
        <v>0.65323055789277928</v>
      </c>
      <c r="I18" s="3">
        <v>1.4465793925568762</v>
      </c>
    </row>
    <row r="22" spans="1:9">
      <c r="A22" t="s">
        <v>144</v>
      </c>
    </row>
    <row r="23" spans="1:9" ht="15.75" thickBot="1"/>
    <row r="24" spans="1:9">
      <c r="A24" s="5" t="s">
        <v>145</v>
      </c>
      <c r="B24" s="5" t="s">
        <v>146</v>
      </c>
      <c r="C24" s="5" t="s">
        <v>147</v>
      </c>
    </row>
    <row r="25" spans="1:9">
      <c r="A25" s="2">
        <v>1</v>
      </c>
      <c r="B25" s="2">
        <v>7.8357005678995548E-3</v>
      </c>
      <c r="C25" s="2">
        <v>-4.2157425936399311E-2</v>
      </c>
    </row>
    <row r="26" spans="1:9">
      <c r="A26" s="2">
        <v>2</v>
      </c>
      <c r="B26" s="2">
        <v>9.7395137449178167E-3</v>
      </c>
      <c r="C26" s="2">
        <v>2.0556055704745346E-2</v>
      </c>
    </row>
    <row r="27" spans="1:9">
      <c r="A27" s="2">
        <v>3</v>
      </c>
      <c r="B27" s="2">
        <v>-5.1759942941508583E-2</v>
      </c>
      <c r="C27" s="2">
        <v>4.352164505436211E-2</v>
      </c>
    </row>
    <row r="28" spans="1:9">
      <c r="A28" s="2">
        <v>4</v>
      </c>
      <c r="B28" s="2">
        <v>-3.8510683678385449E-2</v>
      </c>
      <c r="C28" s="2">
        <v>1.9637401901480389E-2</v>
      </c>
    </row>
    <row r="29" spans="1:9">
      <c r="A29" s="2">
        <v>5</v>
      </c>
      <c r="B29" s="2">
        <v>-3.0551652063168476E-2</v>
      </c>
      <c r="C29" s="2">
        <v>9.3214778346194724E-3</v>
      </c>
    </row>
    <row r="30" spans="1:9">
      <c r="A30" s="2">
        <v>6</v>
      </c>
      <c r="B30" s="2">
        <v>-6.7088740745424702E-2</v>
      </c>
      <c r="C30" s="2">
        <v>-2.1524605473638103E-2</v>
      </c>
    </row>
    <row r="31" spans="1:9">
      <c r="A31" s="2">
        <v>7</v>
      </c>
      <c r="B31" s="2">
        <v>-5.9308795193285753E-2</v>
      </c>
      <c r="C31" s="2">
        <v>2.83700338844965E-2</v>
      </c>
    </row>
    <row r="32" spans="1:9">
      <c r="A32" s="2">
        <v>8</v>
      </c>
      <c r="B32" s="2">
        <v>-6.193118885168411E-2</v>
      </c>
      <c r="C32" s="2">
        <v>-5.1944319456726534E-2</v>
      </c>
    </row>
    <row r="33" spans="1:3">
      <c r="A33" s="2">
        <v>9</v>
      </c>
      <c r="B33" s="2">
        <v>7.9234816224265425E-2</v>
      </c>
      <c r="C33" s="2">
        <v>-8.8375561960923998E-2</v>
      </c>
    </row>
    <row r="34" spans="1:3">
      <c r="A34" s="2">
        <v>10</v>
      </c>
      <c r="B34" s="2">
        <v>-2.4452222388717512E-2</v>
      </c>
      <c r="C34" s="2">
        <v>8.6106906506715208E-4</v>
      </c>
    </row>
    <row r="35" spans="1:3">
      <c r="A35" s="2">
        <v>11</v>
      </c>
      <c r="B35" s="2">
        <v>2.2068299084242737E-3</v>
      </c>
      <c r="C35" s="2">
        <v>0.10655287879413997</v>
      </c>
    </row>
    <row r="36" spans="1:3">
      <c r="A36" s="2">
        <v>12</v>
      </c>
      <c r="B36" s="2">
        <v>6.9566883191420126E-2</v>
      </c>
      <c r="C36" s="2">
        <v>-7.9328425273253012E-2</v>
      </c>
    </row>
    <row r="37" spans="1:3">
      <c r="A37" s="2">
        <v>13</v>
      </c>
      <c r="B37" s="2">
        <v>2.8340264727768086E-2</v>
      </c>
      <c r="C37" s="2">
        <v>1.6077708880010463E-2</v>
      </c>
    </row>
    <row r="38" spans="1:3">
      <c r="A38" s="2">
        <v>14</v>
      </c>
      <c r="B38" s="2">
        <v>-1.5216676517559523E-2</v>
      </c>
      <c r="C38" s="2">
        <v>1.577925967209258E-2</v>
      </c>
    </row>
    <row r="39" spans="1:3">
      <c r="A39" s="2">
        <v>15</v>
      </c>
      <c r="B39" s="2">
        <v>-3.76696738111841E-2</v>
      </c>
      <c r="C39" s="2">
        <v>0.16489461089252108</v>
      </c>
    </row>
    <row r="40" spans="1:3">
      <c r="A40" s="2">
        <v>16</v>
      </c>
      <c r="B40" s="2">
        <v>-0.10233438220701482</v>
      </c>
      <c r="C40" s="2">
        <v>5.2659606643703227E-3</v>
      </c>
    </row>
    <row r="41" spans="1:3">
      <c r="A41" s="2">
        <v>17</v>
      </c>
      <c r="B41" s="2">
        <v>-1.7623329506176112E-3</v>
      </c>
      <c r="C41" s="2">
        <v>7.706663254358942E-2</v>
      </c>
    </row>
    <row r="42" spans="1:3">
      <c r="A42" s="2">
        <v>18</v>
      </c>
      <c r="B42" s="2">
        <v>2.119211499984746E-2</v>
      </c>
      <c r="C42" s="2">
        <v>-8.0029599568204934E-2</v>
      </c>
    </row>
    <row r="43" spans="1:3">
      <c r="A43" s="2">
        <v>19</v>
      </c>
      <c r="B43" s="2">
        <v>-1.3107397205742577E-2</v>
      </c>
      <c r="C43" s="2">
        <v>-9.2659264259425417E-2</v>
      </c>
    </row>
    <row r="44" spans="1:3">
      <c r="A44" s="2">
        <v>20</v>
      </c>
      <c r="B44" s="2">
        <v>1.9291087575612188E-2</v>
      </c>
      <c r="C44" s="2">
        <v>-0.17740681726521026</v>
      </c>
    </row>
    <row r="45" spans="1:3">
      <c r="A45" s="2">
        <v>21</v>
      </c>
      <c r="B45" s="2">
        <v>-2.1899557618511596E-2</v>
      </c>
      <c r="C45" s="2">
        <v>-0.10795883187829169</v>
      </c>
    </row>
    <row r="46" spans="1:3">
      <c r="A46" s="2">
        <v>22</v>
      </c>
      <c r="B46" s="2">
        <v>2.0755191633443724E-3</v>
      </c>
      <c r="C46" s="2">
        <v>-2.2304840136502253E-2</v>
      </c>
    </row>
    <row r="47" spans="1:3">
      <c r="A47" s="2">
        <v>23</v>
      </c>
      <c r="B47" s="2">
        <v>4.0228269658016319E-2</v>
      </c>
      <c r="C47" s="2">
        <v>4.8670287812479784E-3</v>
      </c>
    </row>
    <row r="48" spans="1:3">
      <c r="A48" s="2">
        <v>24</v>
      </c>
      <c r="B48" s="2">
        <v>-8.0769556718528479E-3</v>
      </c>
      <c r="C48" s="2">
        <v>5.2751285131520054E-2</v>
      </c>
    </row>
    <row r="49" spans="1:3">
      <c r="A49" s="2">
        <v>25</v>
      </c>
      <c r="B49" s="2">
        <v>-3.9717406466920936E-2</v>
      </c>
      <c r="C49" s="2">
        <v>-8.7500199243108673E-2</v>
      </c>
    </row>
    <row r="50" spans="1:3">
      <c r="A50" s="2">
        <v>26</v>
      </c>
      <c r="B50" s="2">
        <v>-3.2775365478100601E-3</v>
      </c>
      <c r="C50" s="2">
        <v>9.3953076816231232E-2</v>
      </c>
    </row>
    <row r="51" spans="1:3">
      <c r="A51" s="2">
        <v>27</v>
      </c>
      <c r="B51" s="2">
        <v>-2.3733580984391794E-3</v>
      </c>
      <c r="C51" s="2">
        <v>0.1460086757816591</v>
      </c>
    </row>
    <row r="52" spans="1:3">
      <c r="A52" s="2">
        <v>28</v>
      </c>
      <c r="B52" s="2">
        <v>-1.9639127017662645E-2</v>
      </c>
      <c r="C52" s="2">
        <v>-1.8364932326867461E-2</v>
      </c>
    </row>
    <row r="53" spans="1:3">
      <c r="A53" s="2">
        <v>29</v>
      </c>
      <c r="B53" s="2">
        <v>-0.10570047896745077</v>
      </c>
      <c r="C53" s="2">
        <v>-0.13534127074835428</v>
      </c>
    </row>
    <row r="54" spans="1:3">
      <c r="A54" s="2">
        <v>30</v>
      </c>
      <c r="B54" s="2">
        <v>6.5022636730461183E-3</v>
      </c>
      <c r="C54" s="2">
        <v>3.6051801912090294E-2</v>
      </c>
    </row>
    <row r="55" spans="1:3">
      <c r="A55" s="2">
        <v>31</v>
      </c>
      <c r="B55" s="2">
        <v>8.0152892202827591E-3</v>
      </c>
      <c r="C55" s="2">
        <v>-8.2731246265837874E-2</v>
      </c>
    </row>
    <row r="56" spans="1:3">
      <c r="A56" s="2">
        <v>32</v>
      </c>
      <c r="B56" s="2">
        <v>4.0610691229247146E-2</v>
      </c>
      <c r="C56" s="2">
        <v>5.4836878856278366E-2</v>
      </c>
    </row>
    <row r="57" spans="1:3">
      <c r="A57" s="2">
        <v>33</v>
      </c>
      <c r="B57" s="2">
        <v>4.3551045958186416E-2</v>
      </c>
      <c r="C57" s="2">
        <v>-4.3177649284946648E-2</v>
      </c>
    </row>
    <row r="58" spans="1:3">
      <c r="A58" s="2">
        <v>34</v>
      </c>
      <c r="B58" s="2">
        <v>-3.2930528491805042E-2</v>
      </c>
      <c r="C58" s="2">
        <v>9.7987351685831989E-2</v>
      </c>
    </row>
    <row r="59" spans="1:3">
      <c r="A59" s="2">
        <v>35</v>
      </c>
      <c r="B59" s="2">
        <v>-4.4803973977006369E-2</v>
      </c>
      <c r="C59" s="2">
        <v>-5.9182823258271886E-3</v>
      </c>
    </row>
    <row r="60" spans="1:3">
      <c r="A60" s="2">
        <v>36</v>
      </c>
      <c r="B60" s="2">
        <v>-9.8667318543594396E-2</v>
      </c>
      <c r="C60" s="2">
        <v>-1.2869445064861262E-2</v>
      </c>
    </row>
    <row r="61" spans="1:3">
      <c r="A61" s="2">
        <v>37</v>
      </c>
      <c r="B61" s="2">
        <v>-1.5851362719182728E-2</v>
      </c>
      <c r="C61" s="2">
        <v>-7.5975366757269153E-2</v>
      </c>
    </row>
    <row r="62" spans="1:3">
      <c r="A62" s="2">
        <v>38</v>
      </c>
      <c r="B62" s="2">
        <v>6.0089124475973331E-2</v>
      </c>
      <c r="C62" s="2">
        <v>0.12172186549995592</v>
      </c>
    </row>
    <row r="63" spans="1:3">
      <c r="A63" s="2">
        <v>39</v>
      </c>
      <c r="B63" s="2">
        <v>1.5595495613421528E-2</v>
      </c>
      <c r="C63" s="2">
        <v>2.3877669213210016E-2</v>
      </c>
    </row>
    <row r="64" spans="1:3">
      <c r="A64" s="2">
        <v>40</v>
      </c>
      <c r="B64" s="2">
        <v>-2.5039583060436722E-2</v>
      </c>
      <c r="C64" s="2">
        <v>1.4183848712139603E-2</v>
      </c>
    </row>
    <row r="65" spans="1:3">
      <c r="A65" s="2">
        <v>41</v>
      </c>
      <c r="B65" s="2">
        <v>2.5156036849792542E-2</v>
      </c>
      <c r="C65" s="2">
        <v>3.7284924749557434E-2</v>
      </c>
    </row>
    <row r="66" spans="1:3">
      <c r="A66" s="2">
        <v>42</v>
      </c>
      <c r="B66" s="2">
        <v>3.2681814972340899E-2</v>
      </c>
      <c r="C66" s="2">
        <v>-3.839541413186362E-4</v>
      </c>
    </row>
    <row r="67" spans="1:3">
      <c r="A67" s="2">
        <v>43</v>
      </c>
      <c r="B67" s="2">
        <v>8.7339356243533492E-2</v>
      </c>
      <c r="C67" s="2">
        <v>3.3967316448765397E-2</v>
      </c>
    </row>
    <row r="68" spans="1:3">
      <c r="A68" s="2">
        <v>44</v>
      </c>
      <c r="B68" s="2">
        <v>-0.13183895581354974</v>
      </c>
      <c r="C68" s="2">
        <v>-3.2264492577410958E-2</v>
      </c>
    </row>
    <row r="69" spans="1:3">
      <c r="A69" s="2">
        <v>45</v>
      </c>
      <c r="B69" s="2">
        <v>-4.2851196891860706E-3</v>
      </c>
      <c r="C69" s="2">
        <v>4.2761825240333534E-2</v>
      </c>
    </row>
    <row r="70" spans="1:3">
      <c r="A70" s="2">
        <v>46</v>
      </c>
      <c r="B70" s="2">
        <v>-9.8358331912898698E-3</v>
      </c>
      <c r="C70" s="2">
        <v>4.667795586527821E-2</v>
      </c>
    </row>
    <row r="71" spans="1:3">
      <c r="A71" s="2">
        <v>47</v>
      </c>
      <c r="B71" s="2">
        <v>-0.10110846324486208</v>
      </c>
      <c r="C71" s="2">
        <v>0.12260595312935782</v>
      </c>
    </row>
    <row r="72" spans="1:3">
      <c r="A72" s="2">
        <v>48</v>
      </c>
      <c r="B72" s="2">
        <v>-7.5783539636218505E-2</v>
      </c>
      <c r="C72" s="2">
        <v>-5.800790704957251E-2</v>
      </c>
    </row>
    <row r="73" spans="1:3">
      <c r="A73" s="2">
        <v>49</v>
      </c>
      <c r="B73" s="2">
        <v>8.5005237641463574E-2</v>
      </c>
      <c r="C73" s="2">
        <v>-1.5208831908831891E-2</v>
      </c>
    </row>
    <row r="74" spans="1:3">
      <c r="A74" s="2">
        <v>50</v>
      </c>
      <c r="B74" s="2">
        <v>-2.0507234661934853E-2</v>
      </c>
      <c r="C74" s="2">
        <v>1.0145992553887845E-2</v>
      </c>
    </row>
    <row r="75" spans="1:3">
      <c r="A75" s="2">
        <v>51</v>
      </c>
      <c r="B75" s="2">
        <v>8.1445168787634359E-2</v>
      </c>
      <c r="C75" s="2">
        <v>-8.0339430565966652E-2</v>
      </c>
    </row>
    <row r="76" spans="1:3">
      <c r="A76" s="2">
        <v>52</v>
      </c>
      <c r="B76" s="2">
        <v>-7.2065544315739416E-2</v>
      </c>
      <c r="C76" s="2">
        <v>1.091730781956457E-3</v>
      </c>
    </row>
    <row r="77" spans="1:3">
      <c r="A77" s="2">
        <v>53</v>
      </c>
      <c r="B77" s="2">
        <v>-7.4757478825357949E-3</v>
      </c>
      <c r="C77" s="2">
        <v>9.6817447959592684E-2</v>
      </c>
    </row>
    <row r="78" spans="1:3">
      <c r="A78" s="2">
        <v>54</v>
      </c>
      <c r="B78" s="2">
        <v>-5.2794674585250827E-2</v>
      </c>
      <c r="C78" s="2">
        <v>3.8484512070802661E-2</v>
      </c>
    </row>
    <row r="79" spans="1:3">
      <c r="A79" s="2">
        <v>55</v>
      </c>
      <c r="B79" s="2">
        <v>-0.10256178724500475</v>
      </c>
      <c r="C79" s="2">
        <v>-3.4685800698107672E-3</v>
      </c>
    </row>
    <row r="80" spans="1:3">
      <c r="A80" s="2">
        <v>56</v>
      </c>
      <c r="B80" s="2">
        <v>-4.8536256914075482E-2</v>
      </c>
      <c r="C80" s="2">
        <v>4.6829064054463077E-2</v>
      </c>
    </row>
    <row r="81" spans="1:3">
      <c r="A81" s="2">
        <v>57</v>
      </c>
      <c r="B81" s="2">
        <v>-1.6664122172439125E-3</v>
      </c>
      <c r="C81" s="2">
        <v>1.1006710579320195E-2</v>
      </c>
    </row>
    <row r="82" spans="1:3">
      <c r="A82" s="2">
        <v>58</v>
      </c>
      <c r="B82" s="2">
        <v>-3.2804192794166284E-2</v>
      </c>
      <c r="C82" s="2">
        <v>-0.10462342034498624</v>
      </c>
    </row>
    <row r="83" spans="1:3" ht="15.75" thickBot="1">
      <c r="A83" s="3">
        <v>59</v>
      </c>
      <c r="B83" s="3">
        <v>-5.632674706362114E-2</v>
      </c>
      <c r="C83" s="3">
        <v>-0.1219529508314289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workbookViewId="0">
      <selection activeCell="L14" sqref="L14"/>
    </sheetView>
  </sheetViews>
  <sheetFormatPr defaultRowHeight="15"/>
  <sheetData>
    <row r="1" spans="1:9">
      <c r="A1" t="s">
        <v>119</v>
      </c>
    </row>
    <row r="2" spans="1:9" ht="15.75" thickBot="1"/>
    <row r="3" spans="1:9">
      <c r="A3" s="36" t="s">
        <v>120</v>
      </c>
      <c r="B3" s="36"/>
    </row>
    <row r="4" spans="1:9">
      <c r="A4" s="2" t="s">
        <v>121</v>
      </c>
      <c r="B4" s="2">
        <v>0.67038543642044057</v>
      </c>
    </row>
    <row r="5" spans="1:9">
      <c r="A5" s="2" t="s">
        <v>122</v>
      </c>
      <c r="B5" s="2">
        <v>0.44941663336462456</v>
      </c>
    </row>
    <row r="6" spans="1:9">
      <c r="A6" s="2" t="s">
        <v>123</v>
      </c>
      <c r="B6" s="2">
        <v>0.43975727605523202</v>
      </c>
    </row>
    <row r="7" spans="1:9">
      <c r="A7" s="2" t="s">
        <v>124</v>
      </c>
      <c r="B7" s="2">
        <v>5.8236420070693427E-2</v>
      </c>
    </row>
    <row r="8" spans="1:9" ht="15.75" thickBot="1">
      <c r="A8" s="3" t="s">
        <v>125</v>
      </c>
      <c r="B8" s="3">
        <v>59</v>
      </c>
    </row>
    <row r="10" spans="1:9" ht="15.75" thickBot="1">
      <c r="A10" t="s">
        <v>126</v>
      </c>
    </row>
    <row r="11" spans="1:9">
      <c r="A11" s="5"/>
      <c r="B11" s="5" t="s">
        <v>131</v>
      </c>
      <c r="C11" s="5" t="s">
        <v>132</v>
      </c>
      <c r="D11" s="5" t="s">
        <v>133</v>
      </c>
      <c r="E11" s="5" t="s">
        <v>134</v>
      </c>
      <c r="F11" s="5" t="s">
        <v>135</v>
      </c>
    </row>
    <row r="12" spans="1:9">
      <c r="A12" s="2" t="s">
        <v>127</v>
      </c>
      <c r="B12" s="2">
        <v>1</v>
      </c>
      <c r="C12" s="2">
        <v>0.15779391472254112</v>
      </c>
      <c r="D12" s="2">
        <v>0.15779391472254112</v>
      </c>
      <c r="E12" s="2">
        <v>46.52655647468611</v>
      </c>
      <c r="F12" s="2">
        <v>6.3186635364918416E-9</v>
      </c>
    </row>
    <row r="13" spans="1:9">
      <c r="A13" s="2" t="s">
        <v>128</v>
      </c>
      <c r="B13" s="2">
        <v>57</v>
      </c>
      <c r="C13" s="2">
        <v>0.19331439549106505</v>
      </c>
      <c r="D13" s="2">
        <v>3.3914806226502639E-3</v>
      </c>
      <c r="E13" s="2"/>
      <c r="F13" s="2"/>
    </row>
    <row r="14" spans="1:9" ht="15.75" thickBot="1">
      <c r="A14" s="3" t="s">
        <v>129</v>
      </c>
      <c r="B14" s="3">
        <v>58</v>
      </c>
      <c r="C14" s="3">
        <v>0.35110831021360617</v>
      </c>
      <c r="D14" s="3"/>
      <c r="E14" s="3"/>
      <c r="F14" s="3"/>
    </row>
    <row r="15" spans="1:9" ht="15.75" thickBot="1"/>
    <row r="16" spans="1:9">
      <c r="A16" s="5"/>
      <c r="B16" s="5" t="s">
        <v>136</v>
      </c>
      <c r="C16" s="5" t="s">
        <v>124</v>
      </c>
      <c r="D16" s="5" t="s">
        <v>137</v>
      </c>
      <c r="E16" s="5" t="s">
        <v>138</v>
      </c>
      <c r="F16" s="5" t="s">
        <v>139</v>
      </c>
      <c r="G16" s="5" t="s">
        <v>140</v>
      </c>
      <c r="H16" s="5" t="s">
        <v>141</v>
      </c>
      <c r="I16" s="5" t="s">
        <v>142</v>
      </c>
    </row>
    <row r="17" spans="1:10">
      <c r="A17" s="2" t="s">
        <v>130</v>
      </c>
      <c r="B17" s="2">
        <v>1.7504199930289926E-2</v>
      </c>
      <c r="C17" s="2">
        <v>7.745924347084549E-3</v>
      </c>
      <c r="D17" s="2">
        <v>2.259794847709589</v>
      </c>
      <c r="E17" s="2">
        <v>2.7673090370390917E-2</v>
      </c>
      <c r="F17" s="2">
        <v>1.9932539749718762E-3</v>
      </c>
      <c r="G17" s="2">
        <v>3.3015145885607979E-2</v>
      </c>
      <c r="H17" s="2">
        <v>1.9932539749718762E-3</v>
      </c>
      <c r="I17" s="2">
        <v>3.3015145885607979E-2</v>
      </c>
      <c r="J17" s="1" t="s">
        <v>148</v>
      </c>
    </row>
    <row r="18" spans="1:10" ht="15.75" thickBot="1">
      <c r="A18" s="3" t="s">
        <v>143</v>
      </c>
      <c r="B18" s="3">
        <v>1.0819689040324265</v>
      </c>
      <c r="C18" s="3">
        <v>0.15862232962440617</v>
      </c>
      <c r="D18" s="3">
        <v>6.8210377857541635</v>
      </c>
      <c r="E18" s="3">
        <v>6.3186635364919558E-9</v>
      </c>
      <c r="F18" s="3">
        <v>0.76433316788728056</v>
      </c>
      <c r="G18" s="3">
        <v>1.3996046401775724</v>
      </c>
      <c r="H18" s="3">
        <v>0.76433316788728056</v>
      </c>
      <c r="I18" s="3">
        <v>1.3996046401775724</v>
      </c>
    </row>
    <row r="22" spans="1:10">
      <c r="A22" t="s">
        <v>144</v>
      </c>
    </row>
    <row r="23" spans="1:10" ht="15.75" thickBot="1"/>
    <row r="24" spans="1:10">
      <c r="A24" s="5" t="s">
        <v>145</v>
      </c>
      <c r="B24" s="5" t="s">
        <v>146</v>
      </c>
      <c r="C24" s="5" t="s">
        <v>147</v>
      </c>
    </row>
    <row r="25" spans="1:10">
      <c r="A25" s="2">
        <v>1</v>
      </c>
      <c r="B25" s="2">
        <v>3.0016658217045009E-2</v>
      </c>
      <c r="C25" s="2">
        <v>1.5278058737186254E-2</v>
      </c>
    </row>
    <row r="26" spans="1:10">
      <c r="A26" s="2">
        <v>2</v>
      </c>
      <c r="B26" s="2">
        <v>3.1978613541792218E-2</v>
      </c>
      <c r="C26" s="2">
        <v>-1.1729847950442476E-3</v>
      </c>
    </row>
    <row r="27" spans="1:10">
      <c r="A27" s="2">
        <v>3</v>
      </c>
      <c r="B27" s="2">
        <v>-3.1399026644505029E-2</v>
      </c>
      <c r="C27" s="2">
        <v>0.1477178112986455</v>
      </c>
    </row>
    <row r="28" spans="1:10">
      <c r="A28" s="2">
        <v>4</v>
      </c>
      <c r="B28" s="2">
        <v>-1.7745137137892261E-2</v>
      </c>
      <c r="C28" s="2">
        <v>3.8900226277830616E-2</v>
      </c>
    </row>
    <row r="29" spans="1:10">
      <c r="A29" s="2">
        <v>5</v>
      </c>
      <c r="B29" s="2">
        <v>-9.5430379793168089E-3</v>
      </c>
      <c r="C29" s="2">
        <v>-3.2052555993079164E-3</v>
      </c>
    </row>
    <row r="30" spans="1:10">
      <c r="A30" s="2">
        <v>6</v>
      </c>
      <c r="B30" s="2">
        <v>-4.7195963463940713E-2</v>
      </c>
      <c r="C30" s="2">
        <v>-2.566329399569979E-2</v>
      </c>
    </row>
    <row r="31" spans="1:10">
      <c r="A31" s="2">
        <v>7</v>
      </c>
      <c r="B31" s="2">
        <v>-3.9178419627959586E-2</v>
      </c>
      <c r="C31" s="2">
        <v>0.10218976787548767</v>
      </c>
    </row>
    <row r="32" spans="1:10">
      <c r="A32" s="2">
        <v>8</v>
      </c>
      <c r="B32" s="2">
        <v>-4.1880900766227615E-2</v>
      </c>
      <c r="C32" s="2">
        <v>-0.11865374932112896</v>
      </c>
    </row>
    <row r="33" spans="1:3">
      <c r="A33" s="2">
        <v>9</v>
      </c>
      <c r="B33" s="2">
        <v>0.10359629136342562</v>
      </c>
      <c r="C33" s="2">
        <v>-8.4565599307604197E-2</v>
      </c>
    </row>
    <row r="34" spans="1:3">
      <c r="A34" s="2">
        <v>10</v>
      </c>
      <c r="B34" s="2">
        <v>-3.2573327052034355E-3</v>
      </c>
      <c r="C34" s="2">
        <v>3.5777597092334176E-2</v>
      </c>
    </row>
    <row r="35" spans="1:3">
      <c r="A35" s="2">
        <v>11</v>
      </c>
      <c r="B35" s="2">
        <v>2.4215882754419375E-2</v>
      </c>
      <c r="C35" s="2">
        <v>-0.13724104139814192</v>
      </c>
    </row>
    <row r="36" spans="1:3">
      <c r="A36" s="2">
        <v>12</v>
      </c>
      <c r="B36" s="2">
        <v>9.3633101213225101E-2</v>
      </c>
      <c r="C36" s="2">
        <v>0.11627034760688904</v>
      </c>
    </row>
    <row r="37" spans="1:3">
      <c r="A37" s="2">
        <v>13</v>
      </c>
      <c r="B37" s="2">
        <v>5.1147428463147265E-2</v>
      </c>
      <c r="C37" s="2">
        <v>4.9572246958567517E-2</v>
      </c>
    </row>
    <row r="38" spans="1:3">
      <c r="A38" s="2">
        <v>14</v>
      </c>
      <c r="B38" s="2">
        <v>6.260265249047799E-3</v>
      </c>
      <c r="C38" s="2">
        <v>-5.2926432925496619E-2</v>
      </c>
    </row>
    <row r="39" spans="1:3">
      <c r="A39" s="2">
        <v>15</v>
      </c>
      <c r="B39" s="2">
        <v>-1.6878442964830126E-2</v>
      </c>
      <c r="C39" s="2">
        <v>1.0855917013563837E-2</v>
      </c>
    </row>
    <row r="40" spans="1:3">
      <c r="A40" s="2">
        <v>16</v>
      </c>
      <c r="B40" s="2">
        <v>-8.3518001137826689E-2</v>
      </c>
      <c r="C40" s="2">
        <v>2.5271019785259016E-2</v>
      </c>
    </row>
    <row r="41" spans="1:3">
      <c r="A41" s="2">
        <v>17</v>
      </c>
      <c r="B41" s="2">
        <v>2.0125502301079654E-2</v>
      </c>
      <c r="C41" s="2">
        <v>-5.4764231247527023E-2</v>
      </c>
    </row>
    <row r="42" spans="1:3">
      <c r="A42" s="2">
        <v>18</v>
      </c>
      <c r="B42" s="2">
        <v>4.378097539407616E-2</v>
      </c>
      <c r="C42" s="2">
        <v>3.6776318795853802E-2</v>
      </c>
    </row>
    <row r="43" spans="1:3">
      <c r="A43" s="2">
        <v>19</v>
      </c>
      <c r="B43" s="2">
        <v>8.4339616112506198E-3</v>
      </c>
      <c r="C43" s="2">
        <v>7.6915262896558062E-2</v>
      </c>
    </row>
    <row r="44" spans="1:3">
      <c r="A44" s="2">
        <v>20</v>
      </c>
      <c r="B44" s="2">
        <v>4.1821890898553149E-2</v>
      </c>
      <c r="C44" s="2">
        <v>-3.0238945425061003E-2</v>
      </c>
    </row>
    <row r="45" spans="1:3">
      <c r="A45" s="2">
        <v>21</v>
      </c>
      <c r="B45" s="2">
        <v>-6.2670996414018396E-4</v>
      </c>
      <c r="C45" s="2">
        <v>0.10206489702688051</v>
      </c>
    </row>
    <row r="46" spans="1:3">
      <c r="A46" s="2">
        <v>22</v>
      </c>
      <c r="B46" s="2">
        <v>2.4080561800338404E-2</v>
      </c>
      <c r="C46" s="2">
        <v>9.7032353743537504E-3</v>
      </c>
    </row>
    <row r="47" spans="1:3">
      <c r="A47" s="2">
        <v>23</v>
      </c>
      <c r="B47" s="2">
        <v>6.3398491148852126E-2</v>
      </c>
      <c r="C47" s="2">
        <v>-4.6167317335509078E-2</v>
      </c>
    </row>
    <row r="48" spans="1:3">
      <c r="A48" s="2">
        <v>24</v>
      </c>
      <c r="B48" s="2">
        <v>1.3618032019200012E-2</v>
      </c>
      <c r="C48" s="2">
        <v>-1.9985943603875324E-2</v>
      </c>
    </row>
    <row r="49" spans="1:3">
      <c r="A49" s="2">
        <v>25</v>
      </c>
      <c r="B49" s="2">
        <v>-1.8988713045991097E-2</v>
      </c>
      <c r="C49" s="2">
        <v>-4.0399868617379035E-2</v>
      </c>
    </row>
    <row r="50" spans="1:3">
      <c r="A50" s="2">
        <v>26</v>
      </c>
      <c r="B50" s="2">
        <v>1.8564024630122584E-2</v>
      </c>
      <c r="C50" s="2">
        <v>-1.8938840289720101E-2</v>
      </c>
    </row>
    <row r="51" spans="1:3">
      <c r="A51" s="2">
        <v>27</v>
      </c>
      <c r="B51" s="2">
        <v>1.9495816543677481E-2</v>
      </c>
      <c r="C51" s="2">
        <v>4.3153393864839955E-3</v>
      </c>
    </row>
    <row r="52" spans="1:3">
      <c r="A52" s="2">
        <v>28</v>
      </c>
      <c r="B52" s="2">
        <v>1.7027538231117745E-3</v>
      </c>
      <c r="C52" s="2">
        <v>-3.0502157281945469E-2</v>
      </c>
    </row>
    <row r="53" spans="1:3">
      <c r="A53" s="2">
        <v>29</v>
      </c>
      <c r="B53" s="2">
        <v>-8.6986897951060738E-2</v>
      </c>
      <c r="C53" s="2">
        <v>-5.9055255288189445E-2</v>
      </c>
    </row>
    <row r="54" spans="1:3">
      <c r="A54" s="2">
        <v>30</v>
      </c>
      <c r="B54" s="2">
        <v>2.8642498374234444E-2</v>
      </c>
      <c r="C54" s="2">
        <v>-9.1242559671651124E-2</v>
      </c>
    </row>
    <row r="55" spans="1:3">
      <c r="A55" s="2">
        <v>31</v>
      </c>
      <c r="B55" s="2">
        <v>3.0201731477940932E-2</v>
      </c>
      <c r="C55" s="2">
        <v>-8.6994057749474898E-2</v>
      </c>
    </row>
    <row r="56" spans="1:3">
      <c r="A56" s="2">
        <v>32</v>
      </c>
      <c r="B56" s="2">
        <v>6.3792591813261648E-2</v>
      </c>
      <c r="C56" s="2">
        <v>3.8062060353104929E-2</v>
      </c>
    </row>
    <row r="57" spans="1:3">
      <c r="A57" s="2">
        <v>33</v>
      </c>
      <c r="B57" s="2">
        <v>6.6822744501942574E-2</v>
      </c>
      <c r="C57" s="2">
        <v>-1.2366264654511391E-2</v>
      </c>
    </row>
    <row r="58" spans="1:3">
      <c r="A58" s="2">
        <v>34</v>
      </c>
      <c r="B58" s="2">
        <v>-1.1994564910855831E-2</v>
      </c>
      <c r="C58" s="2">
        <v>-6.9184703747305329E-2</v>
      </c>
    </row>
    <row r="59" spans="1:3">
      <c r="A59" s="2">
        <v>35</v>
      </c>
      <c r="B59" s="2">
        <v>-2.4230623508407517E-2</v>
      </c>
      <c r="C59" s="2">
        <v>-5.6410842737417977E-3</v>
      </c>
    </row>
    <row r="60" spans="1:3">
      <c r="A60" s="2">
        <v>36</v>
      </c>
      <c r="B60" s="2">
        <v>-7.9738945940875647E-2</v>
      </c>
      <c r="C60" s="2">
        <v>-1.9970281740284326E-2</v>
      </c>
    </row>
    <row r="61" spans="1:3">
      <c r="A61" s="2">
        <v>37</v>
      </c>
      <c r="B61" s="2">
        <v>5.6061958330725931E-3</v>
      </c>
      <c r="C61" s="2">
        <v>2.7519629393234324E-2</v>
      </c>
    </row>
    <row r="62" spans="1:3">
      <c r="A62" s="2">
        <v>38</v>
      </c>
      <c r="B62" s="2">
        <v>8.3865893273440059E-2</v>
      </c>
      <c r="C62" s="2">
        <v>2.4117546887311284E-2</v>
      </c>
    </row>
    <row r="63" spans="1:3">
      <c r="A63" s="2">
        <v>39</v>
      </c>
      <c r="B63" s="2">
        <v>3.8013436153183242E-2</v>
      </c>
      <c r="C63" s="2">
        <v>-1.1286426588545104E-2</v>
      </c>
    </row>
    <row r="64" spans="1:3">
      <c r="A64" s="2">
        <v>40</v>
      </c>
      <c r="B64" s="2">
        <v>-3.8626312772153427E-3</v>
      </c>
      <c r="C64" s="2">
        <v>2.7444259033572536E-2</v>
      </c>
    </row>
    <row r="65" spans="1:3">
      <c r="A65" s="2">
        <v>41</v>
      </c>
      <c r="B65" s="2">
        <v>4.7865954778745563E-2</v>
      </c>
      <c r="C65" s="2">
        <v>-8.3601154309062078E-3</v>
      </c>
    </row>
    <row r="66" spans="1:3">
      <c r="A66" s="2">
        <v>42</v>
      </c>
      <c r="B66" s="2">
        <v>5.5621568952781822E-2</v>
      </c>
      <c r="C66" s="2">
        <v>-9.7511713300926353E-2</v>
      </c>
    </row>
    <row r="67" spans="1:3">
      <c r="A67" s="2">
        <v>43</v>
      </c>
      <c r="B67" s="2">
        <v>0.11194834272927104</v>
      </c>
      <c r="C67" s="2">
        <v>-2.0034850723153197E-3</v>
      </c>
    </row>
    <row r="68" spans="1:3">
      <c r="A68" s="2">
        <v>44</v>
      </c>
      <c r="B68" s="2">
        <v>-0.11392363966922864</v>
      </c>
      <c r="C68" s="2">
        <v>3.4495473518181885E-2</v>
      </c>
    </row>
    <row r="69" spans="1:3">
      <c r="A69" s="2">
        <v>45</v>
      </c>
      <c r="B69" s="2">
        <v>1.7525670061926828E-2</v>
      </c>
      <c r="C69" s="2">
        <v>1.6920550783057226E-2</v>
      </c>
    </row>
    <row r="70" spans="1:3">
      <c r="A70" s="2">
        <v>46</v>
      </c>
      <c r="B70" s="2">
        <v>1.1805438663667978E-2</v>
      </c>
      <c r="C70" s="2">
        <v>1.2834873754673659E-2</v>
      </c>
    </row>
    <row r="71" spans="1:3">
      <c r="A71" s="2">
        <v>47</v>
      </c>
      <c r="B71" s="2">
        <v>-8.225464280806076E-2</v>
      </c>
      <c r="C71" s="2">
        <v>7.2304319777708168E-2</v>
      </c>
    </row>
    <row r="72" spans="1:3">
      <c r="A72" s="2">
        <v>48</v>
      </c>
      <c r="B72" s="2">
        <v>-5.6156300112159746E-2</v>
      </c>
      <c r="C72" s="2">
        <v>-3.1206987694351179E-2</v>
      </c>
    </row>
    <row r="73" spans="1:3">
      <c r="A73" s="2">
        <v>49</v>
      </c>
      <c r="B73" s="2">
        <v>0.10954294052111167</v>
      </c>
      <c r="C73" s="2">
        <v>7.5037772989401633E-2</v>
      </c>
    </row>
    <row r="74" spans="1:3">
      <c r="A74" s="2">
        <v>50</v>
      </c>
      <c r="B74" s="2">
        <v>8.0813431123239257E-4</v>
      </c>
      <c r="C74" s="2">
        <v>7.0749253398385226E-2</v>
      </c>
    </row>
    <row r="75" spans="1:3">
      <c r="A75" s="2">
        <v>51</v>
      </c>
      <c r="B75" s="2">
        <v>0.1058741477380003</v>
      </c>
      <c r="C75" s="2">
        <v>5.3269627963522526E-2</v>
      </c>
    </row>
    <row r="76" spans="1:3">
      <c r="A76" s="2">
        <v>52</v>
      </c>
      <c r="B76" s="2">
        <v>-5.2324757813548367E-2</v>
      </c>
      <c r="C76" s="2">
        <v>6.1524865119790356E-2</v>
      </c>
    </row>
    <row r="77" spans="1:3">
      <c r="A77" s="2">
        <v>53</v>
      </c>
      <c r="B77" s="2">
        <v>1.4237600597550479E-2</v>
      </c>
      <c r="C77" s="2">
        <v>3.2644779202530776E-2</v>
      </c>
    </row>
    <row r="78" spans="1:3">
      <c r="A78" s="2">
        <v>54</v>
      </c>
      <c r="B78" s="2">
        <v>-3.2465358825955762E-2</v>
      </c>
      <c r="C78" s="2">
        <v>-1.5679488328661548E-2</v>
      </c>
    </row>
    <row r="79" spans="1:3">
      <c r="A79" s="2">
        <v>55</v>
      </c>
      <c r="B79" s="2">
        <v>-8.375235108904272E-2</v>
      </c>
      <c r="C79" s="2">
        <v>-2.2556243257003727E-2</v>
      </c>
    </row>
    <row r="80" spans="1:3">
      <c r="A80" s="2">
        <v>56</v>
      </c>
      <c r="B80" s="2">
        <v>-2.8076889765117893E-2</v>
      </c>
      <c r="C80" s="2">
        <v>-4.6872203397895565E-2</v>
      </c>
    </row>
    <row r="81" spans="1:3">
      <c r="A81" s="2">
        <v>57</v>
      </c>
      <c r="B81" s="2">
        <v>2.0224352438198114E-2</v>
      </c>
      <c r="C81" s="2">
        <v>-2.5866904832618023E-2</v>
      </c>
    </row>
    <row r="82" spans="1:3">
      <c r="A82" s="2">
        <v>58</v>
      </c>
      <c r="B82" s="2">
        <v>-1.18643709413634E-2</v>
      </c>
      <c r="C82" s="2">
        <v>-5.2741438806809357E-2</v>
      </c>
    </row>
    <row r="83" spans="1:3" ht="15.75" thickBot="1">
      <c r="A83" s="3">
        <v>59</v>
      </c>
      <c r="B83" s="3">
        <v>-3.610530022881183E-2</v>
      </c>
      <c r="C83" s="3">
        <v>4.431816678263277E-3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49" workbookViewId="0">
      <selection activeCell="E28" sqref="E28"/>
    </sheetView>
  </sheetViews>
  <sheetFormatPr defaultRowHeight="15"/>
  <cols>
    <col min="1" max="1" width="24.85546875" bestFit="1" customWidth="1"/>
    <col min="2" max="3" width="12.7109375" bestFit="1" customWidth="1"/>
    <col min="4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>
      <c r="A1" t="s">
        <v>119</v>
      </c>
    </row>
    <row r="2" spans="1:9" ht="15.75" thickBot="1"/>
    <row r="3" spans="1:9">
      <c r="A3" s="36" t="s">
        <v>120</v>
      </c>
      <c r="B3" s="36"/>
    </row>
    <row r="4" spans="1:9">
      <c r="A4" s="2" t="s">
        <v>121</v>
      </c>
      <c r="B4" s="2">
        <v>0.81870085086498434</v>
      </c>
    </row>
    <row r="5" spans="1:9">
      <c r="A5" s="2" t="s">
        <v>122</v>
      </c>
      <c r="B5" s="2">
        <v>0.67027108320704942</v>
      </c>
    </row>
    <row r="6" spans="1:9">
      <c r="A6" s="2" t="s">
        <v>123</v>
      </c>
      <c r="B6" s="2">
        <v>0.66448636536857664</v>
      </c>
    </row>
    <row r="7" spans="1:9">
      <c r="A7" s="2" t="s">
        <v>124</v>
      </c>
      <c r="B7" s="2">
        <v>4.0467598057498284E-2</v>
      </c>
    </row>
    <row r="8" spans="1:9" ht="15.75" thickBot="1">
      <c r="A8" s="3" t="s">
        <v>125</v>
      </c>
      <c r="B8" s="3">
        <v>59</v>
      </c>
    </row>
    <row r="10" spans="1:9" ht="15.75" thickBot="1">
      <c r="A10" t="s">
        <v>126</v>
      </c>
    </row>
    <row r="11" spans="1:9">
      <c r="A11" s="5"/>
      <c r="B11" s="5" t="s">
        <v>131</v>
      </c>
      <c r="C11" s="5" t="s">
        <v>132</v>
      </c>
      <c r="D11" s="5" t="s">
        <v>133</v>
      </c>
      <c r="E11" s="5" t="s">
        <v>134</v>
      </c>
      <c r="F11" s="5" t="s">
        <v>135</v>
      </c>
    </row>
    <row r="12" spans="1:9">
      <c r="A12" s="2" t="s">
        <v>127</v>
      </c>
      <c r="B12" s="2">
        <v>1</v>
      </c>
      <c r="C12" s="2">
        <v>0.18975060040876626</v>
      </c>
      <c r="D12" s="2">
        <v>0.18975060040876626</v>
      </c>
      <c r="E12" s="2">
        <v>115.86927866200003</v>
      </c>
      <c r="F12" s="2">
        <v>2.3599184854095452E-15</v>
      </c>
    </row>
    <row r="13" spans="1:9">
      <c r="A13" s="2" t="s">
        <v>128</v>
      </c>
      <c r="B13" s="2">
        <v>57</v>
      </c>
      <c r="C13" s="2">
        <v>9.3344710074964615E-2</v>
      </c>
      <c r="D13" s="2">
        <v>1.6376264925432389E-3</v>
      </c>
      <c r="E13" s="2"/>
      <c r="F13" s="2"/>
    </row>
    <row r="14" spans="1:9" ht="15.75" thickBot="1">
      <c r="A14" s="3" t="s">
        <v>129</v>
      </c>
      <c r="B14" s="3">
        <v>58</v>
      </c>
      <c r="C14" s="3">
        <v>0.28309531048373088</v>
      </c>
      <c r="D14" s="3"/>
      <c r="E14" s="3"/>
      <c r="F14" s="3"/>
    </row>
    <row r="15" spans="1:9" ht="15.75" thickBot="1"/>
    <row r="16" spans="1:9">
      <c r="A16" s="5"/>
      <c r="B16" s="5" t="s">
        <v>136</v>
      </c>
      <c r="C16" s="5" t="s">
        <v>124</v>
      </c>
      <c r="D16" s="5" t="s">
        <v>137</v>
      </c>
      <c r="E16" s="5" t="s">
        <v>138</v>
      </c>
      <c r="F16" s="5" t="s">
        <v>139</v>
      </c>
      <c r="G16" s="5" t="s">
        <v>140</v>
      </c>
      <c r="H16" s="5" t="s">
        <v>141</v>
      </c>
      <c r="I16" s="5" t="s">
        <v>142</v>
      </c>
    </row>
    <row r="17" spans="1:9">
      <c r="A17" s="2" t="s">
        <v>130</v>
      </c>
      <c r="B17" s="2">
        <v>7.2485091376286864E-3</v>
      </c>
      <c r="C17" s="2">
        <v>5.3825244182437422E-3</v>
      </c>
      <c r="D17" s="2">
        <v>1.3466746408172903</v>
      </c>
      <c r="E17" s="2">
        <v>0.18341548800271501</v>
      </c>
      <c r="F17" s="2">
        <v>-3.5298100936948257E-3</v>
      </c>
      <c r="G17" s="2">
        <v>1.8026828368952197E-2</v>
      </c>
      <c r="H17" s="2">
        <v>-3.5298100936948257E-3</v>
      </c>
      <c r="I17" s="2">
        <v>1.8026828368952197E-2</v>
      </c>
    </row>
    <row r="18" spans="1:9" ht="15.75" thickBot="1">
      <c r="A18" s="3" t="s">
        <v>143</v>
      </c>
      <c r="B18" s="3">
        <v>1.1864822166296658</v>
      </c>
      <c r="C18" s="3">
        <v>0.11022423202512006</v>
      </c>
      <c r="D18" s="3">
        <v>10.764259317853691</v>
      </c>
      <c r="E18" s="3">
        <v>2.3599184854095452E-15</v>
      </c>
      <c r="F18" s="3">
        <v>0.96576199922248529</v>
      </c>
      <c r="G18" s="3">
        <v>1.4072024340368463</v>
      </c>
      <c r="H18" s="3">
        <v>0.96576199922248529</v>
      </c>
      <c r="I18" s="3">
        <v>1.4072024340368463</v>
      </c>
    </row>
    <row r="22" spans="1:9">
      <c r="A22" t="s">
        <v>144</v>
      </c>
    </row>
    <row r="23" spans="1:9" ht="15.75" thickBot="1"/>
    <row r="24" spans="1:9">
      <c r="A24" s="5" t="s">
        <v>145</v>
      </c>
      <c r="B24" s="5" t="s">
        <v>146</v>
      </c>
      <c r="C24" s="5" t="s">
        <v>147</v>
      </c>
    </row>
    <row r="25" spans="1:9">
      <c r="A25" s="2">
        <v>1</v>
      </c>
      <c r="B25" s="2">
        <v>2.0969614419144678E-2</v>
      </c>
      <c r="C25" s="2">
        <v>2.9226948042483311E-4</v>
      </c>
    </row>
    <row r="26" spans="1:9">
      <c r="A26" s="2">
        <v>2</v>
      </c>
      <c r="B26" s="2">
        <v>2.3121085772858079E-2</v>
      </c>
      <c r="C26" s="2">
        <v>3.7306673069848598E-2</v>
      </c>
    </row>
    <row r="27" spans="1:9">
      <c r="A27" s="2">
        <v>3</v>
      </c>
      <c r="B27" s="2">
        <v>-4.6378548396611277E-2</v>
      </c>
      <c r="C27" s="2">
        <v>-1.2790703075146612E-2</v>
      </c>
    </row>
    <row r="28" spans="1:9">
      <c r="A28" s="2">
        <v>4</v>
      </c>
      <c r="B28" s="2">
        <v>-3.1405754791318408E-2</v>
      </c>
      <c r="C28" s="2">
        <v>-4.8228684498677343E-3</v>
      </c>
    </row>
    <row r="29" spans="1:9">
      <c r="A29" s="2">
        <v>5</v>
      </c>
      <c r="B29" s="2">
        <v>-2.2411369874696756E-2</v>
      </c>
      <c r="C29" s="2">
        <v>2.9330958768348719E-2</v>
      </c>
    </row>
    <row r="30" spans="1:9">
      <c r="A30" s="2">
        <v>6</v>
      </c>
      <c r="B30" s="2">
        <v>-6.3701398012371679E-2</v>
      </c>
      <c r="C30" s="2">
        <v>-7.6907031896380762E-2</v>
      </c>
    </row>
    <row r="31" spans="1:9">
      <c r="A31" s="2">
        <v>7</v>
      </c>
      <c r="B31" s="2">
        <v>-5.490939562950533E-2</v>
      </c>
      <c r="C31" s="2">
        <v>-2.8253545409103221E-2</v>
      </c>
    </row>
    <row r="32" spans="1:9">
      <c r="A32" s="2">
        <v>8</v>
      </c>
      <c r="B32" s="2">
        <v>-5.787292424791747E-2</v>
      </c>
      <c r="C32" s="2">
        <v>4.4711696209546861E-2</v>
      </c>
    </row>
    <row r="33" spans="1:3">
      <c r="A33" s="2">
        <v>9</v>
      </c>
      <c r="B33" s="2">
        <v>0.10165670802132726</v>
      </c>
      <c r="C33" s="2">
        <v>1.7552670936421155E-2</v>
      </c>
    </row>
    <row r="34" spans="1:3">
      <c r="A34" s="2">
        <v>10</v>
      </c>
      <c r="B34" s="2">
        <v>-1.5518493842016149E-2</v>
      </c>
      <c r="C34" s="2">
        <v>-1.1672308776845049E-2</v>
      </c>
    </row>
    <row r="35" spans="1:3">
      <c r="A35" s="2">
        <v>11</v>
      </c>
      <c r="B35" s="2">
        <v>1.4608510228981405E-2</v>
      </c>
      <c r="C35" s="2">
        <v>6.027124038041648E-2</v>
      </c>
    </row>
    <row r="36" spans="1:3">
      <c r="A36" s="2">
        <v>12</v>
      </c>
      <c r="B36" s="2">
        <v>9.0731118672080599E-2</v>
      </c>
      <c r="C36" s="2">
        <v>-8.5399723478146158E-2</v>
      </c>
    </row>
    <row r="37" spans="1:3">
      <c r="A37" s="2">
        <v>13</v>
      </c>
      <c r="B37" s="2">
        <v>4.4141521696006873E-2</v>
      </c>
      <c r="C37" s="2">
        <v>-2.6063900627251654E-3</v>
      </c>
    </row>
    <row r="38" spans="1:3">
      <c r="A38" s="2">
        <v>14</v>
      </c>
      <c r="B38" s="2">
        <v>-5.0815388836400605E-3</v>
      </c>
      <c r="C38" s="2">
        <v>-5.2696044715450516E-2</v>
      </c>
    </row>
    <row r="39" spans="1:3">
      <c r="A39" s="2">
        <v>15</v>
      </c>
      <c r="B39" s="2">
        <v>-3.0455341873015206E-2</v>
      </c>
      <c r="C39" s="2">
        <v>-9.0283127191220475E-2</v>
      </c>
    </row>
    <row r="40" spans="1:3">
      <c r="A40" s="2">
        <v>16</v>
      </c>
      <c r="B40" s="2">
        <v>-0.1035319805838343</v>
      </c>
      <c r="C40" s="2">
        <v>6.8613329599070197E-2</v>
      </c>
    </row>
    <row r="41" spans="1:3">
      <c r="A41" s="2">
        <v>17</v>
      </c>
      <c r="B41" s="2">
        <v>1.0123017486029411E-2</v>
      </c>
      <c r="C41" s="2">
        <v>-5.005064165204122E-2</v>
      </c>
    </row>
    <row r="42" spans="1:3">
      <c r="A42" s="2">
        <v>18</v>
      </c>
      <c r="B42" s="2">
        <v>3.6063502509396356E-2</v>
      </c>
      <c r="C42" s="2">
        <v>8.7770578484732825E-2</v>
      </c>
    </row>
    <row r="43" spans="1:3">
      <c r="A43" s="2">
        <v>19</v>
      </c>
      <c r="B43" s="2">
        <v>-2.6978732639588599E-3</v>
      </c>
      <c r="C43" s="2">
        <v>-3.1222839505072666E-2</v>
      </c>
    </row>
    <row r="44" spans="1:3">
      <c r="A44" s="2">
        <v>20</v>
      </c>
      <c r="B44" s="2">
        <v>3.3915179294052557E-2</v>
      </c>
      <c r="C44" s="2">
        <v>-7.1959739994707533E-2</v>
      </c>
    </row>
    <row r="45" spans="1:3">
      <c r="A45" s="2">
        <v>21</v>
      </c>
      <c r="B45" s="2">
        <v>-1.2633764817641533E-2</v>
      </c>
      <c r="C45" s="2">
        <v>-7.8355468071238631E-3</v>
      </c>
    </row>
    <row r="46" spans="1:3">
      <c r="A46" s="2">
        <v>22</v>
      </c>
      <c r="B46" s="2">
        <v>1.4460117881515548E-2</v>
      </c>
      <c r="C46" s="2">
        <v>6.2117426330825759E-2</v>
      </c>
    </row>
    <row r="47" spans="1:3">
      <c r="A47" s="2">
        <v>23</v>
      </c>
      <c r="B47" s="2">
        <v>5.7575981741236099E-2</v>
      </c>
      <c r="C47" s="2">
        <v>-3.4009620224522003E-2</v>
      </c>
    </row>
    <row r="48" spans="1:3">
      <c r="A48" s="2">
        <v>24</v>
      </c>
      <c r="B48" s="2">
        <v>2.9869549467821327E-3</v>
      </c>
      <c r="C48" s="2">
        <v>3.1394378791783313E-2</v>
      </c>
    </row>
    <row r="49" spans="1:3">
      <c r="A49" s="2">
        <v>25</v>
      </c>
      <c r="B49" s="2">
        <v>-3.2769454519184282E-2</v>
      </c>
      <c r="C49" s="2">
        <v>5.4739413659008196E-2</v>
      </c>
    </row>
    <row r="50" spans="1:3">
      <c r="A50" s="2">
        <v>26</v>
      </c>
      <c r="B50" s="2">
        <v>8.4107081198820932E-3</v>
      </c>
      <c r="C50" s="2">
        <v>1.9550879413472666E-2</v>
      </c>
    </row>
    <row r="51" spans="1:3">
      <c r="A51" s="2">
        <v>27</v>
      </c>
      <c r="B51" s="2">
        <v>9.4325069265870608E-3</v>
      </c>
      <c r="C51" s="2">
        <v>-6.9469356157114942E-2</v>
      </c>
    </row>
    <row r="52" spans="1:3">
      <c r="A52" s="2">
        <v>28</v>
      </c>
      <c r="B52" s="2">
        <v>-1.0079285342717174E-2</v>
      </c>
      <c r="C52" s="2">
        <v>5.0479838837409023E-2</v>
      </c>
    </row>
    <row r="53" spans="1:3">
      <c r="A53" s="2">
        <v>29</v>
      </c>
      <c r="B53" s="2">
        <v>-0.10733595717215051</v>
      </c>
      <c r="C53" s="2">
        <v>-1.7137443241839509E-2</v>
      </c>
    </row>
    <row r="54" spans="1:3">
      <c r="A54" s="2">
        <v>30</v>
      </c>
      <c r="B54" s="2">
        <v>1.9462716937872441E-2</v>
      </c>
      <c r="C54" s="2">
        <v>-1.6900476938920887E-2</v>
      </c>
    </row>
    <row r="55" spans="1:3">
      <c r="A55" s="2">
        <v>31</v>
      </c>
      <c r="B55" s="2">
        <v>2.117256492170376E-2</v>
      </c>
      <c r="C55" s="2">
        <v>-2.0696996341262583E-2</v>
      </c>
    </row>
    <row r="56" spans="1:3">
      <c r="A56" s="2">
        <v>32</v>
      </c>
      <c r="B56" s="2">
        <v>5.8008150751030323E-2</v>
      </c>
      <c r="C56" s="2">
        <v>1.3490504031741742E-2</v>
      </c>
    </row>
    <row r="57" spans="1:3">
      <c r="A57" s="2">
        <v>33</v>
      </c>
      <c r="B57" s="2">
        <v>6.133100251265982E-2</v>
      </c>
      <c r="C57" s="2">
        <v>2.8575374691822211E-3</v>
      </c>
    </row>
    <row r="58" spans="1:3">
      <c r="A58" s="2">
        <v>34</v>
      </c>
      <c r="B58" s="2">
        <v>-2.5099703242706904E-2</v>
      </c>
      <c r="C58" s="2">
        <v>-1.827492086060082E-2</v>
      </c>
    </row>
    <row r="59" spans="1:3">
      <c r="A59" s="2">
        <v>35</v>
      </c>
      <c r="B59" s="2">
        <v>-3.851770987258922E-2</v>
      </c>
      <c r="C59" s="2">
        <v>-1.5031173313998086E-3</v>
      </c>
    </row>
    <row r="60" spans="1:3">
      <c r="A60" s="2">
        <v>36</v>
      </c>
      <c r="B60" s="2">
        <v>-9.9387885711852697E-2</v>
      </c>
      <c r="C60" s="2">
        <v>3.7057554058496145E-2</v>
      </c>
    </row>
    <row r="61" spans="1:3">
      <c r="A61" s="2">
        <v>37</v>
      </c>
      <c r="B61" s="2">
        <v>-5.7987884530164777E-3</v>
      </c>
      <c r="C61" s="2">
        <v>3.1572928363952833E-2</v>
      </c>
    </row>
    <row r="62" spans="1:3">
      <c r="A62" s="2">
        <v>38</v>
      </c>
      <c r="B62" s="2">
        <v>8.0020442530197952E-2</v>
      </c>
      <c r="C62" s="2">
        <v>3.8255006823112031E-3</v>
      </c>
    </row>
    <row r="63" spans="1:3">
      <c r="A63" s="2">
        <v>39</v>
      </c>
      <c r="B63" s="2">
        <v>2.9738845009971475E-2</v>
      </c>
      <c r="C63" s="2">
        <v>2.1566069047283316E-2</v>
      </c>
    </row>
    <row r="64" spans="1:3">
      <c r="A64" s="2">
        <v>40</v>
      </c>
      <c r="B64" s="2">
        <v>-1.6182261524032578E-2</v>
      </c>
      <c r="C64" s="2">
        <v>-3.3829317423273102E-2</v>
      </c>
    </row>
    <row r="65" spans="1:3">
      <c r="A65" s="2">
        <v>41</v>
      </c>
      <c r="B65" s="2">
        <v>4.0543072464822534E-2</v>
      </c>
      <c r="C65" s="2">
        <v>-2.9362304675339464E-2</v>
      </c>
    </row>
    <row r="66" spans="1:3">
      <c r="A66" s="2">
        <v>42</v>
      </c>
      <c r="B66" s="2">
        <v>4.9047843962635576E-2</v>
      </c>
      <c r="C66" s="2">
        <v>3.3607727438483656E-2</v>
      </c>
    </row>
    <row r="67" spans="1:3">
      <c r="A67" s="2">
        <v>43</v>
      </c>
      <c r="B67" s="2">
        <v>0.11081552985162277</v>
      </c>
      <c r="C67" s="2">
        <v>3.9198945136360935E-2</v>
      </c>
    </row>
    <row r="68" spans="1:3">
      <c r="A68" s="2">
        <v>44</v>
      </c>
      <c r="B68" s="2">
        <v>-0.1368746665596754</v>
      </c>
      <c r="C68" s="2">
        <v>-2.0500490319749654E-2</v>
      </c>
    </row>
    <row r="69" spans="1:3">
      <c r="A69" s="2">
        <v>45</v>
      </c>
      <c r="B69" s="2">
        <v>7.2720531870749706E-3</v>
      </c>
      <c r="C69" s="2">
        <v>5.0162379021463088E-2</v>
      </c>
    </row>
    <row r="70" spans="1:3">
      <c r="A70" s="2">
        <v>46</v>
      </c>
      <c r="B70" s="2">
        <v>9.9927325435578661E-4</v>
      </c>
      <c r="C70" s="2">
        <v>5.0278390304365754E-2</v>
      </c>
    </row>
    <row r="71" spans="1:3">
      <c r="A71" s="2">
        <v>47</v>
      </c>
      <c r="B71" s="2">
        <v>-0.10214658754165745</v>
      </c>
      <c r="C71" s="2">
        <v>-6.7919052929105717E-3</v>
      </c>
    </row>
    <row r="72" spans="1:3">
      <c r="A72" s="2">
        <v>48</v>
      </c>
      <c r="B72" s="2">
        <v>-7.3527262737785593E-2</v>
      </c>
      <c r="C72" s="2">
        <v>3.7609734764133707E-2</v>
      </c>
    </row>
    <row r="73" spans="1:3">
      <c r="A73" s="2">
        <v>49</v>
      </c>
      <c r="B73" s="2">
        <v>0.10817777664708403</v>
      </c>
      <c r="C73" s="2">
        <v>2.0805720972544878E-2</v>
      </c>
    </row>
    <row r="74" spans="1:3">
      <c r="A74" s="2">
        <v>50</v>
      </c>
      <c r="B74" s="2">
        <v>-1.1060321061524658E-2</v>
      </c>
      <c r="C74" s="2">
        <v>-8.730201692667694E-3</v>
      </c>
    </row>
    <row r="75" spans="1:3">
      <c r="A75" s="2">
        <v>51</v>
      </c>
      <c r="B75" s="2">
        <v>0.10415459504044292</v>
      </c>
      <c r="C75" s="2">
        <v>-5.0511092745425673E-2</v>
      </c>
    </row>
    <row r="76" spans="1:3">
      <c r="A76" s="2">
        <v>52</v>
      </c>
      <c r="B76" s="2">
        <v>-6.9325610747026978E-2</v>
      </c>
      <c r="C76" s="2">
        <v>-2.6092477391076507E-2</v>
      </c>
    </row>
    <row r="77" spans="1:3">
      <c r="A77" s="2">
        <v>53</v>
      </c>
      <c r="B77" s="2">
        <v>3.6663710533408867E-3</v>
      </c>
      <c r="C77" s="2">
        <v>-2.3996282296954142E-3</v>
      </c>
    </row>
    <row r="78" spans="1:3">
      <c r="A78" s="2">
        <v>54</v>
      </c>
      <c r="B78" s="2">
        <v>-4.7547883453835156E-2</v>
      </c>
      <c r="C78" s="2">
        <v>-2.1464341220389697E-2</v>
      </c>
    </row>
    <row r="79" spans="1:3">
      <c r="A79" s="2">
        <v>55</v>
      </c>
      <c r="B79" s="2">
        <v>-0.10378896768258507</v>
      </c>
      <c r="C79" s="2">
        <v>-3.079849903418129E-2</v>
      </c>
    </row>
    <row r="80" spans="1:3">
      <c r="A80" s="2">
        <v>56</v>
      </c>
      <c r="B80" s="2">
        <v>-4.2735508089341713E-2</v>
      </c>
      <c r="C80" s="2">
        <v>1.4454853167213989E-2</v>
      </c>
    </row>
    <row r="81" spans="1:3">
      <c r="A81" s="2">
        <v>57</v>
      </c>
      <c r="B81" s="2">
        <v>1.0231416100227424E-2</v>
      </c>
      <c r="C81" s="2">
        <v>-1.2905389895253964E-2</v>
      </c>
    </row>
    <row r="82" spans="1:3">
      <c r="A82" s="2">
        <v>58</v>
      </c>
      <c r="B82" s="2">
        <v>-2.4956933123399881E-2</v>
      </c>
      <c r="C82" s="2">
        <v>2.1349621837367681E-2</v>
      </c>
    </row>
    <row r="83" spans="1:3" ht="15.75" thickBot="1">
      <c r="A83" s="3">
        <v>59</v>
      </c>
      <c r="B83" s="3">
        <v>-5.1539426767110756E-2</v>
      </c>
      <c r="C83" s="3">
        <v>5.9092697732447894E-3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D8" sqref="D8"/>
    </sheetView>
  </sheetViews>
  <sheetFormatPr defaultRowHeight="15"/>
  <cols>
    <col min="1" max="1" width="24.85546875" bestFit="1" customWidth="1"/>
    <col min="2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>
      <c r="A1" t="s">
        <v>119</v>
      </c>
    </row>
    <row r="2" spans="1:9" ht="15.75" thickBot="1"/>
    <row r="3" spans="1:9">
      <c r="A3" s="36" t="s">
        <v>120</v>
      </c>
      <c r="B3" s="36"/>
    </row>
    <row r="4" spans="1:9">
      <c r="A4" s="2" t="s">
        <v>121</v>
      </c>
      <c r="B4" s="2">
        <v>0.41804680797063454</v>
      </c>
    </row>
    <row r="5" spans="1:9">
      <c r="A5" s="2" t="s">
        <v>122</v>
      </c>
      <c r="B5" s="2">
        <v>0.17476313365443658</v>
      </c>
    </row>
    <row r="6" spans="1:9">
      <c r="A6" s="2" t="s">
        <v>123</v>
      </c>
      <c r="B6" s="2">
        <v>0.16028529389398807</v>
      </c>
    </row>
    <row r="7" spans="1:9">
      <c r="A7" s="2" t="s">
        <v>124</v>
      </c>
      <c r="B7" s="2">
        <v>8.1517219705010718E-2</v>
      </c>
    </row>
    <row r="8" spans="1:9" ht="15.75" thickBot="1">
      <c r="A8" s="3" t="s">
        <v>125</v>
      </c>
      <c r="B8" s="3">
        <v>59</v>
      </c>
    </row>
    <row r="10" spans="1:9" ht="15.75" thickBot="1">
      <c r="A10" t="s">
        <v>126</v>
      </c>
    </row>
    <row r="11" spans="1:9">
      <c r="A11" s="5"/>
      <c r="B11" s="5" t="s">
        <v>131</v>
      </c>
      <c r="C11" s="5" t="s">
        <v>132</v>
      </c>
      <c r="D11" s="5" t="s">
        <v>133</v>
      </c>
      <c r="E11" s="5" t="s">
        <v>134</v>
      </c>
      <c r="F11" s="5" t="s">
        <v>135</v>
      </c>
    </row>
    <row r="12" spans="1:9">
      <c r="A12" s="2" t="s">
        <v>127</v>
      </c>
      <c r="B12" s="2">
        <v>1</v>
      </c>
      <c r="C12" s="2">
        <v>8.0213002961625091E-2</v>
      </c>
      <c r="D12" s="2">
        <v>8.0213002961625091E-2</v>
      </c>
      <c r="E12" s="2">
        <v>12.071078043829857</v>
      </c>
      <c r="F12" s="2">
        <v>9.85424646142411E-4</v>
      </c>
    </row>
    <row r="13" spans="1:9">
      <c r="A13" s="2" t="s">
        <v>128</v>
      </c>
      <c r="B13" s="2">
        <v>57</v>
      </c>
      <c r="C13" s="2">
        <v>0.37876825518079427</v>
      </c>
      <c r="D13" s="2">
        <v>6.6450571084349869E-3</v>
      </c>
      <c r="E13" s="2"/>
      <c r="F13" s="2"/>
    </row>
    <row r="14" spans="1:9" ht="15.75" thickBot="1">
      <c r="A14" s="3" t="s">
        <v>129</v>
      </c>
      <c r="B14" s="3">
        <v>58</v>
      </c>
      <c r="C14" s="3">
        <v>0.45898125814241936</v>
      </c>
      <c r="D14" s="3"/>
      <c r="E14" s="3"/>
      <c r="F14" s="3"/>
    </row>
    <row r="15" spans="1:9" ht="15.75" thickBot="1"/>
    <row r="16" spans="1:9">
      <c r="A16" s="5"/>
      <c r="B16" s="5" t="s">
        <v>136</v>
      </c>
      <c r="C16" s="5" t="s">
        <v>124</v>
      </c>
      <c r="D16" s="5" t="s">
        <v>137</v>
      </c>
      <c r="E16" s="5" t="s">
        <v>138</v>
      </c>
      <c r="F16" s="5" t="s">
        <v>139</v>
      </c>
      <c r="G16" s="5" t="s">
        <v>140</v>
      </c>
      <c r="H16" s="5" t="s">
        <v>141</v>
      </c>
      <c r="I16" s="5" t="s">
        <v>142</v>
      </c>
    </row>
    <row r="17" spans="1:9">
      <c r="A17" s="2" t="s">
        <v>130</v>
      </c>
      <c r="B17" s="2">
        <v>-1.1390033779117735E-3</v>
      </c>
      <c r="C17" s="2">
        <v>1.0842462775925992E-2</v>
      </c>
      <c r="D17" s="2">
        <v>-0.10505024563614401</v>
      </c>
      <c r="E17" s="2">
        <v>0.91670473913298089</v>
      </c>
      <c r="F17" s="2">
        <v>-2.285066058035206E-2</v>
      </c>
      <c r="G17" s="2">
        <v>2.0572653824528511E-2</v>
      </c>
      <c r="H17" s="2">
        <v>-2.285066058035206E-2</v>
      </c>
      <c r="I17" s="2">
        <v>2.0572653824528511E-2</v>
      </c>
    </row>
    <row r="18" spans="1:9" ht="15.75" thickBot="1">
      <c r="A18" s="3" t="s">
        <v>143</v>
      </c>
      <c r="B18" s="3">
        <v>0.77142203795442787</v>
      </c>
      <c r="C18" s="3">
        <v>0.22203375960296012</v>
      </c>
      <c r="D18" s="3">
        <v>3.4743457001038114</v>
      </c>
      <c r="E18" s="3">
        <v>9.8542464614241273E-4</v>
      </c>
      <c r="F18" s="3">
        <v>0.32680710355297743</v>
      </c>
      <c r="G18" s="3">
        <v>1.2160369723558784</v>
      </c>
      <c r="H18" s="3">
        <v>0.32680710355297743</v>
      </c>
      <c r="I18" s="3">
        <v>1.2160369723558784</v>
      </c>
    </row>
    <row r="22" spans="1:9">
      <c r="A22" t="s">
        <v>144</v>
      </c>
    </row>
    <row r="23" spans="1:9" ht="15.75" thickBot="1"/>
    <row r="24" spans="1:9">
      <c r="A24" s="5" t="s">
        <v>145</v>
      </c>
      <c r="B24" s="5" t="s">
        <v>146</v>
      </c>
      <c r="C24" s="5" t="s">
        <v>147</v>
      </c>
    </row>
    <row r="25" spans="1:9">
      <c r="A25" s="2">
        <v>1</v>
      </c>
      <c r="B25" s="2">
        <v>7.7821273823296426E-3</v>
      </c>
      <c r="C25" s="2">
        <v>-5.7302307011655507E-2</v>
      </c>
    </row>
    <row r="26" spans="1:9">
      <c r="A26" s="2">
        <v>2</v>
      </c>
      <c r="B26" s="2">
        <v>9.1809620155167311E-3</v>
      </c>
      <c r="C26" s="2">
        <v>0.12082466585504296</v>
      </c>
    </row>
    <row r="27" spans="1:9">
      <c r="A27" s="2">
        <v>3</v>
      </c>
      <c r="B27" s="2">
        <v>-3.6006019025290159E-2</v>
      </c>
      <c r="C27" s="2">
        <v>6.3961507223488367E-3</v>
      </c>
    </row>
    <row r="28" spans="1:9">
      <c r="A28" s="2">
        <v>4</v>
      </c>
      <c r="B28" s="2">
        <v>-2.6271070793469138E-2</v>
      </c>
      <c r="C28" s="2">
        <v>4.0309604697127528E-2</v>
      </c>
    </row>
    <row r="29" spans="1:9">
      <c r="A29" s="2">
        <v>5</v>
      </c>
      <c r="B29" s="2">
        <v>-2.0423139281915324E-2</v>
      </c>
      <c r="C29" s="2">
        <v>1.2530462652789252E-2</v>
      </c>
    </row>
    <row r="30" spans="1:9">
      <c r="A30" s="2">
        <v>6</v>
      </c>
      <c r="B30" s="2">
        <v>-4.7268916830642604E-2</v>
      </c>
      <c r="C30" s="2">
        <v>8.1648611441476726E-2</v>
      </c>
    </row>
    <row r="31" spans="1:9">
      <c r="A31" s="2">
        <v>7</v>
      </c>
      <c r="B31" s="2">
        <v>-4.15525695471941E-2</v>
      </c>
      <c r="C31" s="2">
        <v>-3.2903801819783592E-2</v>
      </c>
    </row>
    <row r="32" spans="1:9">
      <c r="A32" s="2">
        <v>8</v>
      </c>
      <c r="B32" s="2">
        <v>-4.347938417139114E-2</v>
      </c>
      <c r="C32" s="2">
        <v>-3.2719454479789127E-2</v>
      </c>
    </row>
    <row r="33" spans="1:3">
      <c r="A33" s="2">
        <v>9</v>
      </c>
      <c r="B33" s="2">
        <v>6.0242923937735074E-2</v>
      </c>
      <c r="C33" s="2">
        <v>-1.6892063461241238E-2</v>
      </c>
    </row>
    <row r="34" spans="1:3">
      <c r="A34" s="2">
        <v>10</v>
      </c>
      <c r="B34" s="2">
        <v>-1.5941558014222892E-2</v>
      </c>
      <c r="C34" s="2">
        <v>8.462036175615481E-2</v>
      </c>
    </row>
    <row r="35" spans="1:3">
      <c r="A35" s="2">
        <v>11</v>
      </c>
      <c r="B35" s="2">
        <v>3.6462913038460111E-3</v>
      </c>
      <c r="C35" s="2">
        <v>3.618042219856106E-2</v>
      </c>
    </row>
    <row r="36" spans="1:3">
      <c r="A36" s="2">
        <v>12</v>
      </c>
      <c r="B36" s="2">
        <v>5.3139370017145846E-2</v>
      </c>
      <c r="C36" s="2">
        <v>-6.9556668483113024E-2</v>
      </c>
    </row>
    <row r="37" spans="1:3">
      <c r="A37" s="2">
        <v>13</v>
      </c>
      <c r="B37" s="2">
        <v>2.2847940998638953E-2</v>
      </c>
      <c r="C37" s="2">
        <v>0.11638248912755123</v>
      </c>
    </row>
    <row r="38" spans="1:3">
      <c r="A38" s="2">
        <v>14</v>
      </c>
      <c r="B38" s="2">
        <v>-9.1557023552146545E-3</v>
      </c>
      <c r="C38" s="2">
        <v>-2.3654713717392386E-2</v>
      </c>
    </row>
    <row r="39" spans="1:3">
      <c r="A39" s="2">
        <v>15</v>
      </c>
      <c r="B39" s="2">
        <v>-2.5653135303109816E-2</v>
      </c>
      <c r="C39" s="2">
        <v>4.2633926767557791E-2</v>
      </c>
    </row>
    <row r="40" spans="1:3">
      <c r="A40" s="2">
        <v>16</v>
      </c>
      <c r="B40" s="2">
        <v>-7.3165798174107621E-2</v>
      </c>
      <c r="C40" s="2">
        <v>2.9272308187449525E-2</v>
      </c>
    </row>
    <row r="41" spans="1:3">
      <c r="A41" s="2">
        <v>17</v>
      </c>
      <c r="B41" s="2">
        <v>7.2993241999613117E-4</v>
      </c>
      <c r="C41" s="2">
        <v>4.7785063303966653E-2</v>
      </c>
    </row>
    <row r="42" spans="1:3">
      <c r="A42" s="2">
        <v>18</v>
      </c>
      <c r="B42" s="2">
        <v>1.7595808319169473E-2</v>
      </c>
      <c r="C42" s="2">
        <v>-8.5461468616308683E-3</v>
      </c>
    </row>
    <row r="43" spans="1:3">
      <c r="A43" s="2">
        <v>19</v>
      </c>
      <c r="B43" s="2">
        <v>-7.6059006267406061E-3</v>
      </c>
      <c r="C43" s="2">
        <v>-0.15267770959798321</v>
      </c>
    </row>
    <row r="44" spans="1:3">
      <c r="A44" s="2">
        <v>20</v>
      </c>
      <c r="B44" s="2">
        <v>1.6199020529401358E-2</v>
      </c>
      <c r="C44" s="2">
        <v>-0.33317658104957348</v>
      </c>
    </row>
    <row r="45" spans="1:3">
      <c r="A45" s="2">
        <v>21</v>
      </c>
      <c r="B45" s="2">
        <v>-1.4065976980020215E-2</v>
      </c>
      <c r="C45" s="2">
        <v>-0.14905076122016747</v>
      </c>
    </row>
    <row r="46" spans="1:3">
      <c r="A46" s="2">
        <v>22</v>
      </c>
      <c r="B46" s="2">
        <v>3.5498101889211483E-3</v>
      </c>
      <c r="C46" s="2">
        <v>-5.2830353069217857E-2</v>
      </c>
    </row>
    <row r="47" spans="1:3">
      <c r="A47" s="2">
        <v>23</v>
      </c>
      <c r="B47" s="2">
        <v>3.1582701959782668E-2</v>
      </c>
      <c r="C47" s="2">
        <v>7.4249695977991997E-2</v>
      </c>
    </row>
    <row r="48" spans="1:3">
      <c r="A48" s="2">
        <v>24</v>
      </c>
      <c r="B48" s="2">
        <v>-3.9097628319341576E-3</v>
      </c>
      <c r="C48" s="2">
        <v>1.7125420155533019E-2</v>
      </c>
    </row>
    <row r="49" spans="1:3">
      <c r="A49" s="2">
        <v>25</v>
      </c>
      <c r="B49" s="2">
        <v>-2.715771537059266E-2</v>
      </c>
      <c r="C49" s="2">
        <v>-4.952038932806533E-2</v>
      </c>
    </row>
    <row r="50" spans="1:3">
      <c r="A50" s="2">
        <v>26</v>
      </c>
      <c r="B50" s="2">
        <v>-3.8336971157227847E-4</v>
      </c>
      <c r="C50" s="2">
        <v>0.1046027914559189</v>
      </c>
    </row>
    <row r="51" spans="1:3">
      <c r="A51" s="2">
        <v>27</v>
      </c>
      <c r="B51" s="2">
        <v>2.8097915670391503E-4</v>
      </c>
      <c r="C51" s="2">
        <v>7.8273762881546055E-2</v>
      </c>
    </row>
    <row r="52" spans="1:3">
      <c r="A52" s="2">
        <v>28</v>
      </c>
      <c r="B52" s="2">
        <v>-1.2405116214608523E-2</v>
      </c>
      <c r="C52" s="2">
        <v>1.0193377138307067E-2</v>
      </c>
    </row>
    <row r="53" spans="1:3">
      <c r="A53" s="2">
        <v>29</v>
      </c>
      <c r="B53" s="2">
        <v>-7.5639051739108801E-2</v>
      </c>
      <c r="C53" s="2">
        <v>5.3726112283589839E-3</v>
      </c>
    </row>
    <row r="54" spans="1:3">
      <c r="A54" s="2">
        <v>30</v>
      </c>
      <c r="B54" s="2">
        <v>6.8023790896889801E-3</v>
      </c>
      <c r="C54" s="2">
        <v>9.5432000874522104E-3</v>
      </c>
    </row>
    <row r="55" spans="1:3">
      <c r="A55" s="2">
        <v>31</v>
      </c>
      <c r="B55" s="2">
        <v>7.9140808900128243E-3</v>
      </c>
      <c r="C55" s="2">
        <v>5.6342855421708977E-2</v>
      </c>
    </row>
    <row r="56" spans="1:3">
      <c r="A56" s="2">
        <v>32</v>
      </c>
      <c r="B56" s="2">
        <v>3.186368779640416E-2</v>
      </c>
      <c r="C56" s="2">
        <v>7.4086034434030251E-2</v>
      </c>
    </row>
    <row r="57" spans="1:3">
      <c r="A57" s="2">
        <v>33</v>
      </c>
      <c r="B57" s="2">
        <v>3.4024125636811148E-2</v>
      </c>
      <c r="C57" s="2">
        <v>-5.1360134707088362E-2</v>
      </c>
    </row>
    <row r="58" spans="1:3">
      <c r="A58" s="2">
        <v>34</v>
      </c>
      <c r="B58" s="2">
        <v>-2.2171028610878257E-2</v>
      </c>
      <c r="C58" s="2">
        <v>1.7626654077880648E-2</v>
      </c>
    </row>
    <row r="59" spans="1:3">
      <c r="A59" s="2">
        <v>35</v>
      </c>
      <c r="B59" s="2">
        <v>-3.0895091959347861E-2</v>
      </c>
      <c r="C59" s="2">
        <v>-2.2460009536633355E-2</v>
      </c>
    </row>
    <row r="60" spans="1:3">
      <c r="A60" s="2">
        <v>36</v>
      </c>
      <c r="B60" s="2">
        <v>-7.0471407928039256E-2</v>
      </c>
      <c r="C60" s="2">
        <v>9.106563039915723E-2</v>
      </c>
    </row>
    <row r="61" spans="1:3">
      <c r="A61" s="2">
        <v>37</v>
      </c>
      <c r="B61" s="2">
        <v>-9.6220406759878127E-3</v>
      </c>
      <c r="C61" s="2">
        <v>-2.2912100417504695E-2</v>
      </c>
    </row>
    <row r="62" spans="1:3">
      <c r="A62" s="2">
        <v>38</v>
      </c>
      <c r="B62" s="2">
        <v>4.6175547465543358E-2</v>
      </c>
      <c r="C62" s="2">
        <v>0.13066940702511826</v>
      </c>
    </row>
    <row r="63" spans="1:3">
      <c r="A63" s="2">
        <v>39</v>
      </c>
      <c r="B63" s="2">
        <v>1.3483668997410918E-2</v>
      </c>
      <c r="C63" s="2">
        <v>6.9889296457644315E-2</v>
      </c>
    </row>
    <row r="64" spans="1:3">
      <c r="A64" s="2">
        <v>40</v>
      </c>
      <c r="B64" s="2">
        <v>-1.6373123705484511E-2</v>
      </c>
      <c r="C64" s="2">
        <v>2.4816223152079226E-2</v>
      </c>
    </row>
    <row r="65" spans="1:3">
      <c r="A65" s="2">
        <v>41</v>
      </c>
      <c r="B65" s="2">
        <v>2.0508316349833775E-2</v>
      </c>
      <c r="C65" s="2">
        <v>5.5438028605286592E-3</v>
      </c>
    </row>
    <row r="66" spans="1:3">
      <c r="A66" s="2">
        <v>42</v>
      </c>
      <c r="B66" s="2">
        <v>2.603791305952257E-2</v>
      </c>
      <c r="C66" s="2">
        <v>5.2053013241987814E-3</v>
      </c>
    </row>
    <row r="67" spans="1:3">
      <c r="A67" s="2">
        <v>43</v>
      </c>
      <c r="B67" s="2">
        <v>6.6197768353067218E-2</v>
      </c>
      <c r="C67" s="2">
        <v>4.1839658714689434E-2</v>
      </c>
    </row>
    <row r="68" spans="1:3">
      <c r="A68" s="2">
        <v>44</v>
      </c>
      <c r="B68" s="2">
        <v>-9.4844406083985963E-2</v>
      </c>
      <c r="C68" s="2">
        <v>-8.8033313318327269E-2</v>
      </c>
    </row>
    <row r="69" spans="1:3">
      <c r="A69" s="2">
        <v>45</v>
      </c>
      <c r="B69" s="2">
        <v>-1.1236956064584898E-3</v>
      </c>
      <c r="C69" s="2">
        <v>-7.5169206624757942E-2</v>
      </c>
    </row>
    <row r="70" spans="1:3">
      <c r="A70" s="2">
        <v>46</v>
      </c>
      <c r="B70" s="2">
        <v>-5.2021053891887154E-3</v>
      </c>
      <c r="C70" s="2">
        <v>5.5767471091102548E-2</v>
      </c>
    </row>
    <row r="71" spans="1:3">
      <c r="A71" s="2">
        <v>47</v>
      </c>
      <c r="B71" s="2">
        <v>-7.2265049128749162E-2</v>
      </c>
      <c r="C71" s="2">
        <v>9.9042161985256463E-2</v>
      </c>
    </row>
    <row r="72" spans="1:3">
      <c r="A72" s="2">
        <v>48</v>
      </c>
      <c r="B72" s="2">
        <v>-5.3657456401572566E-2</v>
      </c>
      <c r="C72" s="2">
        <v>-7.6859430309548032E-2</v>
      </c>
    </row>
    <row r="73" spans="1:3">
      <c r="A73" s="2">
        <v>49</v>
      </c>
      <c r="B73" s="2">
        <v>6.4482765022931987E-2</v>
      </c>
      <c r="C73" s="2">
        <v>-7.309245758902877E-2</v>
      </c>
    </row>
    <row r="74" spans="1:3">
      <c r="A74" s="2">
        <v>50</v>
      </c>
      <c r="B74" s="2">
        <v>-1.3042961909134235E-2</v>
      </c>
      <c r="C74" s="2">
        <v>7.3526331322978401E-3</v>
      </c>
    </row>
    <row r="75" spans="1:3">
      <c r="A75" s="2">
        <v>51</v>
      </c>
      <c r="B75" s="2">
        <v>6.1866989657270041E-2</v>
      </c>
      <c r="C75" s="2">
        <v>-6.5225328616785136E-2</v>
      </c>
    </row>
    <row r="76" spans="1:3">
      <c r="A76" s="2">
        <v>52</v>
      </c>
      <c r="B76" s="2">
        <v>-5.0925643909099309E-2</v>
      </c>
      <c r="C76" s="2">
        <v>8.26661454321172E-2</v>
      </c>
    </row>
    <row r="77" spans="1:3">
      <c r="A77" s="2">
        <v>53</v>
      </c>
      <c r="B77" s="2">
        <v>-3.4680229135479997E-3</v>
      </c>
      <c r="C77" s="2">
        <v>-1.6285779654172414E-2</v>
      </c>
    </row>
    <row r="78" spans="1:3">
      <c r="A78" s="2">
        <v>54</v>
      </c>
      <c r="B78" s="2">
        <v>-3.6766292394964067E-2</v>
      </c>
      <c r="C78" s="2">
        <v>5.1582032617744633E-4</v>
      </c>
    </row>
    <row r="79" spans="1:3">
      <c r="A79" s="2">
        <v>55</v>
      </c>
      <c r="B79" s="2">
        <v>-7.3332884969567108E-2</v>
      </c>
      <c r="C79" s="2">
        <v>-9.4563728509093475E-2</v>
      </c>
    </row>
    <row r="80" spans="1:3">
      <c r="A80" s="2">
        <v>56</v>
      </c>
      <c r="B80" s="2">
        <v>-3.3637402337408355E-2</v>
      </c>
      <c r="C80" s="2">
        <v>-3.4474047142648408E-2</v>
      </c>
    </row>
    <row r="81" spans="1:3">
      <c r="A81" s="2">
        <v>57</v>
      </c>
      <c r="B81" s="2">
        <v>8.0041057694112193E-4</v>
      </c>
      <c r="C81" s="2">
        <v>5.3211012563823115E-2</v>
      </c>
    </row>
    <row r="82" spans="1:3">
      <c r="A82" s="2">
        <v>58</v>
      </c>
      <c r="B82" s="2">
        <v>-2.2078202932708658E-2</v>
      </c>
      <c r="C82" s="2">
        <v>-0.15760935667193612</v>
      </c>
    </row>
    <row r="83" spans="1:3" ht="15.75" thickBot="1">
      <c r="A83" s="3">
        <v>59</v>
      </c>
      <c r="B83" s="3">
        <v>-3.9361497307564559E-2</v>
      </c>
      <c r="C83" s="3">
        <v>2.3290809164192024E-2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9"/>
  <sheetViews>
    <sheetView tabSelected="1" topLeftCell="A13" workbookViewId="0">
      <selection activeCell="E66" sqref="E66"/>
    </sheetView>
  </sheetViews>
  <sheetFormatPr defaultRowHeight="15"/>
  <cols>
    <col min="1" max="1" width="18" bestFit="1" customWidth="1"/>
    <col min="2" max="2" width="39.85546875" bestFit="1" customWidth="1"/>
    <col min="3" max="3" width="13.42578125" bestFit="1" customWidth="1"/>
    <col min="4" max="4" width="14.42578125" bestFit="1" customWidth="1"/>
    <col min="5" max="9" width="13.7109375" bestFit="1" customWidth="1"/>
    <col min="10" max="10" width="11.28515625" bestFit="1" customWidth="1"/>
    <col min="11" max="11" width="9.140625" customWidth="1"/>
  </cols>
  <sheetData>
    <row r="1" spans="1:7">
      <c r="A1" s="18" t="s">
        <v>95</v>
      </c>
      <c r="B1" s="17" t="s">
        <v>90</v>
      </c>
    </row>
    <row r="2" spans="1:7" ht="15.75" thickBot="1">
      <c r="A2" s="1"/>
      <c r="B2" s="1"/>
    </row>
    <row r="3" spans="1:7">
      <c r="A3" s="5"/>
      <c r="B3" s="5" t="s">
        <v>93</v>
      </c>
      <c r="C3" s="5" t="s">
        <v>91</v>
      </c>
      <c r="D3" s="5" t="s">
        <v>92</v>
      </c>
    </row>
    <row r="4" spans="1:7">
      <c r="A4" s="2" t="s">
        <v>67</v>
      </c>
      <c r="B4" s="2">
        <f>_xlfn.STDEV.S('Base de dados'!X3:X61)</f>
        <v>4.8207693078960681E-2</v>
      </c>
      <c r="C4" s="2">
        <v>1</v>
      </c>
      <c r="D4" s="2">
        <f>0</f>
        <v>0</v>
      </c>
    </row>
    <row r="5" spans="1:7">
      <c r="A5" s="2" t="s">
        <v>61</v>
      </c>
      <c r="B5" s="2">
        <f>_xlfn.STDEV.S('Base de dados'!R3:R61)</f>
        <v>7.7322001928883707E-2</v>
      </c>
      <c r="C5" s="2">
        <v>0.72669890000000004</v>
      </c>
      <c r="D5" s="2">
        <f>_xlfn.STDEV.S('Base de dados'!Y3:Y61)</f>
        <v>6.8930527679071041E-2</v>
      </c>
    </row>
    <row r="6" spans="1:7">
      <c r="A6" s="2" t="s">
        <v>62</v>
      </c>
      <c r="B6" s="2">
        <f>_xlfn.STDEV.S('Base de dados'!S3:S61)</f>
        <v>6.9739538275996715E-2</v>
      </c>
      <c r="C6" s="2">
        <v>-7.2746400000000003E-2</v>
      </c>
      <c r="D6" s="2">
        <f>_xlfn.STDEV.S('Base de dados'!Z3:Z61)</f>
        <v>6.9651307345918081E-2</v>
      </c>
    </row>
    <row r="7" spans="1:7">
      <c r="A7" s="2" t="s">
        <v>63</v>
      </c>
      <c r="B7" s="2">
        <f>_xlfn.STDEV.S('Base de dados'!T3:T61)</f>
        <v>8.8089959268587911E-2</v>
      </c>
      <c r="C7" s="2">
        <f>1.049905</f>
        <v>1.0499050000000001</v>
      </c>
      <c r="D7" s="2">
        <f>_xlfn.STDEV.S('Base de dados'!AA3:AA61)</f>
        <v>7.2097953082299646E-2</v>
      </c>
    </row>
    <row r="8" spans="1:7">
      <c r="A8" s="2" t="s">
        <v>64</v>
      </c>
      <c r="B8" s="2">
        <f>_xlfn.STDEV.S('Base de dados'!U3:U61)</f>
        <v>7.7804829897680519E-2</v>
      </c>
      <c r="C8" s="2">
        <f>1.081969</f>
        <v>1.081969</v>
      </c>
      <c r="D8" s="2">
        <f>_xlfn.STDEV.S('Base de dados'!AB3:AB61)</f>
        <v>5.7732199548193829E-2</v>
      </c>
    </row>
    <row r="9" spans="1:7">
      <c r="A9" s="2" t="s">
        <v>65</v>
      </c>
      <c r="B9" s="2">
        <f>_xlfn.STDEV.S('Base de dados'!V3:V61)</f>
        <v>6.9863822032793496E-2</v>
      </c>
      <c r="C9" s="2">
        <f>1.1897506</f>
        <v>1.1897506</v>
      </c>
      <c r="D9" s="2">
        <f>_xlfn.STDEV.S('Base de dados'!AC3:AC61)</f>
        <v>4.0117222685092116E-2</v>
      </c>
    </row>
    <row r="10" spans="1:7" ht="15.75" thickBot="1">
      <c r="A10" s="31" t="s">
        <v>66</v>
      </c>
      <c r="B10" s="6">
        <f>_xlfn.STDEV.S('Base de dados'!W3:W61)</f>
        <v>8.8957686390624763E-2</v>
      </c>
      <c r="C10" s="6">
        <f>0.771422</f>
        <v>0.77142200000000005</v>
      </c>
      <c r="D10" s="6">
        <f>_xlfn.STDEV.S('Base de dados'!AD3:AD61)</f>
        <v>8.0811429585813388E-2</v>
      </c>
    </row>
    <row r="12" spans="1:7">
      <c r="A12" s="18" t="s">
        <v>94</v>
      </c>
      <c r="B12" s="17" t="s">
        <v>96</v>
      </c>
    </row>
    <row r="13" spans="1:7" ht="15.75" thickBot="1"/>
    <row r="14" spans="1:7">
      <c r="A14" s="5"/>
      <c r="B14" s="5" t="s">
        <v>84</v>
      </c>
      <c r="C14" s="5" t="s">
        <v>85</v>
      </c>
      <c r="D14" s="5" t="s">
        <v>86</v>
      </c>
      <c r="E14" s="5" t="s">
        <v>87</v>
      </c>
      <c r="F14" s="5" t="s">
        <v>88</v>
      </c>
      <c r="G14" s="5" t="s">
        <v>89</v>
      </c>
    </row>
    <row r="15" spans="1:7">
      <c r="A15" s="2" t="s">
        <v>84</v>
      </c>
      <c r="B15" s="2">
        <v>1</v>
      </c>
      <c r="C15" s="2"/>
      <c r="D15" s="2"/>
      <c r="E15" s="2"/>
      <c r="F15" s="2"/>
      <c r="G15" s="2"/>
    </row>
    <row r="16" spans="1:7">
      <c r="A16" s="2" t="s">
        <v>85</v>
      </c>
      <c r="B16" s="2">
        <v>-0.27644573661321736</v>
      </c>
      <c r="C16" s="2">
        <v>1</v>
      </c>
      <c r="D16" s="2"/>
      <c r="E16" s="2"/>
      <c r="F16" s="2"/>
      <c r="G16" s="2"/>
    </row>
    <row r="17" spans="1:9">
      <c r="A17" s="2" t="s">
        <v>86</v>
      </c>
      <c r="B17" s="2">
        <v>4.4865162157285442E-2</v>
      </c>
      <c r="C17" s="2">
        <v>-1.6162338377145213E-2</v>
      </c>
      <c r="D17" s="2">
        <v>1</v>
      </c>
      <c r="E17" s="2"/>
      <c r="F17" s="2"/>
      <c r="G17" s="2"/>
    </row>
    <row r="18" spans="1:9">
      <c r="A18" s="2" t="s">
        <v>87</v>
      </c>
      <c r="B18" s="2">
        <v>0.18056119782006555</v>
      </c>
      <c r="C18" s="2">
        <v>-0.28425286842224651</v>
      </c>
      <c r="D18" s="2">
        <v>1.3233428007663091E-2</v>
      </c>
      <c r="E18" s="2">
        <v>1</v>
      </c>
      <c r="F18" s="2"/>
      <c r="G18" s="2"/>
    </row>
    <row r="19" spans="1:9">
      <c r="A19" s="2" t="s">
        <v>88</v>
      </c>
      <c r="B19" s="2">
        <v>-0.10309934280697523</v>
      </c>
      <c r="C19" s="2">
        <v>-3.1637746066445288E-2</v>
      </c>
      <c r="D19" s="2">
        <v>-6.349580674151073E-2</v>
      </c>
      <c r="E19" s="2">
        <v>-0.19151993080101909</v>
      </c>
      <c r="F19" s="2">
        <v>1</v>
      </c>
      <c r="G19" s="2"/>
    </row>
    <row r="20" spans="1:9" ht="15.75" thickBot="1">
      <c r="A20" s="3" t="s">
        <v>89</v>
      </c>
      <c r="B20" s="3">
        <v>0.24597707525854101</v>
      </c>
      <c r="C20" s="3">
        <v>-7.7430626786675422E-2</v>
      </c>
      <c r="D20" s="3">
        <v>0.61027706113377322</v>
      </c>
      <c r="E20" s="3">
        <v>-5.7096139702240534E-2</v>
      </c>
      <c r="F20" s="3">
        <v>0.1041867278521813</v>
      </c>
      <c r="G20" s="3">
        <v>1</v>
      </c>
    </row>
    <row r="21" spans="1:9" ht="15.75" thickBot="1"/>
    <row r="22" spans="1:9">
      <c r="B22" s="5" t="s">
        <v>99</v>
      </c>
    </row>
    <row r="23" spans="1:9">
      <c r="B23" s="2">
        <f>_xlfn.VAR.S('Base de dados'!X3:X61)</f>
        <v>2.3239816719952738E-3</v>
      </c>
    </row>
    <row r="25" spans="1:9">
      <c r="A25" s="18" t="s">
        <v>97</v>
      </c>
      <c r="B25" s="17" t="s">
        <v>98</v>
      </c>
    </row>
    <row r="26" spans="1:9" ht="15.75" thickBot="1">
      <c r="A26" s="1"/>
      <c r="B26" s="1"/>
    </row>
    <row r="27" spans="1:9">
      <c r="A27" s="5"/>
      <c r="B27" s="5"/>
      <c r="C27" s="5" t="s">
        <v>67</v>
      </c>
      <c r="D27" s="5" t="s">
        <v>61</v>
      </c>
      <c r="E27" s="5" t="s">
        <v>62</v>
      </c>
      <c r="F27" s="5" t="s">
        <v>63</v>
      </c>
      <c r="G27" s="5" t="s">
        <v>64</v>
      </c>
      <c r="H27" s="5" t="s">
        <v>65</v>
      </c>
      <c r="I27" s="5" t="s">
        <v>66</v>
      </c>
    </row>
    <row r="28" spans="1:9">
      <c r="A28" s="2"/>
      <c r="B28" s="10" t="s">
        <v>91</v>
      </c>
      <c r="C28" s="14">
        <v>1</v>
      </c>
      <c r="D28" s="4">
        <v>0.72669890000000004</v>
      </c>
      <c r="E28" s="4">
        <v>-7.2746400000000003E-2</v>
      </c>
      <c r="F28" s="4">
        <f>1.049905</f>
        <v>1.0499050000000001</v>
      </c>
      <c r="G28" s="4">
        <f>1.081969</f>
        <v>1.081969</v>
      </c>
      <c r="H28" s="4">
        <f>1.1897506</f>
        <v>1.1897506</v>
      </c>
      <c r="I28" s="4">
        <f>0.771422</f>
        <v>0.77142200000000005</v>
      </c>
    </row>
    <row r="29" spans="1:9">
      <c r="A29" s="2" t="s">
        <v>67</v>
      </c>
      <c r="B29" s="11">
        <v>1</v>
      </c>
      <c r="C29" s="8">
        <f>$B29*C$28*$B$23</f>
        <v>2.3239816719952738E-3</v>
      </c>
      <c r="D29" s="8">
        <f t="shared" ref="D29:I35" si="0">$B29*D$28*$B$23</f>
        <v>1.6888349246591263E-3</v>
      </c>
      <c r="E29" s="8">
        <f t="shared" si="0"/>
        <v>-1.6906130030363699E-4</v>
      </c>
      <c r="F29" s="8">
        <f t="shared" si="0"/>
        <v>2.4399599773361983E-3</v>
      </c>
      <c r="G29" s="8">
        <f t="shared" si="0"/>
        <v>2.5144761256670543E-3</v>
      </c>
      <c r="H29" s="8">
        <f t="shared" si="0"/>
        <v>2.7649585886453804E-3</v>
      </c>
      <c r="I29" s="8">
        <f t="shared" si="0"/>
        <v>1.7927705893739383E-3</v>
      </c>
    </row>
    <row r="30" spans="1:9">
      <c r="A30" s="2" t="s">
        <v>61</v>
      </c>
      <c r="B30" s="11">
        <v>0.72669890000000004</v>
      </c>
      <c r="C30" s="8">
        <f t="shared" ref="C30:C35" si="1">$B30*C$28*$B$23</f>
        <v>1.6888349246591263E-3</v>
      </c>
      <c r="D30" s="8">
        <f t="shared" si="0"/>
        <v>1.2272744820313699E-3</v>
      </c>
      <c r="E30" s="8">
        <f t="shared" si="0"/>
        <v>-1.2285666096322268E-4</v>
      </c>
      <c r="F30" s="8">
        <f t="shared" si="0"/>
        <v>1.7731162315742402E-3</v>
      </c>
      <c r="G30" s="8">
        <f t="shared" si="0"/>
        <v>1.8272670345985101E-3</v>
      </c>
      <c r="H30" s="8">
        <f t="shared" si="0"/>
        <v>2.0092923649141503E-3</v>
      </c>
      <c r="I30" s="8">
        <f t="shared" si="0"/>
        <v>1.3028044152503927E-3</v>
      </c>
    </row>
    <row r="31" spans="1:9">
      <c r="A31" s="2" t="s">
        <v>62</v>
      </c>
      <c r="B31" s="11">
        <v>-7.2746400000000003E-2</v>
      </c>
      <c r="C31" s="8">
        <f t="shared" si="1"/>
        <v>-1.6906130030363699E-4</v>
      </c>
      <c r="D31" s="8">
        <f t="shared" si="0"/>
        <v>-1.2285666096322268E-4</v>
      </c>
      <c r="E31" s="8">
        <f t="shared" si="0"/>
        <v>1.22986009764085E-5</v>
      </c>
      <c r="F31" s="8">
        <f t="shared" si="0"/>
        <v>-1.7749830449529001E-4</v>
      </c>
      <c r="G31" s="8">
        <f t="shared" si="0"/>
        <v>-1.829190860282258E-4</v>
      </c>
      <c r="H31" s="8">
        <f t="shared" si="0"/>
        <v>-2.0114078347303229E-4</v>
      </c>
      <c r="I31" s="8">
        <f t="shared" si="0"/>
        <v>-1.3041760640283227E-4</v>
      </c>
    </row>
    <row r="32" spans="1:9">
      <c r="A32" s="2" t="s">
        <v>63</v>
      </c>
      <c r="B32" s="11">
        <f>1.049905</f>
        <v>1.0499050000000001</v>
      </c>
      <c r="C32" s="8">
        <f t="shared" si="1"/>
        <v>2.4399599773361983E-3</v>
      </c>
      <c r="D32" s="8">
        <f t="shared" si="0"/>
        <v>1.7731162315742402E-3</v>
      </c>
      <c r="E32" s="8">
        <f t="shared" si="0"/>
        <v>-1.7749830449529001E-4</v>
      </c>
      <c r="F32" s="8">
        <f t="shared" si="0"/>
        <v>2.5617261800051612E-3</v>
      </c>
      <c r="G32" s="8">
        <f t="shared" si="0"/>
        <v>2.6399610567184686E-3</v>
      </c>
      <c r="H32" s="8">
        <f t="shared" si="0"/>
        <v>2.902943847011728E-3</v>
      </c>
      <c r="I32" s="8">
        <f t="shared" si="0"/>
        <v>1.8822388056366447E-3</v>
      </c>
    </row>
    <row r="33" spans="1:9">
      <c r="A33" s="2" t="s">
        <v>64</v>
      </c>
      <c r="B33" s="11">
        <f>1.081969</f>
        <v>1.081969</v>
      </c>
      <c r="C33" s="8">
        <f t="shared" si="1"/>
        <v>2.5144761256670543E-3</v>
      </c>
      <c r="D33" s="8">
        <f t="shared" si="0"/>
        <v>1.8272670345985101E-3</v>
      </c>
      <c r="E33" s="8">
        <f>$B33*E$28*$B$23</f>
        <v>-1.829190860282258E-4</v>
      </c>
      <c r="F33" s="8">
        <f t="shared" si="0"/>
        <v>2.6399610567184686E-3</v>
      </c>
      <c r="G33" s="8">
        <f t="shared" si="0"/>
        <v>2.7205852192118572E-3</v>
      </c>
      <c r="H33" s="8">
        <f t="shared" si="0"/>
        <v>2.9915994791980534E-3</v>
      </c>
      <c r="I33" s="8">
        <f t="shared" si="0"/>
        <v>1.9397222018143305E-3</v>
      </c>
    </row>
    <row r="34" spans="1:9">
      <c r="A34" s="32" t="s">
        <v>65</v>
      </c>
      <c r="B34" s="12">
        <f>1.1897506</f>
        <v>1.1897506</v>
      </c>
      <c r="C34" s="7">
        <f t="shared" si="1"/>
        <v>2.7649585886453804E-3</v>
      </c>
      <c r="D34" s="7">
        <f t="shared" si="0"/>
        <v>2.0092923649141503E-3</v>
      </c>
      <c r="E34" s="7">
        <f t="shared" si="0"/>
        <v>-2.0114078347303229E-4</v>
      </c>
      <c r="F34" s="7">
        <f t="shared" si="0"/>
        <v>2.902943847011728E-3</v>
      </c>
      <c r="G34" s="7">
        <f t="shared" si="0"/>
        <v>2.9915994791980534E-3</v>
      </c>
      <c r="H34" s="7">
        <f t="shared" si="0"/>
        <v>3.2896111398159943E-3</v>
      </c>
      <c r="I34" s="7">
        <f t="shared" si="0"/>
        <v>2.1329498843699964E-3</v>
      </c>
    </row>
    <row r="35" spans="1:9" ht="15.75" thickBot="1">
      <c r="A35" s="3" t="s">
        <v>66</v>
      </c>
      <c r="B35" s="13">
        <f>0.771422</f>
        <v>0.77142200000000005</v>
      </c>
      <c r="C35" s="9">
        <f t="shared" si="1"/>
        <v>1.7927705893739383E-3</v>
      </c>
      <c r="D35" s="9">
        <f t="shared" si="0"/>
        <v>1.3028044152503927E-3</v>
      </c>
      <c r="E35" s="9">
        <f t="shared" si="0"/>
        <v>-1.3041760640283227E-4</v>
      </c>
      <c r="F35" s="9">
        <f t="shared" si="0"/>
        <v>1.8822388056366447E-3</v>
      </c>
      <c r="G35" s="9">
        <f t="shared" si="0"/>
        <v>1.9397222018143305E-3</v>
      </c>
      <c r="H35" s="9">
        <f t="shared" si="0"/>
        <v>2.1329498843699964E-3</v>
      </c>
      <c r="I35" s="9">
        <f t="shared" si="0"/>
        <v>1.3829826735960223E-3</v>
      </c>
    </row>
    <row r="37" spans="1:9">
      <c r="A37" s="18" t="s">
        <v>100</v>
      </c>
      <c r="B37" s="17" t="s">
        <v>101</v>
      </c>
    </row>
    <row r="38" spans="1:9" ht="15.75" thickBot="1"/>
    <row r="39" spans="1:9">
      <c r="B39" s="5" t="s">
        <v>102</v>
      </c>
    </row>
    <row r="40" spans="1:9">
      <c r="B40" s="15">
        <f>AVERAGE('Base de dados'!X3:X61)</f>
        <v>-1.0001027780964573E-2</v>
      </c>
    </row>
    <row r="41" spans="1:9" ht="15.75" thickBot="1">
      <c r="B41" s="3">
        <f>8%/12</f>
        <v>6.6666666666666671E-3</v>
      </c>
    </row>
    <row r="42" spans="1:9" ht="15.75" thickBot="1"/>
    <row r="43" spans="1:9">
      <c r="A43" s="5"/>
      <c r="B43" s="5" t="s">
        <v>67</v>
      </c>
      <c r="C43" s="5" t="s">
        <v>61</v>
      </c>
      <c r="D43" s="5" t="s">
        <v>62</v>
      </c>
      <c r="E43" s="5" t="s">
        <v>63</v>
      </c>
      <c r="F43" s="5" t="s">
        <v>64</v>
      </c>
      <c r="G43" s="5" t="s">
        <v>65</v>
      </c>
      <c r="H43" s="5" t="s">
        <v>66</v>
      </c>
    </row>
    <row r="44" spans="1:9">
      <c r="A44" s="2" t="s">
        <v>103</v>
      </c>
      <c r="B44" s="2">
        <f>-0.00000000000364</f>
        <v>-3.6399999999999998E-12</v>
      </c>
      <c r="C44" s="2">
        <f>-0.00418117</f>
        <v>-4.1811699999999997E-3</v>
      </c>
      <c r="D44" s="2">
        <f>0.0082887</f>
        <v>8.2886999999999995E-3</v>
      </c>
      <c r="E44" s="2">
        <f>-0.004306</f>
        <v>-4.3059999999999999E-3</v>
      </c>
      <c r="F44" s="2">
        <f>0.0175042</f>
        <v>1.7504200000000001E-2</v>
      </c>
      <c r="G44" s="2">
        <f>0.0072485</f>
        <v>7.2484999999999997E-3</v>
      </c>
      <c r="H44" s="2">
        <f>-0.001139</f>
        <v>-1.139E-3</v>
      </c>
    </row>
    <row r="45" spans="1:9" ht="15.75" thickBot="1">
      <c r="A45" s="3" t="s">
        <v>104</v>
      </c>
      <c r="B45" s="3">
        <f>B44+(C28*$B$41)</f>
        <v>6.6666666630266673E-3</v>
      </c>
      <c r="C45" s="3">
        <f>C44+(D28*$B$41)</f>
        <v>6.6348933333333464E-4</v>
      </c>
      <c r="D45" s="3">
        <f t="shared" ref="D45:H45" si="2">D44+(E28*$B$41)</f>
        <v>7.8037239999999997E-3</v>
      </c>
      <c r="E45" s="3">
        <f t="shared" si="2"/>
        <v>2.693366666666668E-3</v>
      </c>
      <c r="F45" s="3">
        <f t="shared" si="2"/>
        <v>2.4717326666666668E-2</v>
      </c>
      <c r="G45" s="3">
        <f t="shared" si="2"/>
        <v>1.5180170666666666E-2</v>
      </c>
      <c r="H45" s="3">
        <f t="shared" si="2"/>
        <v>4.0038133333333342E-3</v>
      </c>
    </row>
    <row r="47" spans="1:9">
      <c r="A47" s="1" t="s">
        <v>105</v>
      </c>
      <c r="B47" s="1" t="s">
        <v>106</v>
      </c>
    </row>
    <row r="48" spans="1:9" ht="15.75" thickBot="1">
      <c r="A48" s="1"/>
      <c r="B48" s="1"/>
    </row>
    <row r="49" spans="1:10">
      <c r="A49" s="5"/>
      <c r="B49" s="5" t="s">
        <v>67</v>
      </c>
      <c r="C49" s="21" t="s">
        <v>117</v>
      </c>
      <c r="D49" s="5" t="s">
        <v>61</v>
      </c>
      <c r="E49" s="5" t="s">
        <v>62</v>
      </c>
      <c r="F49" s="5" t="s">
        <v>63</v>
      </c>
      <c r="G49" s="5" t="s">
        <v>64</v>
      </c>
      <c r="H49" s="5" t="s">
        <v>65</v>
      </c>
      <c r="I49" s="5" t="s">
        <v>66</v>
      </c>
      <c r="J49" s="5" t="s">
        <v>118</v>
      </c>
    </row>
    <row r="50" spans="1:10">
      <c r="A50" s="16" t="s">
        <v>107</v>
      </c>
      <c r="B50" s="20"/>
      <c r="C50" s="10">
        <f>SUMPRODUCT(D53:I53,D50:I50)</f>
        <v>1.5923219378683766E-3</v>
      </c>
      <c r="D50" s="33">
        <f>D5^2</f>
        <v>4.7514176461151787E-3</v>
      </c>
      <c r="E50" s="33">
        <f>D6^2</f>
        <v>4.8513046149955422E-3</v>
      </c>
      <c r="F50" s="33">
        <f>D7^2</f>
        <v>5.1981148386574813E-3</v>
      </c>
      <c r="G50" s="33">
        <f>D8^2</f>
        <v>3.3330068646724715E-3</v>
      </c>
      <c r="H50" s="33">
        <f>D9^2</f>
        <v>1.6093915559652694E-3</v>
      </c>
      <c r="I50" s="34">
        <f>D10^2</f>
        <v>6.5304871517028757E-3</v>
      </c>
      <c r="J50" s="2"/>
    </row>
    <row r="51" spans="1:10">
      <c r="A51" s="16" t="s">
        <v>108</v>
      </c>
      <c r="B51" s="8"/>
      <c r="C51" s="11">
        <f>SUMPRODUCT(C44:H44,D52:I52)/C50</f>
        <v>9.5814274467569298</v>
      </c>
      <c r="D51" s="8">
        <f>C44/D50</f>
        <v>-0.87998368306321784</v>
      </c>
      <c r="E51" s="8">
        <f t="shared" ref="E51:I51" si="3">D44/E50</f>
        <v>1.7085507214655939</v>
      </c>
      <c r="F51" s="8">
        <f t="shared" si="3"/>
        <v>-0.82837723552719966</v>
      </c>
      <c r="G51" s="8">
        <f t="shared" si="3"/>
        <v>5.2517743619229256</v>
      </c>
      <c r="H51" s="8">
        <f t="shared" si="3"/>
        <v>4.5038759978161718</v>
      </c>
      <c r="I51" s="11">
        <f t="shared" si="3"/>
        <v>-0.17441271585734563</v>
      </c>
      <c r="J51" s="2"/>
    </row>
    <row r="52" spans="1:10">
      <c r="A52" s="16" t="s">
        <v>109</v>
      </c>
      <c r="B52" s="8"/>
      <c r="C52" s="11">
        <f>SUM(D52:I52)</f>
        <v>1</v>
      </c>
      <c r="D52" s="8">
        <f>D51/SUM($D$51:$I$51)</f>
        <v>-9.1842649537681384E-2</v>
      </c>
      <c r="E52" s="8">
        <f t="shared" ref="E52:I52" si="4">E51/SUM($D$51:$I$51)</f>
        <v>0.17831901676027359</v>
      </c>
      <c r="F52" s="8">
        <f t="shared" si="4"/>
        <v>-8.6456557765574329E-2</v>
      </c>
      <c r="G52" s="8">
        <f t="shared" si="4"/>
        <v>0.54812024524597525</v>
      </c>
      <c r="H52" s="8">
        <f t="shared" si="4"/>
        <v>0.47006315320381831</v>
      </c>
      <c r="I52" s="11">
        <f t="shared" si="4"/>
        <v>-1.8203207906811417E-2</v>
      </c>
      <c r="J52" s="2"/>
    </row>
    <row r="53" spans="1:10">
      <c r="A53" s="30" t="s">
        <v>110</v>
      </c>
      <c r="B53" s="24"/>
      <c r="C53" s="11"/>
      <c r="D53" s="24">
        <f>D52^2</f>
        <v>8.4350722741013667E-3</v>
      </c>
      <c r="E53" s="24">
        <f t="shared" ref="E53:I53" si="5">E52^2</f>
        <v>3.1797671738350734E-2</v>
      </c>
      <c r="F53" s="24">
        <f t="shared" si="5"/>
        <v>7.4747363806720911E-3</v>
      </c>
      <c r="G53" s="24">
        <f t="shared" si="5"/>
        <v>0.30043580324850805</v>
      </c>
      <c r="H53" s="24">
        <f t="shared" si="5"/>
        <v>0.22095936799991636</v>
      </c>
      <c r="I53" s="24">
        <f t="shared" si="5"/>
        <v>3.3135677809860165E-4</v>
      </c>
      <c r="J53" s="35"/>
    </row>
    <row r="54" spans="1:10">
      <c r="A54" s="29" t="s">
        <v>111</v>
      </c>
      <c r="B54" s="26"/>
      <c r="C54" s="25">
        <f>SUMPRODUCT(C44:H44,D52:I52)</f>
        <v>1.5256717119565244E-2</v>
      </c>
      <c r="D54" s="26"/>
      <c r="E54" s="26"/>
      <c r="F54" s="26"/>
      <c r="G54" s="26"/>
      <c r="H54" s="26"/>
      <c r="I54" s="25"/>
      <c r="J54" s="20"/>
    </row>
    <row r="55" spans="1:10">
      <c r="A55" s="16" t="s">
        <v>112</v>
      </c>
      <c r="B55" s="8"/>
      <c r="C55" s="11">
        <f>SUMPRODUCT(D53:I53,D50:I50)</f>
        <v>1.5923219378683766E-3</v>
      </c>
      <c r="D55" s="8"/>
      <c r="E55" s="8"/>
      <c r="F55" s="8"/>
      <c r="G55" s="8"/>
      <c r="H55" s="8"/>
      <c r="I55" s="11"/>
      <c r="J55" s="2"/>
    </row>
    <row r="56" spans="1:10">
      <c r="A56" s="16" t="s">
        <v>113</v>
      </c>
      <c r="B56" s="7"/>
      <c r="C56" s="12">
        <f>(C54/C55)/(B41/B23)</f>
        <v>3.3400592666723368</v>
      </c>
      <c r="D56" s="7"/>
      <c r="E56" s="7"/>
      <c r="F56" s="7"/>
      <c r="G56" s="7"/>
      <c r="H56" s="7"/>
      <c r="I56" s="12"/>
      <c r="J56" s="16"/>
    </row>
    <row r="57" spans="1:10">
      <c r="A57" s="30" t="s">
        <v>114</v>
      </c>
      <c r="B57" s="24">
        <f>1-C57</f>
        <v>-2.0155324131854968</v>
      </c>
      <c r="C57" s="11">
        <f>C56/(1+(1-C58)*C56)</f>
        <v>3.0155324131854968</v>
      </c>
      <c r="D57" s="24"/>
      <c r="E57" s="24"/>
      <c r="F57" s="24"/>
      <c r="G57" s="24"/>
      <c r="H57" s="24"/>
      <c r="I57" s="23"/>
      <c r="J57" s="22"/>
    </row>
    <row r="58" spans="1:10">
      <c r="A58" s="29" t="s">
        <v>91</v>
      </c>
      <c r="B58" s="27">
        <f>C28</f>
        <v>1</v>
      </c>
      <c r="C58" s="28">
        <f>SUMPRODUCT(D52:I52*D28:I28)</f>
        <v>0.96777948594695573</v>
      </c>
      <c r="D58" s="27">
        <v>0.72669890000000004</v>
      </c>
      <c r="E58" s="27">
        <v>-7.2746400000000003E-2</v>
      </c>
      <c r="F58" s="27">
        <v>1.0499050000000001</v>
      </c>
      <c r="G58" s="27">
        <v>1.081969</v>
      </c>
      <c r="H58" s="27">
        <v>1.1897506</v>
      </c>
      <c r="I58" s="28">
        <v>0.77142200000000005</v>
      </c>
      <c r="J58" s="37">
        <f>(B57*B58)+(C57*C58)</f>
        <v>0.90283799550354615</v>
      </c>
    </row>
    <row r="59" spans="1:10">
      <c r="A59" s="16" t="s">
        <v>104</v>
      </c>
      <c r="B59" s="2">
        <f>B41</f>
        <v>6.6666666666666671E-3</v>
      </c>
      <c r="C59" s="19">
        <f>SUMPRODUCT(D52:I52,C45:H45)</f>
        <v>2.1708580359211617E-2</v>
      </c>
      <c r="D59" s="2">
        <v>6.6348933333333464E-4</v>
      </c>
      <c r="E59" s="2">
        <v>7.8037239999999997E-3</v>
      </c>
      <c r="F59" s="2">
        <v>2.693366666666668E-3</v>
      </c>
      <c r="G59" s="2">
        <v>2.4717326666666668E-2</v>
      </c>
      <c r="H59" s="2">
        <v>1.5180170666666666E-2</v>
      </c>
      <c r="I59" s="19">
        <v>4.0038133333333342E-3</v>
      </c>
      <c r="J59" s="38">
        <f>(B57*B59)+(C57*C59)</f>
        <v>5.2026044962874711E-2</v>
      </c>
    </row>
    <row r="60" spans="1:10">
      <c r="A60" s="30" t="s">
        <v>115</v>
      </c>
      <c r="B60" s="24">
        <f>SQRT(B23)</f>
        <v>4.8207693078960681E-2</v>
      </c>
      <c r="C60" s="11">
        <f>SQRT((C58*B60)^2+C55)</f>
        <v>6.1391827713297445E-2</v>
      </c>
      <c r="D60" s="24"/>
      <c r="E60" s="24"/>
      <c r="F60" s="24"/>
      <c r="G60" s="24"/>
      <c r="H60" s="24"/>
      <c r="I60" s="23"/>
      <c r="J60" s="39">
        <f>SQRT(((B57+C57*C58)^2)*(B23)+((C57*C60)^2))</f>
        <v>0.19017644305417425</v>
      </c>
    </row>
    <row r="61" spans="1:10">
      <c r="A61" s="16" t="s">
        <v>116</v>
      </c>
      <c r="B61" s="8">
        <f>B59/B60</f>
        <v>0.13829051424939903</v>
      </c>
      <c r="C61" s="25">
        <f>C59/C60</f>
        <v>0.35360700548925905</v>
      </c>
      <c r="D61" s="8"/>
      <c r="E61" s="8"/>
      <c r="F61" s="8"/>
      <c r="G61" s="8"/>
      <c r="H61" s="8"/>
      <c r="I61" s="11"/>
      <c r="J61" s="41">
        <f>SQRT((B61^2)+(C54/SQRT(C55))^2)</f>
        <v>0.4065776610786333</v>
      </c>
    </row>
    <row r="62" spans="1:10">
      <c r="J62" s="40"/>
    </row>
    <row r="66" spans="2:2">
      <c r="B66" s="1"/>
    </row>
    <row r="67" spans="2:2">
      <c r="B67" s="1"/>
    </row>
    <row r="68" spans="2:2">
      <c r="B68" s="1"/>
    </row>
    <row r="69" spans="2:2">
      <c r="B69" s="1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Base de dados</vt:lpstr>
      <vt:lpstr>Regressão NATU3</vt:lpstr>
      <vt:lpstr>Regressão EMBR3</vt:lpstr>
      <vt:lpstr>Regressão CPLE3</vt:lpstr>
      <vt:lpstr>Regressão LREN3</vt:lpstr>
      <vt:lpstr>Regressão ITSA4</vt:lpstr>
      <vt:lpstr>Regressão CESP6</vt:lpstr>
      <vt:lpstr>Portfólio Ótimo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Nour</dc:creator>
  <cp:lastModifiedBy>ARAUJO</cp:lastModifiedBy>
  <dcterms:created xsi:type="dcterms:W3CDTF">2017-03-20T00:11:53Z</dcterms:created>
  <dcterms:modified xsi:type="dcterms:W3CDTF">2017-03-20T01:51:07Z</dcterms:modified>
</cp:coreProperties>
</file>