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code\wc2018\input\r16\"/>
    </mc:Choice>
  </mc:AlternateContent>
  <bookViews>
    <workbookView xWindow="0" yWindow="465" windowWidth="25605" windowHeight="14700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R72" i="3"/>
  <c r="R71" i="3"/>
  <c r="Y54" i="3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15" i="2"/>
  <c r="AB14" i="3"/>
  <c r="AB8" i="3"/>
  <c r="E7" i="3"/>
  <c r="S7" i="3"/>
  <c r="AB9" i="3"/>
  <c r="H7" i="3"/>
  <c r="T7" i="3"/>
  <c r="AB10" i="3"/>
  <c r="E8" i="3"/>
  <c r="S8" i="3"/>
  <c r="AB11" i="3"/>
  <c r="H8" i="3"/>
  <c r="T8" i="3"/>
  <c r="E9" i="3"/>
  <c r="S9" i="3"/>
  <c r="AB15" i="3"/>
  <c r="H9" i="3"/>
  <c r="T9" i="3"/>
  <c r="AB16" i="3"/>
  <c r="E10" i="3"/>
  <c r="S10" i="3"/>
  <c r="AB17" i="3"/>
  <c r="H10" i="3"/>
  <c r="T10" i="3"/>
  <c r="AB20" i="3"/>
  <c r="E11" i="3"/>
  <c r="S11" i="3"/>
  <c r="AB21" i="3"/>
  <c r="H11" i="3"/>
  <c r="T11" i="3"/>
  <c r="AB22" i="3"/>
  <c r="E12" i="3"/>
  <c r="S12" i="3"/>
  <c r="AB23" i="3"/>
  <c r="H12" i="3"/>
  <c r="T12" i="3"/>
  <c r="AB26" i="3"/>
  <c r="E13" i="3"/>
  <c r="S13" i="3"/>
  <c r="AB27" i="3"/>
  <c r="H13" i="3"/>
  <c r="T13" i="3"/>
  <c r="AB28" i="3"/>
  <c r="E14" i="3"/>
  <c r="S14" i="3"/>
  <c r="AB29" i="3"/>
  <c r="H14" i="3"/>
  <c r="T14" i="3"/>
  <c r="AB32" i="3"/>
  <c r="E15" i="3"/>
  <c r="S15" i="3"/>
  <c r="AB33" i="3"/>
  <c r="H15" i="3"/>
  <c r="T15" i="3"/>
  <c r="AB34" i="3"/>
  <c r="E16" i="3"/>
  <c r="S16" i="3"/>
  <c r="AB35" i="3"/>
  <c r="H16" i="3"/>
  <c r="T16" i="3"/>
  <c r="AB38" i="3"/>
  <c r="E17" i="3"/>
  <c r="S17" i="3"/>
  <c r="AB39" i="3"/>
  <c r="H17" i="3"/>
  <c r="T17" i="3"/>
  <c r="AB40" i="3"/>
  <c r="E18" i="3"/>
  <c r="S18" i="3"/>
  <c r="AB41" i="3"/>
  <c r="H18" i="3"/>
  <c r="T18" i="3"/>
  <c r="AB44" i="3"/>
  <c r="E19" i="3"/>
  <c r="S19" i="3"/>
  <c r="AB45" i="3"/>
  <c r="H19" i="3"/>
  <c r="T19" i="3"/>
  <c r="AB46" i="3"/>
  <c r="E20" i="3"/>
  <c r="S20" i="3"/>
  <c r="AB47" i="3"/>
  <c r="H20" i="3"/>
  <c r="T20" i="3"/>
  <c r="AB50" i="3"/>
  <c r="E21" i="3"/>
  <c r="S21" i="3"/>
  <c r="AB51" i="3"/>
  <c r="H21" i="3"/>
  <c r="T21" i="3"/>
  <c r="AB52" i="3"/>
  <c r="E22" i="3"/>
  <c r="S22" i="3"/>
  <c r="AB53" i="3"/>
  <c r="H22" i="3"/>
  <c r="T22" i="3"/>
  <c r="E23" i="3"/>
  <c r="S23" i="3"/>
  <c r="H23" i="3"/>
  <c r="T23" i="3"/>
  <c r="E24" i="3"/>
  <c r="S24" i="3"/>
  <c r="H24" i="3"/>
  <c r="T24" i="3"/>
  <c r="E25" i="3"/>
  <c r="S25" i="3"/>
  <c r="H25" i="3"/>
  <c r="T25" i="3"/>
  <c r="E26" i="3"/>
  <c r="S26" i="3"/>
  <c r="H26" i="3"/>
  <c r="T26" i="3"/>
  <c r="E27" i="3"/>
  <c r="S27" i="3"/>
  <c r="H27" i="3"/>
  <c r="T27" i="3"/>
  <c r="E28" i="3"/>
  <c r="S28" i="3"/>
  <c r="H28" i="3"/>
  <c r="T28" i="3"/>
  <c r="E29" i="3"/>
  <c r="S29" i="3"/>
  <c r="H29" i="3"/>
  <c r="T29" i="3"/>
  <c r="E30" i="3"/>
  <c r="S30" i="3"/>
  <c r="H30" i="3"/>
  <c r="T30" i="3"/>
  <c r="E31" i="3"/>
  <c r="S31" i="3"/>
  <c r="H31" i="3"/>
  <c r="T31" i="3"/>
  <c r="E32" i="3"/>
  <c r="S32" i="3"/>
  <c r="H32" i="3"/>
  <c r="T32" i="3"/>
  <c r="E33" i="3"/>
  <c r="S33" i="3"/>
  <c r="H33" i="3"/>
  <c r="T33" i="3"/>
  <c r="E34" i="3"/>
  <c r="S34" i="3"/>
  <c r="H34" i="3"/>
  <c r="T34" i="3"/>
  <c r="E35" i="3"/>
  <c r="S35" i="3"/>
  <c r="H35" i="3"/>
  <c r="T35" i="3"/>
  <c r="E36" i="3"/>
  <c r="S36" i="3"/>
  <c r="H36" i="3"/>
  <c r="T36" i="3"/>
  <c r="E37" i="3"/>
  <c r="S37" i="3"/>
  <c r="H37" i="3"/>
  <c r="T37" i="3"/>
  <c r="E38" i="3"/>
  <c r="S38" i="3"/>
  <c r="H38" i="3"/>
  <c r="T38" i="3"/>
  <c r="E39" i="3"/>
  <c r="S39" i="3"/>
  <c r="H39" i="3"/>
  <c r="T39" i="3"/>
  <c r="E40" i="3"/>
  <c r="S40" i="3"/>
  <c r="H40" i="3"/>
  <c r="T40" i="3"/>
  <c r="E41" i="3"/>
  <c r="S41" i="3"/>
  <c r="H41" i="3"/>
  <c r="T41" i="3"/>
  <c r="E42" i="3"/>
  <c r="S42" i="3"/>
  <c r="H42" i="3"/>
  <c r="T42" i="3"/>
  <c r="E43" i="3"/>
  <c r="S43" i="3"/>
  <c r="H43" i="3"/>
  <c r="T43" i="3"/>
  <c r="E44" i="3"/>
  <c r="S44" i="3"/>
  <c r="H44" i="3"/>
  <c r="T44" i="3"/>
  <c r="E45" i="3"/>
  <c r="S45" i="3"/>
  <c r="H45" i="3"/>
  <c r="T45" i="3"/>
  <c r="E46" i="3"/>
  <c r="S46" i="3"/>
  <c r="H46" i="3"/>
  <c r="T46" i="3"/>
  <c r="E47" i="3"/>
  <c r="S47" i="3"/>
  <c r="H47" i="3"/>
  <c r="T47" i="3"/>
  <c r="E48" i="3"/>
  <c r="S48" i="3"/>
  <c r="H48" i="3"/>
  <c r="T48" i="3"/>
  <c r="E49" i="3"/>
  <c r="S49" i="3"/>
  <c r="H49" i="3"/>
  <c r="T49" i="3"/>
  <c r="E50" i="3"/>
  <c r="S50" i="3"/>
  <c r="H50" i="3"/>
  <c r="T50" i="3"/>
  <c r="E51" i="3"/>
  <c r="S51" i="3"/>
  <c r="H51" i="3"/>
  <c r="T51" i="3"/>
  <c r="E52" i="3"/>
  <c r="S52" i="3"/>
  <c r="H52" i="3"/>
  <c r="T52" i="3"/>
  <c r="E53" i="3"/>
  <c r="S53" i="3"/>
  <c r="H53" i="3"/>
  <c r="T53" i="3"/>
  <c r="E54" i="3"/>
  <c r="S54" i="3"/>
  <c r="H54" i="3"/>
  <c r="T54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K14" i="3"/>
  <c r="AK15" i="3"/>
  <c r="AK16" i="3"/>
  <c r="AK17" i="3"/>
  <c r="AK18" i="3"/>
  <c r="AF14" i="3"/>
  <c r="AG14" i="3"/>
  <c r="AI14" i="3"/>
  <c r="AF15" i="3"/>
  <c r="AG15" i="3"/>
  <c r="AI15" i="3"/>
  <c r="AF16" i="3"/>
  <c r="AG16" i="3"/>
  <c r="AI16" i="3"/>
  <c r="AF17" i="3"/>
  <c r="AG17" i="3"/>
  <c r="AI17" i="3"/>
  <c r="AI19" i="3"/>
  <c r="AI18" i="3"/>
  <c r="AJ14" i="3"/>
  <c r="AF18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K32" i="3"/>
  <c r="AK33" i="3"/>
  <c r="AK34" i="3"/>
  <c r="AK35" i="3"/>
  <c r="AK36" i="3"/>
  <c r="AF32" i="3"/>
  <c r="AG32" i="3"/>
  <c r="AI32" i="3"/>
  <c r="AF33" i="3"/>
  <c r="AG33" i="3"/>
  <c r="AI33" i="3"/>
  <c r="AF34" i="3"/>
  <c r="AG34" i="3"/>
  <c r="AI34" i="3"/>
  <c r="AF35" i="3"/>
  <c r="AG35" i="3"/>
  <c r="AI35" i="3"/>
  <c r="AI37" i="3"/>
  <c r="AI36" i="3"/>
  <c r="AJ32" i="3"/>
  <c r="AF36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K38" i="3"/>
  <c r="AK39" i="3"/>
  <c r="AK40" i="3"/>
  <c r="AK41" i="3"/>
  <c r="AK42" i="3"/>
  <c r="AF38" i="3"/>
  <c r="AG38" i="3"/>
  <c r="AI38" i="3"/>
  <c r="AF39" i="3"/>
  <c r="AG39" i="3"/>
  <c r="AI39" i="3"/>
  <c r="AF40" i="3"/>
  <c r="AG40" i="3"/>
  <c r="AI40" i="3"/>
  <c r="AF41" i="3"/>
  <c r="AG41" i="3"/>
  <c r="AI41" i="3"/>
  <c r="AI43" i="3"/>
  <c r="AI42" i="3"/>
  <c r="AJ38" i="3"/>
  <c r="AF42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K44" i="3"/>
  <c r="AK45" i="3"/>
  <c r="AK46" i="3"/>
  <c r="AK47" i="3"/>
  <c r="AK48" i="3"/>
  <c r="AF44" i="3"/>
  <c r="AG44" i="3"/>
  <c r="AI44" i="3"/>
  <c r="AF45" i="3"/>
  <c r="AG45" i="3"/>
  <c r="AI45" i="3"/>
  <c r="AF46" i="3"/>
  <c r="AG46" i="3"/>
  <c r="AI46" i="3"/>
  <c r="AF47" i="3"/>
  <c r="AG47" i="3"/>
  <c r="AI47" i="3"/>
  <c r="AI49" i="3"/>
  <c r="AI48" i="3"/>
  <c r="AJ44" i="3"/>
  <c r="AF48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K26" i="3"/>
  <c r="AK27" i="3"/>
  <c r="AK28" i="3"/>
  <c r="AK29" i="3"/>
  <c r="AK30" i="3"/>
  <c r="AF26" i="3"/>
  <c r="AG26" i="3"/>
  <c r="AI26" i="3"/>
  <c r="AF27" i="3"/>
  <c r="AG27" i="3"/>
  <c r="AI27" i="3"/>
  <c r="AF28" i="3"/>
  <c r="AG28" i="3"/>
  <c r="AI28" i="3"/>
  <c r="AF29" i="3"/>
  <c r="AG29" i="3"/>
  <c r="AI29" i="3"/>
  <c r="AI31" i="3"/>
  <c r="AI30" i="3"/>
  <c r="AJ26" i="3"/>
  <c r="AF30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K20" i="3"/>
  <c r="AK21" i="3"/>
  <c r="AK22" i="3"/>
  <c r="AK23" i="3"/>
  <c r="AK24" i="3"/>
  <c r="AF20" i="3"/>
  <c r="AG20" i="3"/>
  <c r="AI20" i="3"/>
  <c r="AF21" i="3"/>
  <c r="AG21" i="3"/>
  <c r="AI21" i="3"/>
  <c r="AF22" i="3"/>
  <c r="AG22" i="3"/>
  <c r="AI22" i="3"/>
  <c r="AF23" i="3"/>
  <c r="AG23" i="3"/>
  <c r="AI23" i="3"/>
  <c r="AI25" i="3"/>
  <c r="AI24" i="3"/>
  <c r="AJ20" i="3"/>
  <c r="AF24" i="3"/>
  <c r="G48" i="2"/>
  <c r="L20" i="3"/>
  <c r="R81" i="3"/>
  <c r="BQ34" i="3"/>
  <c r="R65" i="3"/>
  <c r="AY37" i="3"/>
  <c r="R85" i="3"/>
  <c r="BQ22" i="3"/>
  <c r="R64" i="3"/>
  <c r="AY33" i="3"/>
  <c r="R77" i="3"/>
  <c r="BK31" i="3"/>
  <c r="R61" i="3"/>
  <c r="AY29" i="3"/>
  <c r="R70" i="3"/>
  <c r="BE19" i="3"/>
  <c r="R76" i="3"/>
  <c r="BK15" i="3"/>
  <c r="R60" i="3"/>
  <c r="AY25" i="3"/>
  <c r="R69" i="3"/>
  <c r="BE11" i="3"/>
  <c r="R63" i="3"/>
  <c r="AY21" i="3"/>
  <c r="R62" i="3"/>
  <c r="AY17" i="3"/>
  <c r="R58" i="3"/>
  <c r="AY9" i="3"/>
  <c r="BE27" i="3"/>
  <c r="R59" i="3"/>
  <c r="AY13" i="3"/>
  <c r="BE35" i="3"/>
  <c r="R28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P8" i="3"/>
  <c r="BQ6" i="3"/>
  <c r="P44" i="3"/>
  <c r="P38" i="3"/>
  <c r="I15" i="2"/>
  <c r="J14" i="3"/>
  <c r="K32" i="3"/>
  <c r="B31" i="2"/>
  <c r="B34" i="2"/>
  <c r="K14" i="3"/>
  <c r="M20" i="3"/>
  <c r="J26" i="3"/>
  <c r="L32" i="3"/>
  <c r="BJ41" i="3"/>
  <c r="J50" i="3"/>
  <c r="B17" i="2"/>
  <c r="J8" i="3"/>
  <c r="L14" i="3"/>
  <c r="K26" i="3"/>
  <c r="M32" i="3"/>
  <c r="J38" i="3"/>
  <c r="J44" i="3"/>
  <c r="B39" i="2"/>
  <c r="K8" i="3"/>
  <c r="M14" i="3"/>
  <c r="O20" i="3"/>
  <c r="L26" i="3"/>
  <c r="N32" i="3"/>
  <c r="K38" i="3"/>
  <c r="K44" i="3"/>
  <c r="L5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B19" i="2"/>
  <c r="B23" i="2"/>
  <c r="AY6" i="3"/>
  <c r="M8" i="3"/>
  <c r="O14" i="3"/>
  <c r="N26" i="3"/>
  <c r="P32" i="3"/>
  <c r="M38" i="3"/>
  <c r="M44" i="3"/>
  <c r="N50" i="3"/>
  <c r="B26" i="2"/>
  <c r="BE6" i="3"/>
  <c r="N8" i="3"/>
  <c r="P14" i="3"/>
  <c r="J20" i="3"/>
  <c r="O26" i="3"/>
  <c r="BQ31" i="3"/>
  <c r="N38" i="3"/>
  <c r="N44" i="3"/>
  <c r="O50" i="3"/>
  <c r="B48" i="2"/>
  <c r="A1" i="3"/>
  <c r="B29" i="2"/>
  <c r="BK6" i="3"/>
  <c r="O8" i="3"/>
  <c r="K20" i="3"/>
  <c r="P26" i="3"/>
  <c r="J32" i="3"/>
  <c r="O38" i="3"/>
  <c r="O44" i="3"/>
  <c r="P50" i="3"/>
  <c r="B46" i="2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C8" i="3"/>
  <c r="D8" i="3"/>
  <c r="B29" i="3"/>
  <c r="D38" i="3"/>
  <c r="C36" i="3"/>
  <c r="D49" i="3"/>
  <c r="C49" i="3"/>
  <c r="B49" i="3"/>
  <c r="C34" i="3"/>
  <c r="B46" i="3"/>
  <c r="D51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X15" i="3"/>
  <c r="X44" i="3"/>
  <c r="X10" i="3"/>
  <c r="X8" i="3"/>
  <c r="X53" i="3"/>
  <c r="B16" i="3"/>
  <c r="C13" i="3"/>
  <c r="D16" i="3"/>
  <c r="X40" i="3"/>
  <c r="AM16" i="3"/>
  <c r="AM17" i="3"/>
  <c r="AM9" i="3"/>
  <c r="AM40" i="3"/>
  <c r="X27" i="3"/>
  <c r="X52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X35" i="3"/>
  <c r="X11" i="3"/>
  <c r="X22" i="3"/>
  <c r="X48" i="3"/>
  <c r="X34" i="3"/>
  <c r="X46" i="3"/>
  <c r="X49" i="3"/>
  <c r="X45" i="3"/>
  <c r="X32" i="3"/>
  <c r="X24" i="3"/>
  <c r="X25" i="3"/>
  <c r="X29" i="3"/>
  <c r="X7" i="3"/>
  <c r="X17" i="3"/>
  <c r="X36" i="3"/>
  <c r="X14" i="3"/>
  <c r="X9" i="3"/>
  <c r="X47" i="3"/>
  <c r="X31" i="3"/>
  <c r="X38" i="3"/>
  <c r="X43" i="3"/>
  <c r="X41" i="3"/>
  <c r="X20" i="3"/>
  <c r="X21" i="3"/>
  <c r="X42" i="3"/>
  <c r="X13" i="3"/>
  <c r="X51" i="3"/>
  <c r="X39" i="3"/>
  <c r="X18" i="3"/>
  <c r="X23" i="3"/>
  <c r="X33" i="3"/>
  <c r="X28" i="3"/>
  <c r="X26" i="3"/>
  <c r="X19" i="3"/>
  <c r="X16" i="3"/>
  <c r="X50" i="3"/>
  <c r="X30" i="3"/>
  <c r="X37" i="3"/>
  <c r="X12" i="3"/>
  <c r="X54" i="3"/>
  <c r="AG10" i="3"/>
  <c r="AG53" i="3"/>
  <c r="AF10" i="3"/>
  <c r="AG11" i="3"/>
  <c r="AF51" i="3"/>
  <c r="AF50" i="3"/>
  <c r="AF53" i="3"/>
  <c r="AG52" i="3"/>
  <c r="AG9" i="3"/>
  <c r="AG51" i="3"/>
  <c r="AG8" i="3"/>
  <c r="AG50" i="3"/>
  <c r="AF9" i="3"/>
  <c r="AF8" i="3"/>
  <c r="AF52" i="3"/>
  <c r="AF11" i="3"/>
  <c r="AI9" i="3"/>
  <c r="AI51" i="3"/>
  <c r="AI8" i="3"/>
  <c r="AH10" i="3"/>
  <c r="AG18" i="3"/>
  <c r="AG42" i="3"/>
  <c r="AI10" i="3"/>
  <c r="AG36" i="3"/>
  <c r="AI52" i="3"/>
  <c r="AG54" i="3"/>
  <c r="AH11" i="3"/>
  <c r="AG30" i="3"/>
  <c r="AI53" i="3"/>
  <c r="AF54" i="3"/>
  <c r="AG24" i="3"/>
  <c r="AG12" i="3"/>
  <c r="AI11" i="3"/>
  <c r="AH8" i="3"/>
  <c r="AF12" i="3"/>
  <c r="AG48" i="3"/>
  <c r="AH9" i="3"/>
  <c r="AI50" i="3"/>
  <c r="AC50" i="3"/>
  <c r="AE51" i="3"/>
  <c r="AC51" i="3"/>
  <c r="AE8" i="3"/>
  <c r="AD9" i="3"/>
  <c r="AC8" i="3"/>
  <c r="AC53" i="3"/>
  <c r="AC11" i="3"/>
  <c r="AD53" i="3"/>
  <c r="AC9" i="3"/>
  <c r="AD10" i="3"/>
  <c r="AD8" i="3"/>
  <c r="AC10" i="3"/>
  <c r="AE11" i="3"/>
  <c r="AD11" i="3"/>
  <c r="AE10" i="3"/>
  <c r="AE50" i="3"/>
  <c r="AD51" i="3"/>
  <c r="AD52" i="3"/>
  <c r="AE53" i="3"/>
  <c r="AE9" i="3"/>
  <c r="AD50" i="3"/>
  <c r="AE52" i="3"/>
  <c r="AC52" i="3"/>
  <c r="AJ41" i="3"/>
  <c r="AH29" i="3"/>
  <c r="U7" i="3"/>
  <c r="V7" i="3"/>
  <c r="U8" i="3"/>
  <c r="W8" i="3"/>
  <c r="AJ21" i="3"/>
  <c r="AJ46" i="3"/>
  <c r="AH34" i="3"/>
  <c r="AH39" i="3"/>
  <c r="AH17" i="3"/>
  <c r="AJ16" i="3"/>
  <c r="AI55" i="3"/>
  <c r="AI54" i="3"/>
  <c r="AJ53" i="3"/>
  <c r="AI13" i="3"/>
  <c r="AI12" i="3"/>
  <c r="AJ9" i="3"/>
  <c r="AH13" i="3"/>
  <c r="AH12" i="3"/>
  <c r="AE42" i="3"/>
  <c r="AH22" i="3"/>
  <c r="AK51" i="3"/>
  <c r="AH51" i="3"/>
  <c r="AH35" i="3"/>
  <c r="AE48" i="3"/>
  <c r="AH47" i="3"/>
  <c r="AH16" i="3"/>
  <c r="AK52" i="3"/>
  <c r="AH52" i="3"/>
  <c r="AK9" i="3"/>
  <c r="AE36" i="3"/>
  <c r="AH45" i="3"/>
  <c r="AE24" i="3"/>
  <c r="AE18" i="3"/>
  <c r="AH28" i="3"/>
  <c r="AD42" i="3"/>
  <c r="AE12" i="3"/>
  <c r="AE30" i="3"/>
  <c r="AH27" i="3"/>
  <c r="AK10" i="3"/>
  <c r="AH41" i="3"/>
  <c r="AD24" i="3"/>
  <c r="AH23" i="3"/>
  <c r="AH15" i="3"/>
  <c r="AD54" i="3"/>
  <c r="AC12" i="3"/>
  <c r="AK8" i="3"/>
  <c r="AC24" i="3"/>
  <c r="AD48" i="3"/>
  <c r="AK11" i="3"/>
  <c r="AD30" i="3"/>
  <c r="AE54" i="3"/>
  <c r="AC48" i="3"/>
  <c r="AC30" i="3"/>
  <c r="AC18" i="3"/>
  <c r="AD12" i="3"/>
  <c r="AD36" i="3"/>
  <c r="AD18" i="3"/>
  <c r="AK50" i="3"/>
  <c r="AC54" i="3"/>
  <c r="AC36" i="3"/>
  <c r="AC42" i="3"/>
  <c r="AK53" i="3"/>
  <c r="U54" i="3"/>
  <c r="W54" i="3"/>
  <c r="AJ39" i="3"/>
  <c r="AJ40" i="3"/>
  <c r="AJ35" i="3"/>
  <c r="AJ33" i="3"/>
  <c r="AJ34" i="3"/>
  <c r="AJ22" i="3"/>
  <c r="W7" i="3"/>
  <c r="V8" i="3"/>
  <c r="AJ23" i="3"/>
  <c r="AJ47" i="3"/>
  <c r="AJ45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H44" i="3"/>
  <c r="U51" i="3"/>
  <c r="U24" i="3"/>
  <c r="U30" i="3"/>
  <c r="AH26" i="3"/>
  <c r="AK12" i="3"/>
  <c r="AH14" i="3"/>
  <c r="U39" i="3"/>
  <c r="AH46" i="3"/>
  <c r="U20" i="3"/>
  <c r="AH53" i="3"/>
  <c r="AH40" i="3"/>
  <c r="AH38" i="3"/>
  <c r="AH32" i="3"/>
  <c r="AJ27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40" i="3"/>
  <c r="AQ11" i="3"/>
  <c r="AR32" i="3"/>
  <c r="AQ26" i="3"/>
  <c r="AS38" i="3"/>
  <c r="AS14" i="3"/>
  <c r="AR40" i="3"/>
  <c r="AS33" i="3"/>
  <c r="AQ34" i="3"/>
  <c r="AR53" i="3"/>
  <c r="AR10" i="3"/>
  <c r="AS22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R46" i="3"/>
  <c r="AQ32" i="3"/>
  <c r="AS16" i="3"/>
  <c r="AR20" i="3"/>
  <c r="AQ39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R36" i="3"/>
  <c r="AT32" i="3"/>
  <c r="AT33" i="3"/>
  <c r="AP12" i="3"/>
  <c r="AS48" i="3"/>
  <c r="AT15" i="3"/>
  <c r="AT9" i="3"/>
  <c r="AS24" i="3"/>
  <c r="AP54" i="3"/>
  <c r="AT1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T18" i="3"/>
  <c r="AT12" i="3"/>
  <c r="AT48" i="3"/>
  <c r="AT42" i="3"/>
  <c r="AT24" i="3"/>
  <c r="AT36" i="3"/>
  <c r="AL52" i="3"/>
  <c r="AL50" i="3"/>
  <c r="AL51" i="3"/>
  <c r="AL11" i="3"/>
  <c r="AL10" i="3"/>
  <c r="AL8" i="3"/>
  <c r="AL9" i="3"/>
  <c r="AL54" i="3"/>
  <c r="AN51" i="3"/>
  <c r="AL12" i="3"/>
  <c r="AN9" i="3"/>
  <c r="AN52" i="3"/>
  <c r="AN53" i="3"/>
  <c r="AN50" i="3"/>
  <c r="AN8" i="3"/>
  <c r="AN10" i="3"/>
  <c r="AN11" i="3"/>
  <c r="AA50" i="3"/>
  <c r="AA53" i="3"/>
  <c r="AA51" i="3"/>
  <c r="AA52" i="3"/>
  <c r="AA10" i="3"/>
  <c r="AA11" i="3"/>
  <c r="AA8" i="3"/>
  <c r="AA9" i="3"/>
  <c r="L51" i="3"/>
  <c r="L52" i="3"/>
  <c r="J51" i="3"/>
  <c r="AO50" i="3"/>
  <c r="AZ38" i="3"/>
  <c r="S65" i="3"/>
  <c r="T65" i="3"/>
  <c r="BF37" i="3"/>
  <c r="M52" i="3"/>
  <c r="J52" i="3"/>
  <c r="AO51" i="3"/>
  <c r="AZ23" i="3"/>
  <c r="O51" i="3"/>
  <c r="N51" i="3"/>
  <c r="M51" i="3"/>
  <c r="L9" i="3"/>
  <c r="N52" i="3"/>
  <c r="O52" i="3"/>
  <c r="O53" i="3"/>
  <c r="N53" i="3"/>
  <c r="O54" i="3"/>
  <c r="J53" i="3"/>
  <c r="M54" i="3"/>
  <c r="N54" i="3"/>
  <c r="L54" i="3"/>
  <c r="J54" i="3"/>
  <c r="L53" i="3"/>
  <c r="M9" i="3"/>
  <c r="N9" i="3"/>
  <c r="O9" i="3"/>
  <c r="M53" i="3"/>
  <c r="L12" i="3"/>
  <c r="J9" i="3"/>
  <c r="AO8" i="3"/>
  <c r="AZ10" i="3"/>
  <c r="O10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P52" i="3"/>
  <c r="K52" i="3"/>
  <c r="P51" i="3"/>
  <c r="K51" i="3"/>
  <c r="P9" i="3"/>
  <c r="P54" i="3"/>
  <c r="K54" i="3"/>
  <c r="K9" i="3"/>
  <c r="P53" i="3"/>
  <c r="K53" i="3"/>
  <c r="K12" i="3"/>
  <c r="K10" i="3"/>
  <c r="P10" i="3"/>
  <c r="P12" i="3"/>
  <c r="P11" i="3"/>
  <c r="K11" i="3"/>
  <c r="AP14" i="3"/>
  <c r="AP18" i="3"/>
  <c r="AL14" i="3"/>
  <c r="AL15" i="3"/>
  <c r="AL16" i="3"/>
  <c r="AL17" i="3"/>
  <c r="AL18" i="3"/>
  <c r="AN14" i="3"/>
  <c r="AN15" i="3"/>
  <c r="AN16" i="3"/>
  <c r="AN17" i="3"/>
  <c r="AA14" i="3"/>
  <c r="AA15" i="3"/>
  <c r="O16" i="3"/>
  <c r="AA16" i="3"/>
  <c r="AA17" i="3"/>
  <c r="O17" i="3"/>
  <c r="O15" i="3"/>
  <c r="J17" i="3"/>
  <c r="O18" i="3"/>
  <c r="J18" i="3"/>
  <c r="L16" i="3"/>
  <c r="M16" i="3"/>
  <c r="P16" i="3"/>
  <c r="N16" i="3"/>
  <c r="K16" i="3"/>
  <c r="L18" i="3"/>
  <c r="M18" i="3"/>
  <c r="N18" i="3"/>
  <c r="K18" i="3"/>
  <c r="L15" i="3"/>
  <c r="M15" i="3"/>
  <c r="P15" i="3"/>
  <c r="P18" i="3"/>
  <c r="N15" i="3"/>
  <c r="K15" i="3"/>
  <c r="L17" i="3"/>
  <c r="M17" i="3"/>
  <c r="P17" i="3"/>
  <c r="N17" i="3"/>
  <c r="K17" i="3"/>
  <c r="AP32" i="3"/>
  <c r="AP36" i="3"/>
  <c r="AL32" i="3"/>
  <c r="AL33" i="3"/>
  <c r="AL34" i="3"/>
  <c r="AL35" i="3"/>
  <c r="AL36" i="3"/>
  <c r="AN32" i="3"/>
  <c r="AN33" i="3"/>
  <c r="AN34" i="3"/>
  <c r="AN35" i="3"/>
  <c r="AA32" i="3"/>
  <c r="AA33" i="3"/>
  <c r="AA34" i="3"/>
  <c r="AA35" i="3"/>
  <c r="L35" i="3"/>
  <c r="M35" i="3"/>
  <c r="P35" i="3"/>
  <c r="N35" i="3"/>
  <c r="K35" i="3"/>
  <c r="L34" i="3"/>
  <c r="M34" i="3"/>
  <c r="N34" i="3"/>
  <c r="K34" i="3"/>
  <c r="P34" i="3"/>
  <c r="AP38" i="3"/>
  <c r="AP42" i="3"/>
  <c r="AL38" i="3"/>
  <c r="AL39" i="3"/>
  <c r="AL40" i="3"/>
  <c r="AL41" i="3"/>
  <c r="AL42" i="3"/>
  <c r="AN38" i="3"/>
  <c r="AN39" i="3"/>
  <c r="AN40" i="3"/>
  <c r="AN41" i="3"/>
  <c r="AA38" i="3"/>
  <c r="AA39" i="3"/>
  <c r="AA40" i="3"/>
  <c r="AA41" i="3"/>
  <c r="L41" i="3"/>
  <c r="M41" i="3"/>
  <c r="P41" i="3"/>
  <c r="N41" i="3"/>
  <c r="K41" i="3"/>
  <c r="L33" i="3"/>
  <c r="M33" i="3"/>
  <c r="N33" i="3"/>
  <c r="K33" i="3"/>
  <c r="P33" i="3"/>
  <c r="L40" i="3"/>
  <c r="M40" i="3"/>
  <c r="P40" i="3"/>
  <c r="N40" i="3"/>
  <c r="K40" i="3"/>
  <c r="L42" i="3"/>
  <c r="M42" i="3"/>
  <c r="P42" i="3"/>
  <c r="N42" i="3"/>
  <c r="K42" i="3"/>
  <c r="L36" i="3"/>
  <c r="M36" i="3"/>
  <c r="P36" i="3"/>
  <c r="N36" i="3"/>
  <c r="K36" i="3"/>
  <c r="L39" i="3"/>
  <c r="M39" i="3"/>
  <c r="P39" i="3"/>
  <c r="N39" i="3"/>
  <c r="K39" i="3"/>
  <c r="AP26" i="3"/>
  <c r="AP30" i="3"/>
  <c r="AL26" i="3"/>
  <c r="AL27" i="3"/>
  <c r="AL28" i="3"/>
  <c r="AL29" i="3"/>
  <c r="AL30" i="3"/>
  <c r="AN26" i="3"/>
  <c r="AN27" i="3"/>
  <c r="AN28" i="3"/>
  <c r="AN29" i="3"/>
  <c r="AA26" i="3"/>
  <c r="AA27" i="3"/>
  <c r="AA28" i="3"/>
  <c r="AA29" i="3"/>
  <c r="L30" i="3"/>
  <c r="M30" i="3"/>
  <c r="P30" i="3"/>
  <c r="L27" i="3"/>
  <c r="M27" i="3"/>
  <c r="P27" i="3"/>
  <c r="L29" i="3"/>
  <c r="M29" i="3"/>
  <c r="N29" i="3"/>
  <c r="K29" i="3"/>
  <c r="N27" i="3"/>
  <c r="K27" i="3"/>
  <c r="AP44" i="3"/>
  <c r="AP48" i="3"/>
  <c r="AL44" i="3"/>
  <c r="AL45" i="3"/>
  <c r="AL46" i="3"/>
  <c r="AL47" i="3"/>
  <c r="AL48" i="3"/>
  <c r="AN44" i="3"/>
  <c r="AN45" i="3"/>
  <c r="AN46" i="3"/>
  <c r="AN47" i="3"/>
  <c r="AA44" i="3"/>
  <c r="AA45" i="3"/>
  <c r="L48" i="3"/>
  <c r="M48" i="3"/>
  <c r="P48" i="3"/>
  <c r="L28" i="3"/>
  <c r="M28" i="3"/>
  <c r="N28" i="3"/>
  <c r="K28" i="3"/>
  <c r="AP20" i="3"/>
  <c r="AP24" i="3"/>
  <c r="AL20" i="3"/>
  <c r="AL21" i="3"/>
  <c r="AL22" i="3"/>
  <c r="AL23" i="3"/>
  <c r="AL24" i="3"/>
  <c r="AN20" i="3"/>
  <c r="AN21" i="3"/>
  <c r="AN22" i="3"/>
  <c r="AN23" i="3"/>
  <c r="AA20" i="3"/>
  <c r="AA21" i="3"/>
  <c r="AA22" i="3"/>
  <c r="L24" i="3"/>
  <c r="M24" i="3"/>
  <c r="N24" i="3"/>
  <c r="K24" i="3"/>
  <c r="P24" i="3"/>
  <c r="P28" i="3"/>
  <c r="N30" i="3"/>
  <c r="K30" i="3"/>
  <c r="L23" i="3"/>
  <c r="M23" i="3"/>
  <c r="N23" i="3"/>
  <c r="K23" i="3"/>
  <c r="P23" i="3"/>
  <c r="P29" i="3"/>
  <c r="L21" i="3"/>
  <c r="M21" i="3"/>
  <c r="N21" i="3"/>
  <c r="K21" i="3"/>
  <c r="P21" i="3"/>
  <c r="AA23" i="3"/>
  <c r="L22" i="3"/>
  <c r="M22" i="3"/>
  <c r="P22" i="3"/>
  <c r="N22" i="3"/>
  <c r="K22" i="3"/>
  <c r="AA46" i="3"/>
  <c r="L47" i="3"/>
  <c r="M47" i="3"/>
  <c r="N47" i="3"/>
  <c r="K47" i="3"/>
  <c r="N48" i="3"/>
  <c r="K48" i="3"/>
  <c r="AA47" i="3"/>
  <c r="L46" i="3"/>
  <c r="M46" i="3"/>
  <c r="N46" i="3"/>
  <c r="K46" i="3"/>
  <c r="P47" i="3"/>
  <c r="L45" i="3"/>
  <c r="M45" i="3"/>
  <c r="N45" i="3"/>
  <c r="K45" i="3"/>
  <c r="P46" i="3"/>
  <c r="P45" i="3"/>
  <c r="O39" i="3"/>
  <c r="O40" i="3"/>
  <c r="J42" i="3"/>
  <c r="J41" i="3"/>
  <c r="J40" i="3"/>
  <c r="AO39" i="3"/>
  <c r="AZ19" i="3"/>
  <c r="O42" i="3"/>
  <c r="O41" i="3"/>
  <c r="O35" i="3"/>
  <c r="J36" i="3"/>
  <c r="O33" i="3"/>
  <c r="O34" i="3"/>
  <c r="J35" i="3"/>
  <c r="J34" i="3"/>
  <c r="AO33" i="3"/>
  <c r="AZ35" i="3"/>
  <c r="O36" i="3"/>
  <c r="O30" i="3"/>
  <c r="J30" i="3"/>
  <c r="O29" i="3"/>
  <c r="J48" i="3"/>
  <c r="J29" i="3"/>
  <c r="O28" i="3"/>
  <c r="J28" i="3"/>
  <c r="AO27" i="3"/>
  <c r="AZ15" i="3"/>
  <c r="O47" i="3"/>
  <c r="J46" i="3"/>
  <c r="AO45" i="3"/>
  <c r="AZ39" i="3"/>
  <c r="O22" i="3"/>
  <c r="J22" i="3"/>
  <c r="AO21" i="3"/>
  <c r="AZ31" i="3"/>
  <c r="J23" i="3"/>
  <c r="O45" i="3"/>
  <c r="J47" i="3"/>
  <c r="O27" i="3"/>
  <c r="O23" i="3"/>
  <c r="O24" i="3"/>
  <c r="J24" i="3"/>
  <c r="O46" i="3"/>
  <c r="O48" i="3"/>
  <c r="O21" i="3"/>
  <c r="J16" i="3"/>
  <c r="AO15" i="3"/>
  <c r="AZ11" i="3"/>
  <c r="S58" i="3"/>
  <c r="T58" i="3"/>
  <c r="BF12" i="3"/>
  <c r="S69" i="3"/>
  <c r="T69" i="3"/>
  <c r="BL16" i="3"/>
  <c r="S76" i="3"/>
  <c r="T76" i="3"/>
  <c r="BR23" i="3"/>
  <c r="S85" i="3"/>
  <c r="BO41" i="3"/>
  <c r="J21" i="3"/>
  <c r="AO20" i="3"/>
  <c r="AZ14" i="3"/>
  <c r="S59" i="3"/>
  <c r="T59" i="3"/>
  <c r="BF13" i="3"/>
  <c r="J39" i="3"/>
  <c r="AO38" i="3"/>
  <c r="AZ34" i="3"/>
  <c r="S64" i="3"/>
  <c r="T64" i="3"/>
  <c r="BF36" i="3"/>
  <c r="S72" i="3"/>
  <c r="T72" i="3"/>
  <c r="BL33" i="3"/>
  <c r="U77" i="3"/>
  <c r="Z77" i="3"/>
  <c r="BR36" i="3"/>
  <c r="J15" i="3"/>
  <c r="AO14" i="3"/>
  <c r="AZ26" i="3"/>
  <c r="S60" i="3"/>
  <c r="T60" i="3"/>
  <c r="BF28" i="3"/>
  <c r="S71" i="3"/>
  <c r="T71" i="3"/>
  <c r="BL32" i="3"/>
  <c r="S77" i="3"/>
  <c r="T77" i="3"/>
  <c r="BR24" i="3"/>
  <c r="J45" i="3"/>
  <c r="AO44" i="3"/>
  <c r="AZ22" i="3"/>
  <c r="S63" i="3"/>
  <c r="T63" i="3"/>
  <c r="BF21" i="3"/>
  <c r="J27" i="3"/>
  <c r="AO26" i="3"/>
  <c r="AZ30" i="3"/>
  <c r="S61" i="3"/>
  <c r="T61" i="3"/>
  <c r="BF29" i="3"/>
  <c r="J33" i="3"/>
  <c r="AO32" i="3"/>
  <c r="AZ18" i="3"/>
  <c r="S62" i="3"/>
  <c r="T62" i="3"/>
  <c r="BF20" i="3"/>
  <c r="S70" i="3"/>
  <c r="T70" i="3"/>
  <c r="BL17" i="3"/>
  <c r="U76" i="3"/>
  <c r="Z76" i="3"/>
  <c r="BR35" i="3"/>
  <c r="T81" i="3"/>
  <c r="T85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<sst xmlns="http://schemas.openxmlformats.org/spreadsheetml/2006/main" count="4552" uniqueCount="2581">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</sst>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8" sqref="C8"/>
    </sheetView>
  </sheetViews>
  <sheetFormatPr defaultColWidth="8.875" defaultRowHeight="16.5" x14ac:dyDescent="0.3"/>
  <cols>
    <col min="1" max="1" width="1.125" style="11" customWidth="1"/>
    <col min="2" max="2" width="18.875" style="11" bestFit="1" customWidth="1"/>
    <col min="3" max="3" width="20.375" style="11" customWidth="1"/>
    <col min="4" max="4" width="8.875" style="11"/>
    <col min="5" max="5" width="1.125" style="11" customWidth="1"/>
    <col min="6" max="6" width="8.875" style="11"/>
    <col min="7" max="7" width="27.5" style="11" bestFit="1" customWidth="1"/>
    <col min="8" max="8" width="2.625" style="11" customWidth="1"/>
    <col min="9" max="9" width="1.125" style="11" customWidth="1"/>
    <col min="10" max="16384" width="8.87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2140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1539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Spain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0.25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I8" workbookViewId="0">
      <selection activeCell="BC8" sqref="BC8"/>
    </sheetView>
  </sheetViews>
  <sheetFormatPr defaultColWidth="8.875" defaultRowHeight="16.5" x14ac:dyDescent="0.3"/>
  <cols>
    <col min="1" max="1" width="4.875" style="4" customWidth="1"/>
    <col min="2" max="2" width="6.125" style="4" customWidth="1"/>
    <col min="3" max="3" width="11.625" style="4" bestFit="1" customWidth="1"/>
    <col min="4" max="4" width="7.375" style="5" customWidth="1"/>
    <col min="5" max="5" width="22.5" style="6" customWidth="1"/>
    <col min="6" max="7" width="4.37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25" style="10" customWidth="1"/>
    <col min="16" max="16" width="6.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37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375" style="60" hidden="1" customWidth="1"/>
    <col min="42" max="42" width="4.625" style="61" hidden="1" customWidth="1"/>
    <col min="43" max="46" width="4.625" style="62" hidden="1" customWidth="1"/>
    <col min="47" max="49" width="9.125" style="63" hidden="1" customWidth="1"/>
    <col min="50" max="50" width="9.125" style="64" hidden="1" customWidth="1"/>
    <col min="51" max="51" width="3.375" style="3" customWidth="1"/>
    <col min="52" max="52" width="19.625" style="3" customWidth="1"/>
    <col min="53" max="54" width="3" style="3" customWidth="1"/>
    <col min="55" max="56" width="2" style="3" customWidth="1"/>
    <col min="57" max="57" width="3.375" style="3" customWidth="1"/>
    <col min="58" max="58" width="19.625" style="3" customWidth="1"/>
    <col min="59" max="60" width="3" style="3" customWidth="1"/>
    <col min="61" max="62" width="2" style="3" customWidth="1"/>
    <col min="63" max="63" width="3.375" style="3" customWidth="1"/>
    <col min="64" max="64" width="19.625" style="3" customWidth="1"/>
    <col min="65" max="66" width="3" style="3" customWidth="1"/>
    <col min="67" max="68" width="2" style="3" customWidth="1"/>
    <col min="69" max="69" width="3.375" style="3" customWidth="1"/>
    <col min="70" max="70" width="19.625" style="3" customWidth="1"/>
    <col min="71" max="72" width="3" style="3" customWidth="1"/>
    <col min="73" max="16384" width="8.875" style="3"/>
  </cols>
  <sheetData>
    <row r="1" spans="1:72" ht="46.5" x14ac:dyDescent="0.3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3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0.41666666666666669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43265.416666666664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0.29166666666666669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43266.291666666664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0.54166666666666663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43266.541666666664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1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13:00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0.41666666666666669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43266.416666666664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Uruguay</v>
      </c>
      <c r="BA10" s="29">
        <v>1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0.20833333333333334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43267.208333333336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Portugal</v>
      </c>
      <c r="BA11" s="32">
        <v>2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09:00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0.45833333333333331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43267.458333333336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Portugal</v>
      </c>
      <c r="BG12" s="29">
        <v>2</v>
      </c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0.33333333333333331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43267.333333333336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0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09:00</v>
      </c>
      <c r="AZ13" s="25"/>
      <c r="BA13" s="25"/>
      <c r="BB13" s="35"/>
      <c r="BC13" s="36"/>
      <c r="BD13" s="39"/>
      <c r="BE13" s="130"/>
      <c r="BF13" s="31" t="str">
        <f>T59</f>
        <v>Argentina</v>
      </c>
      <c r="BG13" s="32">
        <v>1</v>
      </c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0.58333333333333337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43267.583333333336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France</v>
      </c>
      <c r="BA14" s="29">
        <v>0</v>
      </c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0.54166666666666663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43268.541666666664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Argentina</v>
      </c>
      <c r="BA15" s="32">
        <v>1</v>
      </c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13:00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0.29166666666666669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43268.291666666664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Portugal</v>
      </c>
      <c r="BM16" s="29">
        <v>1</v>
      </c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0.41666666666666669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43268.416666666664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09:00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Brazil</v>
      </c>
      <c r="BM17" s="32">
        <v>2</v>
      </c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0.29166666666666669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43269.291666666664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Brazil</v>
      </c>
      <c r="BA18" s="29">
        <v>2</v>
      </c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0.41666666666666669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43269.416666666664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30"/>
      <c r="AZ19" s="31" t="str">
        <f>AO39</f>
        <v>Mexico</v>
      </c>
      <c r="BA19" s="32">
        <v>0</v>
      </c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13:00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0.54166666666666663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43269.541666666664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Brazil</v>
      </c>
      <c r="BG20" s="29">
        <v>2</v>
      </c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0.41666666666666669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43270.416666666664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13:00</v>
      </c>
      <c r="AZ21" s="25"/>
      <c r="BA21" s="25"/>
      <c r="BB21" s="35"/>
      <c r="BC21" s="36"/>
      <c r="BD21" s="39"/>
      <c r="BE21" s="130"/>
      <c r="BF21" s="31" t="str">
        <f>T63</f>
        <v>Belgium</v>
      </c>
      <c r="BG21" s="32">
        <v>1</v>
      </c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0.29166666666666669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43270.291666666664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Belgium</v>
      </c>
      <c r="BA22" s="29">
        <v>3</v>
      </c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10:00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0.54166666666666663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43270.541666666664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Japan</v>
      </c>
      <c r="BA23" s="32">
        <v>0</v>
      </c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Brazil</v>
      </c>
      <c r="BS23" s="29">
        <v>0</v>
      </c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0.41666666666666669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43271.416666666664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Russia</v>
      </c>
      <c r="BS24" s="32">
        <v>1</v>
      </c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0.29166666666666669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43271.291666666664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09:00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0.54166666666666663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43271.541666666664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1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Spain</v>
      </c>
      <c r="BA26" s="29">
        <v>0</v>
      </c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0.41666666666666669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43272.416666666664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Russia</v>
      </c>
      <c r="BA27" s="32">
        <v>1</v>
      </c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13:00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0.29166666666666669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43272.291666666664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Russia</v>
      </c>
      <c r="BG28" s="29">
        <v>2</v>
      </c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0.54166666666666663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43272.541666666664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0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13:00</v>
      </c>
      <c r="AZ29" s="25"/>
      <c r="BA29" s="25"/>
      <c r="BB29" s="35"/>
      <c r="BC29" s="36"/>
      <c r="BD29" s="39"/>
      <c r="BE29" s="130"/>
      <c r="BF29" s="31" t="str">
        <f>T61</f>
        <v>Croatia</v>
      </c>
      <c r="BG29" s="32">
        <v>1</v>
      </c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0.41666666666666669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43273.416666666664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Croatia</v>
      </c>
      <c r="BA30" s="29">
        <v>2</v>
      </c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0.29166666666666669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43273.291666666664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30"/>
      <c r="AZ31" s="31" t="str">
        <f>AO21</f>
        <v>Denmark</v>
      </c>
      <c r="BA31" s="32">
        <v>0</v>
      </c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13:00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0.54166666666666663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43273.541666666664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5</v>
      </c>
      <c r="AG32" s="58">
        <f>SUMIF($E$7:$E$54,$AB32,$G$7:$G$54) + SUMIF($H$7:$H$54,$AB32,$F$7:$F$54)</f>
        <v>1</v>
      </c>
      <c r="AH32" s="58">
        <f>(AF32-AG32)*100+AK32*10000+AF32</f>
        <v>70405</v>
      </c>
      <c r="AI32" s="58">
        <f>AF32-AG32</f>
        <v>4</v>
      </c>
      <c r="AJ32" s="58">
        <f>(AI32-AI37)/AI36</f>
        <v>0.875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1100.0007415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Russia</v>
      </c>
      <c r="BM32" s="29">
        <v>1</v>
      </c>
      <c r="BN32" s="30"/>
      <c r="BO32" s="40"/>
      <c r="BP32" s="41"/>
      <c r="BQ32" s="134"/>
      <c r="BR32" s="135"/>
      <c r="BS32" s="135"/>
      <c r="BT32" s="136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0.54166666666666663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5 - 1</v>
      </c>
      <c r="P33" s="71">
        <f>L33*3+M33</f>
        <v>7</v>
      </c>
      <c r="R33" s="58">
        <f>DATE(2018,6,23)+TIME(7,0,0)+gmt_delta</f>
        <v>43274.541666666664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50105</v>
      </c>
      <c r="AI33" s="58">
        <f>AF33-AG33</f>
        <v>1</v>
      </c>
      <c r="AJ33" s="58">
        <f>(AI33-AI37)/AI36</f>
        <v>0.5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776.78630928571431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09:00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England</v>
      </c>
      <c r="BM33" s="32">
        <v>0</v>
      </c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0.41666666666666669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5 - 4</v>
      </c>
      <c r="P34" s="73">
        <f>L34*3+M34</f>
        <v>5</v>
      </c>
      <c r="R34" s="58">
        <f>DATE(2018,6,23)+TIME(4,0,0)+gmt_delta</f>
        <v>43274.416666666664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147.85756785714287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Sweden</v>
      </c>
      <c r="BA34" s="29">
        <v>1</v>
      </c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09:00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0.29166666666666669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2 - 4</v>
      </c>
      <c r="P35" s="73">
        <f>L35*3+M35</f>
        <v>3</v>
      </c>
      <c r="R35" s="58">
        <f>DATE(2018,6,23)+TIME(1,0,0)+gmt_delta</f>
        <v>43274.291666666664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4</v>
      </c>
      <c r="AH35" s="58">
        <f>(AF35-AG35)*100+AK35*10000+AF35</f>
        <v>29802</v>
      </c>
      <c r="AI35" s="58">
        <f>AF35-AG35</f>
        <v>-2</v>
      </c>
      <c r="AJ35" s="58">
        <f>(AI35-AI37)/AI36</f>
        <v>0.125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446.07180657142857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Switzerland</v>
      </c>
      <c r="BA35" s="32">
        <v>0</v>
      </c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09:00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Portugal</v>
      </c>
      <c r="BS35" s="29">
        <v>1</v>
      </c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0.29166666666666669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43275.291666666664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5</v>
      </c>
      <c r="AH36" s="58">
        <f>MAX(AH32:AH35)-AH37+1</f>
        <v>60704</v>
      </c>
      <c r="AI36" s="58">
        <f>MAX(AI32:AI35)-AI37+1</f>
        <v>8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Sweden</v>
      </c>
      <c r="BG36" s="29">
        <v>1</v>
      </c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England</v>
      </c>
      <c r="BS36" s="32">
        <v>2</v>
      </c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0.54166666666666663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43275.541666666664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13:00</v>
      </c>
      <c r="AZ37" s="25"/>
      <c r="BA37" s="25"/>
      <c r="BB37" s="35"/>
      <c r="BC37" s="36"/>
      <c r="BD37" s="39"/>
      <c r="BE37" s="130"/>
      <c r="BF37" s="31" t="str">
        <f>T65</f>
        <v>England</v>
      </c>
      <c r="BG37" s="32">
        <v>2</v>
      </c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0.41666666666666669</v>
      </c>
      <c r="E38" s="22" t="str">
        <f>AB53</f>
        <v>Japan</v>
      </c>
      <c r="F38" s="23">
        <v>3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43275.416666666664</v>
      </c>
      <c r="S38" s="65" t="str">
        <f t="shared" si="2"/>
        <v>Japan_win</v>
      </c>
      <c r="T38" s="65" t="str">
        <f t="shared" si="3"/>
        <v>Senegal_lose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1</v>
      </c>
      <c r="AA38" s="58">
        <f>COUNTIF(AN38:AN41,CONCATENATE("&gt;=",AN38))</f>
        <v>4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2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4</v>
      </c>
      <c r="AH38" s="58">
        <f>(AF38-AG38)*100+AK38*10000+AF38</f>
        <v>29802</v>
      </c>
      <c r="AI38" s="58">
        <f>AF38-AG38</f>
        <v>-2</v>
      </c>
      <c r="AJ38" s="58">
        <f>(AI38-AI43)/AI42</f>
        <v>0</v>
      </c>
      <c r="AK38" s="58">
        <f>AC38*3+AD38</f>
        <v>3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755.00080100000002</v>
      </c>
      <c r="AO38" s="60" t="str">
        <f>IF(SUM(AC38:AE41)=12,J39,INDEX(T,80,lang))</f>
        <v>Sweden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Colombia</v>
      </c>
      <c r="BA38" s="29">
        <v>0</v>
      </c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0.375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Sweden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5 - 2</v>
      </c>
      <c r="P39" s="71">
        <f>L39*3+M39</f>
        <v>6</v>
      </c>
      <c r="R39" s="58">
        <f>DATE(2018,6,25)+TIME(3,0,0)+gmt_delta</f>
        <v>43276.375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4</v>
      </c>
      <c r="AH39" s="58">
        <f>(AF39-AG39)*100+AK39*10000+AF39</f>
        <v>59903</v>
      </c>
      <c r="AI39" s="58">
        <f>AF39-AG39</f>
        <v>-1</v>
      </c>
      <c r="AJ39" s="58">
        <f>(AI39-AI43)/AI42</f>
        <v>0.16666666666666666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1524.1671826666668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England</v>
      </c>
      <c r="BA39" s="32">
        <v>1</v>
      </c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0.375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3 - 4</v>
      </c>
      <c r="P40" s="73">
        <f>L40*3+M40</f>
        <v>6</v>
      </c>
      <c r="R40" s="58">
        <f>DATE(2018,6,25)+TIME(3,0,0)+gmt_delta</f>
        <v>43276.375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1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2</v>
      </c>
      <c r="AH40" s="58">
        <f>(AF40-AG40)*100+AK40*10000+AF40</f>
        <v>60305</v>
      </c>
      <c r="AI40" s="58">
        <f>AF40-AG40</f>
        <v>3</v>
      </c>
      <c r="AJ40" s="58">
        <f>(AI40-AI43)/AI42</f>
        <v>0.83333333333333337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1595.8338323333332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0.54166666666666663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3 - 3</v>
      </c>
      <c r="P41" s="73">
        <f>L41*3+M41</f>
        <v>3</v>
      </c>
      <c r="R41" s="58">
        <f>DATE(2018,6,25)+TIME(7,0,0)+gmt_delta</f>
        <v>43276.541666666664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1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3</v>
      </c>
      <c r="AH41" s="58">
        <f>(AF41-AG41)*100+AK41*10000+AF41</f>
        <v>30003</v>
      </c>
      <c r="AI41" s="58">
        <f>AF41-AG41</f>
        <v>0</v>
      </c>
      <c r="AJ41" s="58">
        <f>(AI41-AI43)/AI42</f>
        <v>0.33333333333333331</v>
      </c>
      <c r="AK41" s="58">
        <f>AC41*3+AD41</f>
        <v>3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790.83361833333333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>Russia</v>
      </c>
      <c r="BP41" s="148"/>
      <c r="BQ41" s="148"/>
      <c r="BR41" s="148"/>
      <c r="BS41" s="148"/>
      <c r="BT41" s="148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0.54166666666666663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Germany</v>
      </c>
      <c r="K42" s="75">
        <f>L42+M42+N42</f>
        <v>3</v>
      </c>
      <c r="L42" s="75">
        <f>VLOOKUP(4,AA38:AK41,3,FALSE)</f>
        <v>1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3</v>
      </c>
      <c r="R42" s="58">
        <f>DATE(2018,6,25)+TIME(7,0,0)+gmt_delta</f>
        <v>43276.541666666664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1</v>
      </c>
      <c r="Y42" s="58">
        <f t="shared" si="9"/>
        <v>0</v>
      </c>
      <c r="AC42" s="58">
        <f t="shared" ref="AC42:AL42" si="15">MAX(AC38:AC41)-MIN(AC38:AC41)+1</f>
        <v>2</v>
      </c>
      <c r="AD42" s="58">
        <f t="shared" si="15"/>
        <v>1</v>
      </c>
      <c r="AE42" s="58">
        <f t="shared" si="15"/>
        <v>2</v>
      </c>
      <c r="AF42" s="58">
        <f t="shared" si="15"/>
        <v>4</v>
      </c>
      <c r="AG42" s="58">
        <f t="shared" si="15"/>
        <v>3</v>
      </c>
      <c r="AH42" s="58">
        <f>MAX(AH38:AH41)-AH43+1</f>
        <v>30504</v>
      </c>
      <c r="AI42" s="58">
        <f>MAX(AI38:AI41)-AI43+1</f>
        <v>6</v>
      </c>
      <c r="AK42" s="58">
        <f t="shared" si="15"/>
        <v>4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0.375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43277.375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29802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0.375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43277.375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9</v>
      </c>
      <c r="AG44" s="58">
        <f>SUMIF($E$7:$E$54,$AB44,$G$7:$G$54) + SUMIF($H$7:$H$54,$AB44,$F$7:$F$54)</f>
        <v>2</v>
      </c>
      <c r="AH44" s="58">
        <f>(AF44-AG44)*100+AK44*10000+AF44</f>
        <v>90709</v>
      </c>
      <c r="AI44" s="58">
        <f>AF44-AG44</f>
        <v>7</v>
      </c>
      <c r="AJ44" s="58">
        <f>(AI44-AI49)/AI48</f>
        <v>0.94117647058823528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1005.3683095588235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0.54166666666666663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9 - 2</v>
      </c>
      <c r="P45" s="71">
        <f>L45*3+M45</f>
        <v>9</v>
      </c>
      <c r="R45" s="58">
        <f>DATE(2018,6,26)+TIME(7,0,0)+gmt_delta</f>
        <v>43277.541666666664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0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2</v>
      </c>
      <c r="AG45" s="58">
        <f>SUMIF($E$7:$E$54,$AB45,$G$7:$G$54) + SUMIF($H$7:$H$54,$AB45,$F$7:$F$54)</f>
        <v>11</v>
      </c>
      <c r="AH45" s="58">
        <f>(AF45-AG45)*100+AK45*10000+AF45</f>
        <v>-898</v>
      </c>
      <c r="AI45" s="58">
        <f>AF45-AG45</f>
        <v>-9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2.5003104999999999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0.54166666666666663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8 - 3</v>
      </c>
      <c r="P46" s="73">
        <f>L46*3+M46</f>
        <v>6</v>
      </c>
      <c r="R46" s="58">
        <f>DATE(2018,6,26)+TIME(7,0,0)+gmt_delta</f>
        <v>43277.541666666664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5</v>
      </c>
      <c r="AG46" s="58">
        <f>SUMIF($E$7:$E$54,$AB46,$G$7:$G$54) + SUMIF($H$7:$H$54,$AB46,$F$7:$F$54)</f>
        <v>8</v>
      </c>
      <c r="AH46" s="58">
        <f>(AF46-AG46)*100+AK46*10000+AF46</f>
        <v>29705</v>
      </c>
      <c r="AI46" s="58">
        <f>AF46-AG46</f>
        <v>-3</v>
      </c>
      <c r="AJ46" s="58">
        <f>(AI46-AI49)/AI48</f>
        <v>0.35294117647058826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341.54453664705886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0.54166666666666663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5 - 8</v>
      </c>
      <c r="P47" s="73">
        <f>L47*3+M47</f>
        <v>3</v>
      </c>
      <c r="R47" s="58">
        <f>DATE(2018,6,27)+TIME(7,0,0)+gmt_delta</f>
        <v>43278.541666666664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3</v>
      </c>
      <c r="AH47" s="58">
        <f>(AF47-AG47)*100+AK47*10000+AF47</f>
        <v>60508</v>
      </c>
      <c r="AI47" s="58">
        <f>AF47-AG47</f>
        <v>5</v>
      </c>
      <c r="AJ47" s="58">
        <f>(AI47-AI49)/AI48</f>
        <v>0.82352941176470584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692.35346467647059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0.54166666666666663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2 - 11</v>
      </c>
      <c r="P48" s="76">
        <f>L48*3+M48</f>
        <v>0</v>
      </c>
      <c r="R48" s="58">
        <f>DATE(2018,6,27)+TIME(7,0,0)+gmt_delta</f>
        <v>43278.541666666664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8</v>
      </c>
      <c r="AG48" s="58">
        <f t="shared" si="16"/>
        <v>10</v>
      </c>
      <c r="AH48" s="58">
        <f>MAX(AH44:AH47)-AH49+1</f>
        <v>91608</v>
      </c>
      <c r="AI48" s="58">
        <f>MAX(AI44:AI47)-AI49+1</f>
        <v>17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0.375</v>
      </c>
      <c r="E49" s="22" t="str">
        <f>AB41</f>
        <v>Korea Republic</v>
      </c>
      <c r="F49" s="23">
        <v>2</v>
      </c>
      <c r="G49" s="24">
        <v>0</v>
      </c>
      <c r="H49" s="67" t="str">
        <f>AB38</f>
        <v>Germany</v>
      </c>
      <c r="R49" s="58">
        <f>DATE(2018,6,27)+TIME(3,0,0)+gmt_delta</f>
        <v>43278.375</v>
      </c>
      <c r="S49" s="65" t="str">
        <f t="shared" si="2"/>
        <v>Korea Republic_win</v>
      </c>
      <c r="T49" s="65" t="str">
        <f t="shared" si="3"/>
        <v>Germany_lose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1</v>
      </c>
      <c r="AH49" s="58">
        <f>MIN(AH44:AH47)</f>
        <v>-898</v>
      </c>
      <c r="AI49" s="58">
        <f>MIN(AI44:AI47)</f>
        <v>-9</v>
      </c>
      <c r="AY49" s="140"/>
      <c r="AZ49" s="141"/>
      <c r="BA49" s="141"/>
      <c r="BB49" s="142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0.375</v>
      </c>
      <c r="E50" s="22" t="str">
        <f>AB39</f>
        <v>Mexico</v>
      </c>
      <c r="F50" s="23">
        <v>0</v>
      </c>
      <c r="G50" s="24">
        <v>3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43278.375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2</v>
      </c>
      <c r="AG50" s="58">
        <f>SUMIF($E$7:$E$54,$AB50,$G$7:$G$54) + SUMIF($H$7:$H$54,$AB50,$F$7:$F$54)</f>
        <v>5</v>
      </c>
      <c r="AH50" s="58">
        <f>(AF50-AG50)*100+AK50*10000+AF50</f>
        <v>29702</v>
      </c>
      <c r="AI50" s="58">
        <f>AF50-AG50</f>
        <v>-3</v>
      </c>
      <c r="AJ50" s="58">
        <f>(AI50-AI55)/AI54</f>
        <v>0</v>
      </c>
      <c r="AK50" s="58">
        <f>AC50*3+AD50</f>
        <v>3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755.00060450000001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0.54166666666666663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2</v>
      </c>
      <c r="M51" s="70">
        <f>VLOOKUP(1,AA50:AK53,4,FALSE)</f>
        <v>0</v>
      </c>
      <c r="N51" s="70">
        <f>VLOOKUP(1,AA50:AK53,5,FALSE)</f>
        <v>1</v>
      </c>
      <c r="O51" s="70" t="str">
        <f>VLOOKUP(1,AA50:AK53,6,FALSE) &amp; " - " &amp; VLOOKUP(1,AA50:AK53,7,FALSE)</f>
        <v>5 - 2</v>
      </c>
      <c r="P51" s="71">
        <f>L51*3+M51</f>
        <v>6</v>
      </c>
      <c r="R51" s="58">
        <f>DATE(2018,6,28)+TIME(7,0,0)+gmt_delta</f>
        <v>43279.541666666664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0</v>
      </c>
      <c r="AE51" s="58">
        <f>COUNTIF($S$7:$T$54,"=" &amp; AB51 &amp; "_lose")</f>
        <v>2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5</v>
      </c>
      <c r="AH51" s="58">
        <f>(AF51-AG51)*100+AK51*10000+AF51</f>
        <v>29904</v>
      </c>
      <c r="AI51" s="58">
        <f>AF51-AG51</f>
        <v>-1</v>
      </c>
      <c r="AJ51" s="58">
        <f>(AI51-AI55)/AI54</f>
        <v>0.2857142857142857</v>
      </c>
      <c r="AK51" s="58">
        <f>AC51*3+AD51</f>
        <v>3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788.57187057142858</v>
      </c>
      <c r="AO51" s="60" t="str">
        <f>IF(SUM(AC50:AE53)=12,J52,INDEX(T,85,lang))</f>
        <v>Japan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0.54166666666666663</v>
      </c>
      <c r="E52" s="22" t="str">
        <f>AB45</f>
        <v>Panama</v>
      </c>
      <c r="F52" s="23">
        <v>1</v>
      </c>
      <c r="G52" s="24">
        <v>2</v>
      </c>
      <c r="H52" s="67" t="str">
        <f>AB46</f>
        <v>Tunisia</v>
      </c>
      <c r="J52" s="72" t="str">
        <f>VLOOKUP(2,AA50:AK53,2,FALSE)</f>
        <v>Japan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5 - 4</v>
      </c>
      <c r="P52" s="73">
        <f>L52*3+M52</f>
        <v>6</v>
      </c>
      <c r="R52" s="58">
        <f>DATE(2018,6,28)+TIME(7,0,0)+gmt_delta</f>
        <v>43279.541666666664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2</v>
      </c>
      <c r="AH52" s="58">
        <f>(AF52-AG52)*100+AK52*10000+AF52</f>
        <v>60305</v>
      </c>
      <c r="AI52" s="58">
        <f>AF52-AG52</f>
        <v>3</v>
      </c>
      <c r="AJ52" s="58">
        <f>(AI52-AI55)/AI54</f>
        <v>0.8571428571428571</v>
      </c>
      <c r="AK52" s="58">
        <f>AC52*3+AD52</f>
        <v>6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1598.2148247142857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0.375</v>
      </c>
      <c r="E53" s="22" t="str">
        <f>AB53</f>
        <v>Japan</v>
      </c>
      <c r="F53" s="23">
        <v>0</v>
      </c>
      <c r="G53" s="24">
        <v>1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2</v>
      </c>
      <c r="O53" s="27" t="str">
        <f>VLOOKUP(3,AA50:AK53,6,FALSE) &amp; " - " &amp; VLOOKUP(3,AA50:AK53,7,FALSE)</f>
        <v>4 - 5</v>
      </c>
      <c r="P53" s="73">
        <f>L53*3+M53</f>
        <v>3</v>
      </c>
      <c r="R53" s="58">
        <f>DATE(2018,6,28)+TIME(3,0,0)+gmt_delta</f>
        <v>43279.375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2</v>
      </c>
      <c r="AD53" s="58">
        <f>COUNTIF($S$7:$T$54,"=" &amp; AB53 &amp; "_draw")</f>
        <v>0</v>
      </c>
      <c r="AE53" s="58">
        <f>COUNTIF($S$7:$T$54,"=" &amp; AB53 &amp; "_lose")</f>
        <v>1</v>
      </c>
      <c r="AF53" s="58">
        <f>SUMIF($E$7:$E$54,$AB53,$F$7:$F$54) + SUMIF($H$7:$H$54,$AB53,$G$7:$G$54)</f>
        <v>5</v>
      </c>
      <c r="AG53" s="58">
        <f>SUMIF($E$7:$E$54,$AB53,$G$7:$G$54) + SUMIF($H$7:$H$54,$AB53,$F$7:$F$54)</f>
        <v>4</v>
      </c>
      <c r="AH53" s="58">
        <f>(AF53-AG53)*100+AK53*10000+AF53</f>
        <v>60105</v>
      </c>
      <c r="AI53" s="58">
        <f>AF53-AG53</f>
        <v>1</v>
      </c>
      <c r="AJ53" s="58">
        <f>(AI53-AI55)/AI54</f>
        <v>0.5714285714285714</v>
      </c>
      <c r="AK53" s="58">
        <f>AC53*3+AD53</f>
        <v>6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1569.643157142857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0.375</v>
      </c>
      <c r="E54" s="48" t="str">
        <f>AB51</f>
        <v>Senegal</v>
      </c>
      <c r="F54" s="32">
        <v>0</v>
      </c>
      <c r="G54" s="33">
        <v>1</v>
      </c>
      <c r="H54" s="68" t="str">
        <f>AB52</f>
        <v>Colombia</v>
      </c>
      <c r="J54" s="74" t="str">
        <f>VLOOKUP(4,AA50:AK53,2,FALSE)</f>
        <v>Poland</v>
      </c>
      <c r="K54" s="75">
        <f>L54+M54+N54</f>
        <v>3</v>
      </c>
      <c r="L54" s="75">
        <f>VLOOKUP(4,AA50:AK53,3,FALSE)</f>
        <v>1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2 - 5</v>
      </c>
      <c r="P54" s="76">
        <f>L54*3+M54</f>
        <v>3</v>
      </c>
      <c r="R54" s="58">
        <f>DATE(2018,6,28)+TIME(3,0,0)+gmt_delta</f>
        <v>43279.375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2</v>
      </c>
      <c r="AD54" s="58">
        <f t="shared" si="17"/>
        <v>1</v>
      </c>
      <c r="AE54" s="58">
        <f t="shared" si="17"/>
        <v>2</v>
      </c>
      <c r="AF54" s="58">
        <f t="shared" si="17"/>
        <v>4</v>
      </c>
      <c r="AG54" s="58">
        <f t="shared" si="17"/>
        <v>4</v>
      </c>
      <c r="AH54" s="58">
        <f>MAX(AH50:AH53)-AH55+1</f>
        <v>30604</v>
      </c>
      <c r="AI54" s="58">
        <f>MAX(AI50:AI53)-AI55+1</f>
        <v>7</v>
      </c>
      <c r="AK54" s="58">
        <f t="shared" si="17"/>
        <v>4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29702</v>
      </c>
      <c r="AI55" s="58">
        <f>MIN(AI50:AI53)</f>
        <v>-3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43281.541666666664</v>
      </c>
      <c r="S58" s="65" t="str">
        <f>IF(OR(BA10="",BA11=""),"",IF(BA10&gt;BA11,AZ10,IF(BA10&lt;BA11,AZ11,IF(OR(BB10="",BB11=""),"draw",IF(BB10&gt;BB11,AZ10,IF(BB10&lt;BB11,AZ11,"draw"))))))</f>
        <v>Portugal</v>
      </c>
      <c r="T58" s="65" t="str">
        <f>IF(OR(S58="",S58="draw"),INDEX(T,86,lang),S58)</f>
        <v>Portugal</v>
      </c>
    </row>
    <row r="59" spans="1:54" ht="12.75" customHeight="1" x14ac:dyDescent="0.3">
      <c r="R59" s="58">
        <f>DATE(2018,6,30)+TIME(3,0,0)+gmt_delta</f>
        <v>43281.375</v>
      </c>
      <c r="S59" s="65" t="str">
        <f>IF(OR(BA14="",BA15=""),"",IF(BA14&gt;BA15,AZ14,IF(BA14&lt;BA15,AZ15,IF(OR(BB14="",BB15=""),"draw",IF(BB14&gt;BB15,AZ14,IF(BB14&lt;BB15,AZ15,"draw"))))))</f>
        <v>Argentina</v>
      </c>
      <c r="T59" s="65" t="str">
        <f>IF(OR(S59="",S59="draw"),INDEX(T,87,lang),S59)</f>
        <v>Argentina</v>
      </c>
    </row>
    <row r="60" spans="1:54" ht="12.75" customHeight="1" x14ac:dyDescent="0.3">
      <c r="R60" s="58">
        <f>DATE(2018,7,1)+TIME(3,0,0)+gmt_delta</f>
        <v>43282.375</v>
      </c>
      <c r="S60" s="65" t="str">
        <f>IF(OR(BA26="",BA27=""),"",IF(BA26&gt;BA27,AZ26,IF(BA26&lt;BA27,AZ27,IF(OR(BB26="",BB27=""),"draw",IF(BB26&gt;BB27,AZ26,IF(BB26&lt;BB27,AZ27,"draw"))))))</f>
        <v>Russia</v>
      </c>
      <c r="T60" s="65" t="str">
        <f>IF(OR(S60="",S60="draw"),INDEX(T,88,lang),S60)</f>
        <v>Russia</v>
      </c>
    </row>
    <row r="61" spans="1:54" ht="12.75" customHeight="1" x14ac:dyDescent="0.3">
      <c r="R61" s="58">
        <f>DATE(2018,7,1)+TIME(7,0,0)+gmt_delta</f>
        <v>43282.541666666664</v>
      </c>
      <c r="S61" s="65" t="str">
        <f>IF(OR(BA30="",BA31=""),"",IF(BA30&gt;BA31,AZ30,IF(BA30&lt;BA31,AZ31,IF(OR(BB30="",BB31=""),"draw",IF(BB30&gt;BB31,AZ30,IF(BB30&lt;BB31,AZ31,"draw"))))))</f>
        <v>Croatia</v>
      </c>
      <c r="T61" s="65" t="str">
        <f>IF(OR(S61="",S61="draw"),INDEX(T,89,lang),S61)</f>
        <v>Croatia</v>
      </c>
    </row>
    <row r="62" spans="1:54" ht="12.75" customHeight="1" x14ac:dyDescent="0.3">
      <c r="R62" s="58">
        <f>DATE(2018,7,2)+TIME(3,0,0)+gmt_delta</f>
        <v>43283.375</v>
      </c>
      <c r="S62" s="65" t="str">
        <f>IF(OR(BA18="",BA19=""),"",IF(BA18&gt;BA19,AZ18,IF(BA18&lt;BA19,AZ19,IF(OR(BB18="",BB19=""),"draw",IF(BB18&gt;BB19,AZ18,IF(BB18&lt;BB19,AZ19,"draw"))))))</f>
        <v>Brazil</v>
      </c>
      <c r="T62" s="65" t="str">
        <f>IF(OR(S62="",S62="draw"),INDEX(T,90,lang),S62)</f>
        <v>Brazil</v>
      </c>
    </row>
    <row r="63" spans="1:54" ht="12.75" customHeight="1" x14ac:dyDescent="0.3">
      <c r="R63" s="58">
        <f>DATE(2018,7,2)+TIME(7,0,0)+gmt_delta</f>
        <v>43283.541666666664</v>
      </c>
      <c r="S63" s="65" t="str">
        <f>IF(OR(BA22="",BA23=""),"",IF(BA22&gt;BA23,AZ22,IF(BA22&lt;BA23,AZ23,IF(OR(BB22="",BB23=""),"draw",IF(BB22&gt;BB23,AZ22,IF(BB22&lt;BB23,AZ23,"draw"))))))</f>
        <v>Belgium</v>
      </c>
      <c r="T63" s="65" t="str">
        <f>IF(OR(S63="",S63="draw"),INDEX(T,91,lang),S63)</f>
        <v>Belgium</v>
      </c>
    </row>
    <row r="64" spans="1:54" ht="12.75" customHeight="1" x14ac:dyDescent="0.3">
      <c r="R64" s="58">
        <f>DATE(2018,7,3)+TIME(3,0,0)+gmt_delta</f>
        <v>43284.375</v>
      </c>
      <c r="S64" s="65" t="str">
        <f>IF(OR(BA34="",BA35=""),"",IF(BA34&gt;BA35,AZ34,IF(BA34&lt;BA35,AZ35,IF(OR(BB34="",BB35=""),"draw",IF(BB34&gt;BB35,AZ34,IF(BB34&lt;BB35,AZ35,"draw"))))))</f>
        <v>Sweden</v>
      </c>
      <c r="T64" s="65" t="str">
        <f>IF(OR(S64="",S64="draw"),INDEX(T,92,lang),S64)</f>
        <v>Sweden</v>
      </c>
    </row>
    <row r="65" spans="18:26" ht="12.75" customHeight="1" x14ac:dyDescent="0.3">
      <c r="R65" s="58">
        <f>DATE(2018,7,3)+TIME(7,0,0)+gmt_delta</f>
        <v>43284.541666666664</v>
      </c>
      <c r="S65" s="65" t="str">
        <f>IF(OR(BA38="",BA39=""),"",IF(BA38&gt;BA39,AZ38,IF(BA38&lt;BA39,AZ39,IF(OR(BB38="",BB39=""),"draw",IF(BB38&gt;BB39,AZ38,IF(BB38&lt;BB39,AZ39,"draw"))))))</f>
        <v>England</v>
      </c>
      <c r="T65" s="65" t="str">
        <f>IF(OR(S65="",S65="draw"),INDEX(T,93,lang),S65)</f>
        <v>England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43287.375</v>
      </c>
      <c r="S69" s="65" t="str">
        <f>IF(OR(BG12="",BG13=""),"",IF(BG12&gt;BG13,BF12,IF(BG12&lt;BG13,BF13,IF(OR(BH12="",BH13=""),"draw",IF(BH12&gt;BH13,BF12,IF(BH12&lt;BH13,BF13,"draw"))))))</f>
        <v>Portugal</v>
      </c>
      <c r="T69" s="65" t="str">
        <f>IF(OR(S69="",S69="draw"),INDEX(T,94,lang),S69)</f>
        <v>Portugal</v>
      </c>
    </row>
    <row r="70" spans="18:26" ht="12.75" customHeight="1" x14ac:dyDescent="0.3">
      <c r="R70" s="58">
        <f>DATE(2018,7,6)+TIME(7,0,0)+gmt_delta</f>
        <v>43287.541666666664</v>
      </c>
      <c r="S70" s="65" t="str">
        <f>IF(OR(BG20="",BG21=""),"",IF(BG20&gt;BG21,BF20,IF(BG20&lt;BG21,BF21,IF(OR(BH20="",BH21=""),"draw",IF(BH20&gt;BH21,BF20,IF(BH20&lt;BH21,BF21,"draw"))))))</f>
        <v>Brazil</v>
      </c>
      <c r="T70" s="65" t="str">
        <f>IF(OR(S70="",S70="draw"),INDEX(T,95,lang),S70)</f>
        <v>Brazil</v>
      </c>
    </row>
    <row r="71" spans="18:26" ht="12.75" customHeight="1" x14ac:dyDescent="0.3">
      <c r="R71" s="58">
        <f>DATE(2018,7,7)+TIME(7,0,0)+gmt_delta</f>
        <v>43288.541666666664</v>
      </c>
      <c r="S71" s="65" t="str">
        <f>IF(OR(BG28="",BG29=""),"",IF(BG28&gt;BG29,BF28,IF(BG28&lt;BG29,BF29,IF(OR(BH28="",BH29=""),"draw",IF(BH28&gt;BH29,BF28,IF(BH28&lt;BH29,BF29,"draw"))))))</f>
        <v>Russia</v>
      </c>
      <c r="T71" s="65" t="str">
        <f>IF(OR(S71="",S71="draw"),INDEX(T,96,lang),S71)</f>
        <v>Russia</v>
      </c>
    </row>
    <row r="72" spans="18:26" ht="12.75" customHeight="1" x14ac:dyDescent="0.3">
      <c r="R72" s="58">
        <f>DATE(2018,7,7)+TIME(3,0,0)+gmt_delta</f>
        <v>43288.375</v>
      </c>
      <c r="S72" s="65" t="str">
        <f>IF(OR(BG36="",BG37=""),"",IF(BG36&gt;BG37,BF36,IF(BG36&lt;BG37,BF37,IF(OR(BH36="",BH37=""),"draw",IF(BH36&gt;BH37,BF36,IF(BH36&lt;BH37,BF37,"draw"))))))</f>
        <v>England</v>
      </c>
      <c r="T72" s="65" t="str">
        <f>IF(OR(S72="",S72="draw"),INDEX(T,97,lang),S72)</f>
        <v>England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43291.541666666664</v>
      </c>
      <c r="S76" s="65" t="str">
        <f>IF(OR(BM16="",BM17=""),"",IF(BM16&gt;BM17,BL16,IF(BM16&lt;BM17,BL17,IF(OR(BN16="",BN17=""),"draw",IF(BN16&gt;BN17,BL16,IF(BN16&lt;BN17,BL17,"draw"))))))</f>
        <v>Brazil</v>
      </c>
      <c r="T76" s="65" t="str">
        <f>IF(OR(S76="",S76="draw"),INDEX(T,98,lang),S76)</f>
        <v>Brazil</v>
      </c>
      <c r="U76" s="65" t="str">
        <f>IF(OR(BM16="",BM17=""),"",IF(BM16&lt;BM17,BL16,IF(BM16&gt;BM17,BL17,IF(OR(BN16="",BN17=""),"draw",IF(BN16&lt;BN17,BL16,IF(BN16&gt;BN17,BL17,"draw"))))))</f>
        <v>Portugal</v>
      </c>
      <c r="Z76" s="65" t="str">
        <f>IF(OR(U76="",U76="draw"),INDEX(T,100,lang),U76)</f>
        <v>Portugal</v>
      </c>
    </row>
    <row r="77" spans="18:26" ht="12.75" customHeight="1" x14ac:dyDescent="0.3">
      <c r="R77" s="58">
        <f>DATE(2018,7,11)+TIME(7,0,0)+gmt_delta</f>
        <v>43292.541666666664</v>
      </c>
      <c r="S77" s="65" t="str">
        <f>IF(OR(BM32="",BM33=""),"",IF(BM32&gt;BM33,BL32,IF(BM32&lt;BM33,BL33,IF(OR(BN32="",BN33=""),"draw",IF(BN32&gt;BN33,BL32,IF(BN32&lt;BN33,BL33,"draw"))))))</f>
        <v>Russia</v>
      </c>
      <c r="T77" s="65" t="str">
        <f>IF(OR(S77="",S77="draw"),INDEX(T,99,lang),S77)</f>
        <v>Russia</v>
      </c>
      <c r="U77" s="65" t="str">
        <f>IF(OR(BM32="",BM33=""),"",IF(BM32&lt;BM33,BL32,IF(BM32&gt;BM33,BL33,IF(OR(BN32="",BN33=""),"draw",IF(BN32&lt;BN33,BL32,IF(BN32&gt;BN33,BL33,"draw"))))))</f>
        <v>England</v>
      </c>
      <c r="Z77" s="65" t="str">
        <f>IF(OR(U77="",U77="draw"),INDEX(T,101,lang),U77)</f>
        <v>England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43295.375</v>
      </c>
      <c r="T81" s="65" t="str">
        <f>IF(OR(BS35="",BS36=""),"",IF(BS35&gt;BS36,BR35,IF(BS35&lt;BS36,BR36,IF(OR(BT35="",BT36=""),"",IF(BT35&gt;BT36,BR35,IF(BT35&lt;BT36,BR36,""))))))</f>
        <v>England</v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43296.416666666664</v>
      </c>
      <c r="S85" s="65" t="str">
        <f>IF(OR(BS23="",BS24=""),"",IF(BS23&gt;BS24,BR23,IF(BS23&lt;BS24,BR24,IF(OR(BT23="",BT24=""),"",IF(BT23&gt;BT24,BR23,IF(BT23&lt;BT24,BR24,""))))))</f>
        <v>Russia</v>
      </c>
      <c r="T85" s="65" t="str">
        <f>S85</f>
        <v>Russia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2018-06-30T03:43:04Z</dcterms:modified>
</cp:coreProperties>
</file>