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17970" windowHeight="5955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<sst xmlns="http://schemas.openxmlformats.org/spreadsheetml/2006/main" count="4552" uniqueCount="2581">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</sst>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A33" zoomScaleNormal="100" workbookViewId="0">
      <selection activeCell="F53" sqref="F53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43270.625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43270.5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43272.75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1</v>
      </c>
      <c r="V38" s="58">
        <f t="shared" si="5"/>
        <v>2</v>
      </c>
      <c r="W38" s="58">
        <f t="shared" si="6"/>
        <v>2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43276.583333333336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43276.75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2</v>
      </c>
      <c r="AH44" s="58">
        <f>(AF44-AG44)*100+AK44*10000+AF44</f>
        <v>60608</v>
      </c>
      <c r="AI44" s="58">
        <f>AF44-AG44</f>
        <v>6</v>
      </c>
      <c r="AJ44" s="58">
        <f>(AI44-AI49)/AI48</f>
        <v>0.93333333333333335</v>
      </c>
      <c r="AK44" s="58">
        <f>AC44*3+AD44</f>
        <v>6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960.47685297619046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2</v>
      </c>
      <c r="L45" s="70">
        <f>VLOOKUP(1,AA44:AK47,3,FALSE)</f>
        <v>2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8 - 2</v>
      </c>
      <c r="P45" s="71">
        <f>L45*3+M45</f>
        <v>6</v>
      </c>
      <c r="R45" s="58">
        <f>DATE(2018,6,26)+TIME(7,0,0)+gmt_delta</f>
        <v>43277.75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9</v>
      </c>
      <c r="AH45" s="58">
        <f>(AF45-AG45)*100+AK45*10000+AF45</f>
        <v>-799</v>
      </c>
      <c r="AI45" s="58">
        <f>AF45-AG45</f>
        <v>-8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1.2503105000000001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2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8 - 2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7</v>
      </c>
      <c r="AH46" s="58">
        <f>(AF46-AG46)*100+AK46*10000+AF46</f>
        <v>-397</v>
      </c>
      <c r="AI46" s="58">
        <f>AF46-AG46</f>
        <v>-4</v>
      </c>
      <c r="AJ46" s="58">
        <f>(AI46-AI49)/AI48</f>
        <v>0.26666666666666666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30.417085666666669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2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3 - 7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2</v>
      </c>
      <c r="AH47" s="58">
        <f>(AF47-AG47)*100+AK47*10000+AF47</f>
        <v>60608</v>
      </c>
      <c r="AI47" s="58">
        <f>AF47-AG47</f>
        <v>6</v>
      </c>
      <c r="AJ47" s="58">
        <f>(AI47-AI49)/AI48</f>
        <v>0.93333333333333335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960.47671397619047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2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2</v>
      </c>
      <c r="O48" s="75" t="str">
        <f>VLOOKUP(4,AA44:AK47,6,FALSE) &amp; " - " &amp; VLOOKUP(4,AA44:AK47,7,FALSE)</f>
        <v>1 - 9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3</v>
      </c>
      <c r="AD48" s="58">
        <f t="shared" si="16"/>
        <v>1</v>
      </c>
      <c r="AE48" s="58">
        <f t="shared" si="16"/>
        <v>3</v>
      </c>
      <c r="AF48" s="58">
        <f t="shared" si="16"/>
        <v>8</v>
      </c>
      <c r="AG48" s="58">
        <f t="shared" si="16"/>
        <v>8</v>
      </c>
      <c r="AH48" s="58">
        <f>MAX(AH44:AH47)-AH49+1</f>
        <v>61408</v>
      </c>
      <c r="AI48" s="58">
        <f>MAX(AI44:AI47)-AI49+1</f>
        <v>15</v>
      </c>
      <c r="AK48" s="58">
        <f t="shared" si="16"/>
        <v>7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-799</v>
      </c>
      <c r="AI49" s="58">
        <f>MIN(AI44:AI47)</f>
        <v>-8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1</v>
      </c>
      <c r="AG50" s="58">
        <f>SUMIF($E$7:$E$54,$AB50,$G$7:$G$54) + SUMIF($H$7:$H$54,$AB50,$F$7:$F$54)</f>
        <v>5</v>
      </c>
      <c r="AH50" s="58">
        <f>(AF50-AG50)*100+AK50*10000+AF50</f>
        <v>-399</v>
      </c>
      <c r="AI50" s="58">
        <f>AF50-AG50</f>
        <v>-4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2.5006045000000001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Senegal</v>
      </c>
      <c r="K51" s="70">
        <f>L51+M51+N51</f>
        <v>2</v>
      </c>
      <c r="L51" s="70">
        <f>VLOOKUP(1,AA50:AK53,3,FALSE)</f>
        <v>1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4 - 3</v>
      </c>
      <c r="P51" s="71">
        <f>L51*3+M51</f>
        <v>4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1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0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3</v>
      </c>
      <c r="AH51" s="58">
        <f>(AF51-AG51)*100+AK51*10000+AF51</f>
        <v>40104</v>
      </c>
      <c r="AI51" s="58">
        <f>AF51-AG51</f>
        <v>1</v>
      </c>
      <c r="AJ51" s="58">
        <f>(AI51-AI55)/AI54</f>
        <v>0.7142857142857143</v>
      </c>
      <c r="AK51" s="58">
        <f>AC51*3+AD51</f>
        <v>4</v>
      </c>
      <c r="AL51" s="58">
        <f>AP51/AP54*1000+AQ51/AQ54*100+AT51/AT54*10+AR51/AR54</f>
        <v>50.666666666666664</v>
      </c>
      <c r="AM51" s="58">
        <f>VLOOKUP(AB51,db_fifarank,2,FALSE)/2000000</f>
        <v>4.4200000000000001E-4</v>
      </c>
      <c r="AN51" s="59">
        <f>1000*AK51/AK54+100*AJ51+10*AF51/AF54+1*AL51/AL54+AM51</f>
        <v>882.40965858986181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1</v>
      </c>
      <c r="AR51" s="62">
        <f>SUMPRODUCT(($E$7:$E$54=AB51)*($U$7:$U$54)*($F$7:$F$54))+SUMPRODUCT(($H$7:$H$54=AB51)*($U$7:$U$54)*($G$7:$G$54))</f>
        <v>2</v>
      </c>
      <c r="AS51" s="62">
        <f>SUMPRODUCT(($E$7:$E$54=AB51)*($U$7:$U$54)*($G$7:$G$54))+SUMPRODUCT(($H$7:$H$54=AB51)*($U$7:$U$54)*($F$7:$F$54))</f>
        <v>2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Japan</v>
      </c>
      <c r="K52" s="27">
        <f>L52+M52+N52</f>
        <v>2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0</v>
      </c>
      <c r="O52" s="27" t="str">
        <f>VLOOKUP(2,AA50:AK53,6,FALSE) &amp; " - " &amp; VLOOKUP(2,AA50:AK53,7,FALSE)</f>
        <v>4 - 3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3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4</v>
      </c>
      <c r="AG52" s="58">
        <f>SUMIF($E$7:$E$54,$AB52,$G$7:$G$54) + SUMIF($H$7:$H$54,$AB52,$F$7:$F$54)</f>
        <v>2</v>
      </c>
      <c r="AH52" s="58">
        <f>(AF52-AG52)*100+AK52*10000+AF52</f>
        <v>30204</v>
      </c>
      <c r="AI52" s="58">
        <f>AF52-AG52</f>
        <v>2</v>
      </c>
      <c r="AJ52" s="58">
        <f>(AI52-AI55)/AI54</f>
        <v>0.8571428571428571</v>
      </c>
      <c r="AK52" s="58">
        <f>AC52*3+AD52</f>
        <v>3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695.71482471428567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Colombia</v>
      </c>
      <c r="K53" s="27">
        <f>L53+M53+N53</f>
        <v>2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1</v>
      </c>
      <c r="O53" s="27" t="str">
        <f>VLOOKUP(3,AA50:AK53,6,FALSE) &amp; " - " &amp; VLOOKUP(3,AA50:AK53,7,FALSE)</f>
        <v>4 - 2</v>
      </c>
      <c r="P53" s="73">
        <f>L53*3+M53</f>
        <v>3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0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3</v>
      </c>
      <c r="AH53" s="58">
        <f>(AF53-AG53)*100+AK53*10000+AF53</f>
        <v>40104</v>
      </c>
      <c r="AI53" s="58">
        <f>AF53-AG53</f>
        <v>1</v>
      </c>
      <c r="AJ53" s="58">
        <f>(AI53-AI55)/AI54</f>
        <v>0.7142857142857143</v>
      </c>
      <c r="AK53" s="58">
        <f>AC53*3+AD53</f>
        <v>4</v>
      </c>
      <c r="AL53" s="58">
        <f>AP53/AP54*1000+AQ53/AQ54*100+AT53/AT54*10+AR53/AR54</f>
        <v>50.666666666666664</v>
      </c>
      <c r="AM53" s="58">
        <f>VLOOKUP(AB53,db_fifarank,2,FALSE)/2000000</f>
        <v>2.9999999999999997E-4</v>
      </c>
      <c r="AN53" s="59">
        <f>1000*AK53/AK54+100*AJ53+10*AF53/AF54+1*AL53/AL54+AM53</f>
        <v>882.40951658986182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1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2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Poland</v>
      </c>
      <c r="K54" s="75">
        <f>L54+M54+N54</f>
        <v>2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1 - 5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2</v>
      </c>
      <c r="AD54" s="58">
        <f t="shared" si="17"/>
        <v>2</v>
      </c>
      <c r="AE54" s="58">
        <f t="shared" si="17"/>
        <v>3</v>
      </c>
      <c r="AF54" s="58">
        <f t="shared" si="17"/>
        <v>4</v>
      </c>
      <c r="AG54" s="58">
        <f t="shared" si="17"/>
        <v>4</v>
      </c>
      <c r="AH54" s="58">
        <f>MAX(AH50:AH53)-AH55+1</f>
        <v>40504</v>
      </c>
      <c r="AI54" s="58">
        <f>MAX(AI50:AI53)-AI55+1</f>
        <v>7</v>
      </c>
      <c r="AK54" s="58">
        <f t="shared" si="17"/>
        <v>5</v>
      </c>
      <c r="AL54" s="58">
        <f t="shared" si="17"/>
        <v>51.666666666666664</v>
      </c>
      <c r="AP54" s="58">
        <f>MAX(AP50:AP53)-MIN(AP50:AP53)+1</f>
        <v>1</v>
      </c>
      <c r="AQ54" s="58">
        <f>MAX(AQ50:AQ53)-MIN(AQ50:AQ53)+1</f>
        <v>2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-399</v>
      </c>
      <c r="AI55" s="58">
        <f>MIN(AI50:AI53)</f>
        <v>-4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2018-06-27T19:56:16Z</dcterms:modified>
</cp:coreProperties>
</file>