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2.e\1_simulation_inputs\"/>
    </mc:Choice>
  </mc:AlternateContent>
  <xr:revisionPtr revIDLastSave="0" documentId="13_ncr:1_{81D5E82C-B095-40CE-9478-EE9629F8D843}" xr6:coauthVersionLast="47" xr6:coauthVersionMax="47" xr10:uidLastSave="{00000000-0000-0000-0000-000000000000}"/>
  <bookViews>
    <workbookView xWindow="-108" yWindow="-108" windowWidth="23256" windowHeight="13176" tabRatio="818" activeTab="1"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2" i="49" l="1"/>
  <c r="F12" i="49"/>
  <c r="L36" i="49" l="1"/>
  <c r="L35" i="49"/>
  <c r="L32" i="49"/>
  <c r="L31" i="49"/>
  <c r="L30" i="49"/>
  <c r="L24" i="49"/>
  <c r="L23" i="49"/>
  <c r="L20" i="49"/>
  <c r="L19" i="49"/>
  <c r="L18" i="49"/>
  <c r="K36" i="49"/>
  <c r="K35" i="49"/>
  <c r="K32" i="49"/>
  <c r="K31" i="49"/>
  <c r="K30" i="49"/>
  <c r="K24" i="49"/>
  <c r="K23" i="49"/>
  <c r="K20" i="49"/>
  <c r="K19" i="49"/>
  <c r="K18" i="49"/>
  <c r="J36" i="49"/>
  <c r="J35" i="49"/>
  <c r="J32" i="49"/>
  <c r="J31" i="49"/>
  <c r="J30" i="49"/>
  <c r="J24" i="49"/>
  <c r="J23" i="49"/>
  <c r="J20" i="49"/>
  <c r="J19" i="49"/>
  <c r="J18" i="49"/>
  <c r="I36" i="49"/>
  <c r="I35" i="49"/>
  <c r="I32" i="49"/>
  <c r="I31" i="49"/>
  <c r="I30" i="49"/>
  <c r="I24" i="49"/>
  <c r="I23" i="49"/>
  <c r="I20" i="49"/>
  <c r="I19" i="49"/>
  <c r="I18" i="49"/>
  <c r="H36" i="49"/>
  <c r="H35" i="49"/>
  <c r="H32" i="49"/>
  <c r="H31" i="49"/>
  <c r="H30" i="49"/>
  <c r="H24" i="49"/>
  <c r="H23" i="49"/>
  <c r="H20" i="49"/>
  <c r="H19" i="49"/>
  <c r="H18" i="49"/>
  <c r="G36" i="49"/>
  <c r="G35" i="49"/>
  <c r="G32" i="49"/>
  <c r="G31" i="49"/>
  <c r="G30" i="49"/>
  <c r="G24" i="49"/>
  <c r="G23" i="49"/>
  <c r="G20" i="49"/>
  <c r="G19" i="49"/>
  <c r="G18" i="49"/>
  <c r="F36" i="49"/>
  <c r="F35" i="49"/>
  <c r="F32" i="49"/>
  <c r="F31" i="49"/>
  <c r="F30" i="49"/>
  <c r="F24" i="49"/>
  <c r="F23" i="49"/>
  <c r="F20" i="49"/>
  <c r="F19" i="49"/>
  <c r="F18" i="49"/>
  <c r="E36" i="49"/>
  <c r="E35" i="49"/>
  <c r="E32" i="49"/>
  <c r="E31" i="49"/>
  <c r="E30" i="49"/>
  <c r="L75" i="53"/>
  <c r="L73" i="53"/>
  <c r="L70" i="53"/>
  <c r="L81" i="53"/>
  <c r="H15" i="50" l="1"/>
  <c r="H17" i="50"/>
  <c r="H19" i="50"/>
  <c r="H21" i="50"/>
  <c r="B21" i="50"/>
  <c r="H23" i="50"/>
  <c r="C8" i="49"/>
  <c r="E69" i="53"/>
  <c r="J25" i="49" l="1"/>
  <c r="H33" i="49"/>
  <c r="H25" i="49"/>
  <c r="L25" i="49"/>
  <c r="G21" i="49"/>
  <c r="I33" i="49"/>
  <c r="G37" i="49"/>
  <c r="L37" i="49"/>
  <c r="K21" i="49"/>
  <c r="F37" i="49"/>
  <c r="G25" i="49"/>
  <c r="I25" i="49"/>
  <c r="G33" i="49"/>
  <c r="F33" i="49"/>
  <c r="K33" i="49"/>
  <c r="H21" i="49"/>
  <c r="F25" i="49"/>
  <c r="H37" i="49"/>
  <c r="L21" i="49"/>
  <c r="F21" i="49"/>
  <c r="K37" i="49"/>
  <c r="J21" i="49"/>
  <c r="I21" i="49"/>
  <c r="I37" i="49"/>
  <c r="J33" i="49"/>
  <c r="K25" i="49"/>
  <c r="L33" i="49"/>
  <c r="J37" i="49"/>
  <c r="E33" i="49"/>
  <c r="E37"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<sst xmlns="http://schemas.openxmlformats.org/spreadsheetml/2006/main" count="1133" uniqueCount="365">
  <si>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</si>
  <si>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</si>
  <si>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</si>
  <si>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</si>
  <si>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</si>
  <si>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</si>
  <si>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</si>
  <si>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</si>
  <si>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</si>
  <si>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</si>
  <si>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</si>
  <si>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</si>
  <si>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</si>
  <si>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</si>
  <si>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</si>
  <si>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</si>
  <si>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</si>
  <si>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</si>
  <si>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</si>
  <si>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</si>
  <si>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</si>
  <si>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</si>
  <si>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</si>
  <si>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</si>
  <si>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</si>
  <si>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</si>
  <si>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</si>
  <si>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</si>
  <si>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</si>
  <si>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</si>
  <si>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</si>
  <si>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</si>
  <si>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</si>
  <si>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</si>
  <si>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</si>
  <si>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</si>
  <si>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</si>
  <si>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</si>
  <si>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</si>
  <si>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</si>
  <si>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</si>
  <si>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</si>
  <si>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</si>
  <si>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</si>
  <si>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</si>
  <si>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</si>
  <si>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</si>
  <si>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</si>
  <si>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</si>
  <si>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</si>
  <si>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</si>
  <si>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</si>
  <si>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</si>
  <si>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</si>
  <si>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</si>
  <si>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</si>
  <si>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</si>
  <si>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</si>
  <si>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</si>
  <si>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</si>
  <si>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</si>
  <si>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</si>
  <si>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</si>
  <si>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</si>
  <si>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</si>
  <si>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</si>
  <si>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</si>
  <si>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</si>
  <si>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</si>
  <si>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</si>
  <si>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</si>
  <si>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</si>
  <si>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</si>
  <si>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</si>
  <si>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</si>
  <si>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</si>
  <si>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</si>
  <si>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</si>
  <si>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</si>
  <si>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</si>
  <si>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</si>
  <si>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</si>
  <si>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</si>
  <si>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</si>
  <si>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</si>
  <si>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</si>
  <si>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</si>
  <si>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</si>
  <si>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</si>
  <si>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</si>
  <si>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</si>
  <si>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</si>
  <si>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</si>
  <si>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</si>
  <si>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</si>
  <si>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</si>
  <si>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</si>
  <si>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</si>
  <si>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</si>
  <si>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</si>
  <si>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</si>
  <si>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</si>
  <si>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</si>
  <si>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</si>
  <si>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</si>
  <si>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</si>
  <si>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</si>
  <si>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</si>
  <si>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</si>
  <si>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</si>
  <si>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</si>
  <si>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</si>
  <si>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</si>
  <si>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</si>
  <si>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</si>
  <si>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</si>
  <si>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</si>
  <si>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</si>
  <si>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</si>
  <si>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</si>
  <si>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</si>
  <si>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</si>
  <si>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</si>
  <si>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</si>
  <si>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</si>
  <si>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</si>
  <si>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</si>
  <si>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</si>
  <si>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</si>
  <si>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</si>
  <si>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</si>
  <si>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</si>
  <si>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</si>
  <si>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</si>
  <si>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</si>
  <si>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</si>
  <si>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</si>
  <si>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</si>
  <si>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</si>
  <si>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</si>
  <si>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</si>
  <si>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</si>
  <si>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</si>
  <si>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</si>
  <si>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</si>
  <si>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</si>
  <si>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</si>
  <si>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</si>
  <si>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</si>
  <si>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</si>
  <si>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</si>
  <si>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</si>
  <si>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</si>
  <si>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</si>
  <si>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</si>
  <si>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</si>
  <si>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</si>
  <si>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</si>
  <si>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</si>
  <si>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</si>
  <si>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</si>
  <si>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</si>
  <si>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</si>
  <si>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</si>
  <si>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</si>
  <si>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</si>
  <si>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</si>
  <si>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</si>
  <si>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</si>
  <si>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</si>
  <si>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</si>
  <si>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</si>
  <si>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</si>
  <si>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</si>
  <si>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</si>
  <si>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</si>
  <si>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</si>
  <si>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</si>
  <si>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</si>
  <si>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</si>
  <si>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</si>
  <si>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</si>
  <si>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</si>
  <si>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</si>
  <si>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</si>
  <si>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</si>
  <si>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</si>
  <si>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</si>
  <si>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</si>
  <si>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</si>
  <si>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</si>
  <si>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</si>
  <si>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</si>
  <si>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</si>
  <si>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</si>
  <si>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</si>
  <si>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</si>
  <si>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</si>
  <si>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</si>
  <si>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</si>
  <si>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</si>
  <si>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</si>
  <si>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</si>
  <si>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</si>
  <si>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</si>
  <si>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</si>
  <si>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</si>
  <si>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</si>
  <si>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</si>
  <si>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</si>
  <si>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</si>
  <si>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</si>
  <si>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</si>
  <si>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</si>
  <si>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</si>
  <si>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</si>
  <si>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</si>
  <si>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</si>
  <si>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</si>
  <si>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</si>
  <si>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</si>
  <si>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</si>
  <si>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</si>
  <si>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</si>
  <si>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</si>
  <si>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</si>
  <si>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</si>
  <si>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</si>
  <si>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</si>
  <si>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</si>
  <si>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</si>
  <si>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</si>
  <si>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</si>
  <si>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</si>
  <si>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</si>
  <si>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</si>
  <si>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</si>
  <si>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</si>
  <si>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</si>
  <si>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</si>
  <si>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</si>
  <si>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</si>
  <si>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</si>
  <si>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</si>
  <si>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</si>
  <si>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</si>
  <si>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</si>
  <si>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</si>
  <si>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</si>
  <si>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</si>
  <si>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</si>
  <si>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</si>
  <si>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</si>
  <si>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</si>
  <si>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</si>
  <si>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</si>
  <si>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</si>
  <si>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</si>
  <si>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</si>
  <si>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</si>
  <si>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</si>
  <si>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</si>
  <si>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</si>
  <si>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</si>
  <si>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</si>
  <si>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</si>
  <si>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</si>
  <si>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</si>
  <si>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</si>
  <si>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</si>
  <si>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</si>
  <si>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</si>
  <si>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</si>
  <si>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</si>
  <si>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</si>
  <si>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</si>
  <si>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</si>
  <si>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</si>
  <si>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</si>
  <si>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</si>
  <si>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</si>
  <si>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</si>
  <si>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</si>
  <si>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</si>
  <si>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</si>
  <si>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</si>
  <si>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</si>
  <si>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</si>
  <si>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</si>
  <si>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</si>
  <si>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</si>
  <si>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</si>
  <si>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</si>
  <si>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</si>
  <si>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</si>
  <si>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</si>
  <si>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</si>
  <si>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</si>
  <si>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</si>
  <si>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</si>
  <si>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</si>
  <si>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</si>
  <si>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</si>
  <si>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</si>
  <si>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</si>
  <si>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</si>
  <si>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</si>
  <si>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</si>
  <si>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</si>
  <si>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</si>
  <si>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</si>
  <si>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</si>
  <si>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</si>
  <si>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</si>
  <si>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</si>
  <si>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</si>
  <si>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</si>
  <si>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</si>
  <si>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</si>
  <si>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</si>
  <si>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</si>
  <si>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</si>
  <si>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</si>
  <si>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</si>
  <si>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</si>
  <si>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</si>
  <si>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</si>
  <si>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</si>
  <si>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</si>
  <si>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</si>
  <si>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</si>
  <si>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</si>
  <si>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</si>
  <si>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</si>
  <si>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</si>
  <si>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</si>
  <si>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</si>
  <si>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</si>
  <si>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</si>
  <si>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</si>
  <si>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</si>
  <si>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</si>
  <si>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</si>
  <si>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</si>
  <si>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</si>
  <si>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</si>
  <si>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</si>
  <si>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</si>
  <si>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</si>
  <si>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</si>
  <si>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</si>
  <si>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EQ-XXX-APR RP-FEE-XXX HP-FEE-RAF HP-FEE-RAF EQ-XXX-APR DP-ATM-XXX DP-ATM-XXX LP-ATM-RAF</t>
  </si>
  <si>
    <t>EQ-XXX-APR DP-ATM-XXX DP-ATM-XXX LP-ATM-RAF EQ-XXX-APR RP-FEE-XXX HP-FEE-RAF HP-FEE-RAF</t>
  </si>
  <si>
    <t>varying_pressure varying_pressure constant_pressure constant_pressure varying_pressure varying_pressure varying_pressure constant_pressure</t>
  </si>
  <si>
    <t>varying_pressure varying_pressure varying_pressure constant_pressure varying_pressure varying_pressure constant_pressure constant_pressure</t>
  </si>
  <si>
    <t>TBD 0_(positive) 0_(positive) 0_(positive) TBD 1_(negative) 1_(negative) 1_(negative)</t>
  </si>
  <si>
    <t>TBD 1_(negative) 1_(negative) 1_(negative) TBD 0_(positive) 0_(positive) 0_(positive)</t>
  </si>
  <si>
    <t>0.00000311 0 1 1 0.00000311 0 0 0.000000115</t>
  </si>
  <si>
    <t>0.00000311 0 0 0.000000115 0.00000311 0 1 1</t>
  </si>
  <si>
    <t>0 0.000005 0.00000627 0.00000627 0 0.00000751 0.00000751 1</t>
  </si>
  <si>
    <t>0 0.00000751 0.00000751 1 0 0.000005 0.00000627 0.00000627</t>
  </si>
  <si>
    <t>None Adsorber_1_Feed_End Adsorber_2_Feed_End Adsorber_1_Prod_End None Adsorber_2_Feed_End Adsorber_1_Feed_End Adsorber_2_Prod_End</t>
  </si>
  <si>
    <t>None Pressure_[bar] Pressure_[bar] Sum_LK_Mol_Frac_[-] None Pressure_[bar] Pressure_[bar] Sum_LK_Mol_Frac_[-]</t>
  </si>
  <si>
    <t>40 25 20 1000 40 25 20 1000</t>
  </si>
  <si>
    <t>None 11.14575 1.01325 0.96143 None 11.14575 1.01325 0.96143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</si>
</sst>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11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i/>
        <strike val="0"/>
        <color rgb="FFFFFF00"/>
      </font>
      <fill>
        <patternFill>
          <bgColor rgb="FF00B050"/>
        </patternFill>
      </fill>
    </dxf>
    <dxf>
      <font>
        <b/>
        <i/>
        <strike val="0"/>
        <color rgb="FFFFFF00"/>
      </font>
      <fill>
        <patternFill>
          <bgColor rgb="FF00B05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106" dataDxfId="104" headerRowBorderDxfId="105" tableBorderDxfId="103" totalsRowBorderDxfId="102">
  <autoFilter ref="A9:J13" xr:uid="{B089C5C3-2CCE-4800-96CA-2131BB6E3E4F}"/>
  <tableColumns count="10">
    <tableColumn id="1" xr3:uid="{B74FFB85-2D30-2248-A7F7-F9B59A5E8CFF}" name="Variable" dataDxfId="101"/>
    <tableColumn id="4" xr3:uid="{60EF3E4D-7C76-4043-99D4-ADAEA96787E6}" name="Value" dataDxfId="100"/>
    <tableColumn id="5" xr3:uid="{C5CA3C39-58DB-CD4F-9E50-5D2008F0E4A7}" name="Unit" dataDxfId="99"/>
    <tableColumn id="6" xr3:uid="{B9E69413-DB95-204F-9494-7456D76A8956}" name="Comparisons" dataDxfId="98"/>
    <tableColumn id="7" xr3:uid="{F5A3A202-5AED-EF49-A242-F186A4937E89}" name="Variable Type" dataDxfId="97"/>
    <tableColumn id="8" xr3:uid="{93CB49C7-D7F9-AD4A-BE8A-B9B446828E85}" name="Dependency" dataDxfId="96"/>
    <tableColumn id="12" xr3:uid="{8A8E4280-7DFF-F040-BC62-92460CFF74F8}" name="Test 1" dataDxfId="95"/>
    <tableColumn id="10" xr3:uid="{B402B24B-3143-B74C-B234-CC9367918327}" name="Test 2" dataDxfId="94"/>
    <tableColumn id="2" xr3:uid="{A2ECB960-DF6E-CC4C-B930-70C73CAD4EDE}" name="Test 3" dataDxfId="93"/>
    <tableColumn id="9" xr3:uid="{AF810ADD-A738-A044-AE38-3E9B8AAB2DFA}" name="Description" dataDxfId="9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71" dataDxfId="69" headerRowBorderDxfId="70" tableBorderDxfId="68" totalsRowBorderDxfId="67">
  <autoFilter ref="A9:J24" xr:uid="{B089C5C3-2CCE-4800-96CA-2131BB6E3E4F}"/>
  <tableColumns count="10">
    <tableColumn id="1" xr3:uid="{B98941E9-1F8D-FA4F-B8CD-D19FA0CCE7B4}" name="Variable" dataDxfId="66"/>
    <tableColumn id="4" xr3:uid="{727F89FD-185E-664A-A44F-49646268379F}" name="Value" dataDxfId="65">
      <calculatedColumnFormula>IF(Table1323[[#This Row],[Test 3]]=1,_xlfn.TEXTJOIN(" ",TRUE,'Cycle Organizer'!E11:E11),"")</calculatedColumnFormula>
    </tableColumn>
    <tableColumn id="5" xr3:uid="{D0488D30-3DC2-904A-BA5A-CACD3EEC7D17}" name="Unit" dataDxfId="64"/>
    <tableColumn id="6" xr3:uid="{9112EDC0-76BE-9546-A557-16201290DACC}" name="Comparisons" dataDxfId="63"/>
    <tableColumn id="7" xr3:uid="{4F3D680C-E3B0-014A-858E-06A189C1336A}" name="Variable Type" dataDxfId="62"/>
    <tableColumn id="8" xr3:uid="{4F5D00A9-97D5-E141-87BC-CB91CD679F2C}" name="Dependency" dataDxfId="61"/>
    <tableColumn id="12" xr3:uid="{3E2FDA4E-8924-234A-8D70-FEFA2242DD0C}" name="Test 1" dataDxfId="60"/>
    <tableColumn id="10" xr3:uid="{D5461923-1F13-424D-88C0-CDBD0551AB36}" name="Test 2" dataDxfId="59"/>
    <tableColumn id="2" xr3:uid="{8F164C94-DCC1-1941-A4E7-A3D223D748FE}" name="Test 3" dataDxfId="58"/>
    <tableColumn id="9" xr3:uid="{35227A5D-3970-B042-9FA5-06C9B540EE2C}" name="Description" dataDxfId="5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100</v>
      </c>
      <c r="C11" s="16" t="s">
        <v>3</v>
      </c>
      <c r="D11" s="49" t="s">
        <v>27</v>
      </c>
      <c r="E11" s="49" t="s">
        <v>7</v>
      </c>
      <c r="F11" s="16" t="s">
        <v>40</v>
      </c>
      <c r="G11" s="49">
        <v>1</v>
      </c>
      <c r="H11" s="49">
        <v>1</v>
      </c>
      <c r="I11" s="17">
        <v>1</v>
      </c>
      <c r="J11" s="18" t="s">
        <v>248</v>
      </c>
    </row>
    <row r="12" spans="1:10" ht="28.8">
      <c r="A12" s="15" t="s">
        <v>40</v>
      </c>
      <c r="B12" s="2">
        <v>8</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P/ycCYp7vOSZSi/Y1ffBVDCLwQn+UMm4A9rB/AJq+AndQA8c87vMK9UKG6h5ZreGAhO53kpQON86QciufRxchQ==" saltValue="ACpOw9+HwEg3lxD4BeBXuQ==" spinCount="100000" sheet="1" objects="1" scenarios="1" selectLockedCells="1"/>
  <mergeCells count="2">
    <mergeCell ref="A3:J3"/>
    <mergeCell ref="J4:J8"/>
  </mergeCells>
  <conditionalFormatting sqref="B10:B13">
    <cfRule type="expression" dxfId="111" priority="1">
      <formula>IF(AND($B10&lt;&gt;"",$I10=0),1,0)</formula>
    </cfRule>
    <cfRule type="expression" dxfId="110" priority="2">
      <formula>IF($B10&lt;&gt;"",1,0)</formula>
    </cfRule>
    <cfRule type="expression" dxfId="109" priority="3">
      <formula>$I10 = 0</formula>
    </cfRule>
  </conditionalFormatting>
  <conditionalFormatting sqref="J4">
    <cfRule type="expression" dxfId="108" priority="12">
      <formula>IF(COUNTA($B$10:$B$13)&lt;&gt;COUNTIF($I$10:$I$13,1),1,0)</formula>
    </cfRule>
    <cfRule type="expression" dxfId="10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40 25 20 1000 40 25 20 1000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11.14575 1.01325 0.96143 None 11.14575 1.01325 0.96143</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Pressure_[bar] Pressure_[bar] Sum_LK_Mol_Frac_[-] None Pressure_[bar] Pressure_[bar] Sum_LK_Mol_Frac_[-]</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Adsorber_1_Feed_End Adsorber_2_Feed_End Adsorber_1_Prod_End None Adsorber_2_Feed_End Adsorber_1_Feed_End Adsorber_2_Prod_End</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EQ-XXX-APR RP-FEE-XXX HP-FEE-RAF HP-FEE-RAF EQ-XXX-APR DP-ATM-XXX DP-ATM-XXX LP-ATM-RAF</v>
      </c>
      <c r="C14" s="16" t="s">
        <v>3</v>
      </c>
      <c r="D14" s="49" t="s">
        <v>27</v>
      </c>
      <c r="E14" s="49" t="s">
        <v>9</v>
      </c>
      <c r="F14" s="16" t="s">
        <v>40</v>
      </c>
      <c r="G14" s="49">
        <v>1</v>
      </c>
      <c r="H14" s="49">
        <f>Initialization!$B$10</f>
        <v>2</v>
      </c>
      <c r="I14" s="17">
        <v>1</v>
      </c>
      <c r="J14" s="18" t="s">
        <v>266</v>
      </c>
    </row>
    <row r="15" spans="1:10" ht="14.4">
      <c r="A15" s="118" t="s">
        <v>292</v>
      </c>
      <c r="B15" s="78" t="str">
        <f ca="1">IF(Table1323[[#This Row],[Test 3]]=1,_xlfn.TEXTJOIN(" ",TRUE,OFFSET('Cycle Organizer'!$E$17,12*(RIGHT(A15,1)-1),0):OFFSET('Cycle Organizer'!$E$17,12*(RIGHT(A15,1)-1),Initialization!$B$12)),"")</f>
        <v>EQ-XXX-APR DP-ATM-XXX DP-ATM-XXX LP-ATM-RAF EQ-XXX-APR RP-FEE-XXX HP-FEE-RAF HP-FEE-RAF</v>
      </c>
      <c r="C15" s="16" t="s">
        <v>3</v>
      </c>
      <c r="D15" s="119" t="s">
        <v>27</v>
      </c>
      <c r="E15" s="119" t="s">
        <v>9</v>
      </c>
      <c r="F15" s="16" t="s">
        <v>40</v>
      </c>
      <c r="G15" s="119"/>
      <c r="H15" s="119">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varying_pressure varying_pressure varying_pressure constant_pressure</v>
      </c>
      <c r="C16" s="16" t="s">
        <v>3</v>
      </c>
      <c r="D16" s="49" t="s">
        <v>27</v>
      </c>
      <c r="E16" s="49" t="s">
        <v>9</v>
      </c>
      <c r="F16" s="16" t="s">
        <v>40</v>
      </c>
      <c r="G16" s="49">
        <v>1</v>
      </c>
      <c r="H16" s="49">
        <f>Initialization!$B$10</f>
        <v>2</v>
      </c>
      <c r="I16" s="17">
        <v>1</v>
      </c>
      <c r="J16" s="18" t="s">
        <v>267</v>
      </c>
    </row>
    <row r="17" spans="1:10" ht="14.4">
      <c r="A17" s="118" t="s">
        <v>291</v>
      </c>
      <c r="B17" s="78" t="str">
        <f ca="1">IF(Table1323[[#This Row],[Test 3]]=1,_xlfn.TEXTJOIN(" ",TRUE,OFFSET('Cycle Organizer'!$E$16,12*(RIGHT(A17,1)-1),0):OFFSET('Cycle Organizer'!$E$16,12*(RIGHT(A17,1)-1),Initialization!$B$12)),"")</f>
        <v>varying_pressure varying_pressure varying_pressure constant_pressure varying_pressure varying_pressure constant_pressure constant_pressure</v>
      </c>
      <c r="C17" s="16" t="s">
        <v>3</v>
      </c>
      <c r="D17" s="119" t="s">
        <v>27</v>
      </c>
      <c r="E17" s="119" t="s">
        <v>9</v>
      </c>
      <c r="F17" s="16" t="s">
        <v>40</v>
      </c>
      <c r="G17" s="119"/>
      <c r="H17" s="119">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0 0.000005 0.00000627 0.00000627 0 0.00000751 0.00000751 1</v>
      </c>
      <c r="C18" s="16" t="s">
        <v>67</v>
      </c>
      <c r="D18" s="49" t="s">
        <v>27</v>
      </c>
      <c r="E18" s="49" t="s">
        <v>9</v>
      </c>
      <c r="F18" s="16" t="s">
        <v>40</v>
      </c>
      <c r="G18" s="49">
        <v>1</v>
      </c>
      <c r="H18" s="49">
        <f>Initialization!$B$10</f>
        <v>2</v>
      </c>
      <c r="I18" s="17">
        <v>1</v>
      </c>
      <c r="J18" s="18" t="s">
        <v>265</v>
      </c>
    </row>
    <row r="19" spans="1:10" ht="28.8">
      <c r="A19" s="118" t="s">
        <v>290</v>
      </c>
      <c r="B19" s="78" t="str">
        <f ca="1">IF(Table1323[[#This Row],[Test 3]]=1,_xlfn.TEXTJOIN(" ",TRUE,OFFSET('Cycle Organizer'!$E$22,12*(RIGHT(A19,1)-1),0):OFFSET('Cycle Organizer'!$E$22,12*(RIGHT(A19,1)-1),Initialization!$B$12)),"")</f>
        <v>0 0.00000751 0.00000751 1 0 0.000005 0.00000627 0.00000627</v>
      </c>
      <c r="C19" s="16" t="s">
        <v>67</v>
      </c>
      <c r="D19" s="119" t="s">
        <v>27</v>
      </c>
      <c r="E19" s="119" t="s">
        <v>9</v>
      </c>
      <c r="F19" s="16" t="s">
        <v>40</v>
      </c>
      <c r="G19" s="119"/>
      <c r="H19" s="119">
        <f>Initialization!$B$10</f>
        <v>2</v>
      </c>
      <c r="I19" s="17">
        <v>1</v>
      </c>
      <c r="J19" s="18" t="s">
        <v>265</v>
      </c>
    </row>
    <row r="20" spans="1:10" ht="28.8">
      <c r="A20" s="76" t="s">
        <v>260</v>
      </c>
      <c r="B20" s="78" t="str">
        <f ca="1">IF(Table1323[[#This Row],[Test 3]]=1,_xlfn.TEXTJOIN(" ",TRUE,OFFSET('Cycle Organizer'!$E$26,12*(RIGHT(A20,1)-1),0):OFFSET('Cycle Organizer'!$E$26,12*(RIGHT(A20,1)-1),Initialization!$B$12)),"")</f>
        <v>0.00000311 0 1 1 0.00000311 0 0 0.000000115</v>
      </c>
      <c r="C20" s="16" t="s">
        <v>67</v>
      </c>
      <c r="D20" s="49" t="s">
        <v>27</v>
      </c>
      <c r="E20" s="49" t="s">
        <v>9</v>
      </c>
      <c r="F20" s="16" t="s">
        <v>40</v>
      </c>
      <c r="G20" s="49">
        <v>1</v>
      </c>
      <c r="H20" s="49">
        <f>Initialization!$B$10</f>
        <v>2</v>
      </c>
      <c r="I20" s="17">
        <v>1</v>
      </c>
      <c r="J20" s="18" t="s">
        <v>268</v>
      </c>
    </row>
    <row r="21" spans="1:10" ht="28.8">
      <c r="A21" s="118" t="s">
        <v>289</v>
      </c>
      <c r="B21" s="78" t="str">
        <f ca="1">IF(Table1323[[#This Row],[Test 3]]=1,_xlfn.TEXTJOIN(" ",TRUE,OFFSET('Cycle Organizer'!$E$26,12*(RIGHT(A21,1)-1),0):OFFSET('Cycle Organizer'!$E$26,12*(RIGHT(A21,1)-1),Initialization!$B$12)),"")</f>
        <v>0.00000311 0 0 0.000000115 0.00000311 0 1 1</v>
      </c>
      <c r="C21" s="16" t="s">
        <v>67</v>
      </c>
      <c r="D21" s="119" t="s">
        <v>27</v>
      </c>
      <c r="E21" s="119" t="s">
        <v>9</v>
      </c>
      <c r="F21" s="16" t="s">
        <v>40</v>
      </c>
      <c r="G21" s="119"/>
      <c r="H21" s="119">
        <f>Initialization!$B$10</f>
        <v>2</v>
      </c>
      <c r="I21" s="17">
        <v>1</v>
      </c>
      <c r="J21" s="18" t="s">
        <v>268</v>
      </c>
    </row>
    <row r="22" spans="1:10" ht="28.8">
      <c r="A22" s="76" t="s">
        <v>264</v>
      </c>
      <c r="B22" s="78" t="str">
        <f ca="1">IF(Table1323[[#This Row],[Test 3]]=1,_xlfn.TEXTJOIN(" ",TRUE,OFFSET('Cycle Organizer'!$E$18,12*(RIGHT(A22,1)-1),0):OFFSET('Cycle Organizer'!$E$18,12*(RIGHT(A22,1)-1),Initialization!$B$12)),"")</f>
        <v>TBD 0_(positive) 0_(positive) 0_(positive) TBD 1_(negative) 1_(negative) 1_(negative)</v>
      </c>
      <c r="C22" s="100" t="s">
        <v>3</v>
      </c>
      <c r="D22" s="49" t="s">
        <v>27</v>
      </c>
      <c r="E22" s="49" t="s">
        <v>9</v>
      </c>
      <c r="F22" s="16" t="s">
        <v>40</v>
      </c>
      <c r="G22" s="49">
        <v>1</v>
      </c>
      <c r="H22" s="49">
        <f>Initialization!$B$10</f>
        <v>2</v>
      </c>
      <c r="I22" s="17">
        <v>1</v>
      </c>
      <c r="J22" s="18" t="s">
        <v>269</v>
      </c>
    </row>
    <row r="23" spans="1:10" ht="28.8">
      <c r="A23" s="118" t="s">
        <v>288</v>
      </c>
      <c r="B23" s="78" t="str">
        <f ca="1">IF(Table1323[[#This Row],[Test 3]]=1,_xlfn.TEXTJOIN(" ",TRUE,OFFSET('Cycle Organizer'!$E$18,12*(RIGHT(A23,1)-1),0):OFFSET('Cycle Organizer'!$E$18,12*(RIGHT(A23,1)-1),Initialization!$B$12)),"")</f>
        <v>TBD 1_(negative) 1_(negative) 1_(negative) TBD 0_(positive) 0_(positive) 0_(positive)</v>
      </c>
      <c r="C23" s="100" t="s">
        <v>3</v>
      </c>
      <c r="D23" s="119" t="s">
        <v>27</v>
      </c>
      <c r="E23" s="119" t="s">
        <v>9</v>
      </c>
      <c r="F23" s="16" t="s">
        <v>40</v>
      </c>
      <c r="G23" s="119"/>
      <c r="H23" s="119">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jSIsFdFXtfQUOLXgotRmXpgHLlj2ytXmgPSh5q60y5Cx7wqYxtAEpq8bI79dJMPHGESDSJL6y1UPt3N1OlAVCQ==" saltValue="85RE9viiAVPWKX0wkIU6EQ==" spinCount="100000" sheet="1" objects="1" scenarios="1" selectLockedCells="1" selectUnlockedCells="1"/>
  <mergeCells count="2">
    <mergeCell ref="A3:J3"/>
    <mergeCell ref="J4:J8"/>
  </mergeCells>
  <conditionalFormatting sqref="B10:B14 B22 B20 B18 B16">
    <cfRule type="expression" dxfId="91" priority="31">
      <formula>IF(AND($B10&lt;&gt;"",$I10=0),1,0)</formula>
    </cfRule>
    <cfRule type="expression" dxfId="90" priority="32">
      <formula>IF($B10&lt;&gt;"",1,0)</formula>
    </cfRule>
    <cfRule type="expression" dxfId="89" priority="33">
      <formula>$I10 = 0</formula>
    </cfRule>
  </conditionalFormatting>
  <conditionalFormatting sqref="J4">
    <cfRule type="expression" dxfId="88" priority="830">
      <formula>IF(COUNTA($B$10:$B$24)-COUNTIF($B$10:$B$24,"")+1&lt;&gt;COUNTIF($I$10:$I$24,1),1,0)</formula>
    </cfRule>
    <cfRule type="expression" dxfId="87" priority="831">
      <formula>IF(COUNTA($B$10:$B$24)=COUNTIF($I$10:$I$24,1),1,0)</formula>
    </cfRule>
  </conditionalFormatting>
  <conditionalFormatting sqref="B23">
    <cfRule type="expression" dxfId="86" priority="13">
      <formula>IF(AND($B23&lt;&gt;"",$I23=0),1,0)</formula>
    </cfRule>
    <cfRule type="expression" dxfId="85" priority="14">
      <formula>IF($B23&lt;&gt;"",1,0)</formula>
    </cfRule>
    <cfRule type="expression" dxfId="84" priority="15">
      <formula>$I23 = 0</formula>
    </cfRule>
  </conditionalFormatting>
  <conditionalFormatting sqref="B21">
    <cfRule type="expression" dxfId="83" priority="10">
      <formula>IF(AND($B21&lt;&gt;"",$I21=0),1,0)</formula>
    </cfRule>
    <cfRule type="expression" dxfId="82" priority="11">
      <formula>IF($B21&lt;&gt;"",1,0)</formula>
    </cfRule>
    <cfRule type="expression" dxfId="81" priority="12">
      <formula>$I21 = 0</formula>
    </cfRule>
  </conditionalFormatting>
  <conditionalFormatting sqref="B19">
    <cfRule type="expression" dxfId="80" priority="7">
      <formula>IF(AND($B19&lt;&gt;"",$I19=0),1,0)</formula>
    </cfRule>
    <cfRule type="expression" dxfId="79" priority="8">
      <formula>IF($B19&lt;&gt;"",1,0)</formula>
    </cfRule>
    <cfRule type="expression" dxfId="78" priority="9">
      <formula>$I19 = 0</formula>
    </cfRule>
  </conditionalFormatting>
  <conditionalFormatting sqref="B17">
    <cfRule type="expression" dxfId="77" priority="4">
      <formula>IF(AND($B17&lt;&gt;"",$I17=0),1,0)</formula>
    </cfRule>
    <cfRule type="expression" dxfId="76" priority="5">
      <formula>IF($B17&lt;&gt;"",1,0)</formula>
    </cfRule>
    <cfRule type="expression" dxfId="75" priority="6">
      <formula>$I17 = 0</formula>
    </cfRule>
  </conditionalFormatting>
  <conditionalFormatting sqref="B15">
    <cfRule type="expression" dxfId="74" priority="1">
      <formula>IF(AND($B15&lt;&gt;"",$I15=0),1,0)</formula>
    </cfRule>
    <cfRule type="expression" dxfId="73" priority="2">
      <formula>IF($B15&lt;&gt;"",1,0)</formula>
    </cfRule>
    <cfRule type="expression" dxfId="72"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E11" activePane="bottomRight" state="frozen"/>
      <selection pane="topRight" activeCell="E1" sqref="E1"/>
      <selection pane="bottomLeft" activeCell="A11" sqref="A11"/>
      <selection pane="bottomRight" activeCell="L14" sqref="L14"/>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0" style="51" hidden="1"/>
    <col min="14" max="14" width="10.109375" style="51" customWidth="1"/>
    <col min="15" max="16" width="0" style="51" hidden="1" customWidth="1"/>
    <col min="17" max="16384" width="25" style="51" hidden="1"/>
  </cols>
  <sheetData>
    <row r="1" spans="2:12"/>
    <row r="2" spans="2:12"/>
    <row r="3" spans="2:12"/>
    <row r="4" spans="2:12"/>
    <row r="5" spans="2:12"/>
    <row r="6" spans="2:12"/>
    <row r="7" spans="2:12"/>
    <row r="8" spans="2:12">
      <c r="B8" s="52" t="s">
        <v>222</v>
      </c>
      <c r="C8" s="56" t="str">
        <f>IF([1]Initialization!$B$12=0,"flow-controlled",IF([1]Initialization!$B$12=1,"pressure-driven","error"))</f>
        <v>flow-controlled</v>
      </c>
    </row>
    <row r="9" spans="2:12"/>
    <row r="10" spans="2:12">
      <c r="B10" s="127"/>
      <c r="C10" s="128"/>
      <c r="D10" s="128"/>
      <c r="E10" s="52" t="s">
        <v>190</v>
      </c>
      <c r="F10" s="52" t="s">
        <v>191</v>
      </c>
      <c r="G10" s="52" t="s">
        <v>192</v>
      </c>
      <c r="H10" s="52" t="s">
        <v>193</v>
      </c>
      <c r="I10" s="52" t="s">
        <v>194</v>
      </c>
      <c r="J10" s="52" t="s">
        <v>195</v>
      </c>
      <c r="K10" s="52" t="s">
        <v>196</v>
      </c>
      <c r="L10" s="52" t="s">
        <v>197</v>
      </c>
    </row>
    <row r="11" spans="2:12">
      <c r="B11" s="88" t="s">
        <v>199</v>
      </c>
      <c r="C11" s="84" t="s">
        <v>1</v>
      </c>
      <c r="D11" s="54" t="s">
        <v>216</v>
      </c>
      <c r="E11" s="101">
        <v>40</v>
      </c>
      <c r="F11" s="101">
        <v>25</v>
      </c>
      <c r="G11" s="101">
        <v>20</v>
      </c>
      <c r="H11" s="101">
        <v>1000</v>
      </c>
      <c r="I11" s="101">
        <v>40</v>
      </c>
      <c r="J11" s="101">
        <v>25</v>
      </c>
      <c r="K11" s="101">
        <v>20</v>
      </c>
      <c r="L11" s="101">
        <v>1000</v>
      </c>
    </row>
    <row r="12" spans="2:12" ht="15" customHeight="1">
      <c r="B12" s="89" t="s">
        <v>204</v>
      </c>
      <c r="C12" s="84" t="s">
        <v>1</v>
      </c>
      <c r="D12" s="54" t="s">
        <v>3</v>
      </c>
      <c r="E12" s="101" t="s">
        <v>207</v>
      </c>
      <c r="F12" s="2">
        <f>11*1.01325</f>
        <v>11.14575</v>
      </c>
      <c r="G12" s="2">
        <v>1.01325</v>
      </c>
      <c r="H12" s="101">
        <v>0.96143000000000001</v>
      </c>
      <c r="I12" s="101" t="s">
        <v>207</v>
      </c>
      <c r="J12" s="2">
        <f>11*1.01325</f>
        <v>11.14575</v>
      </c>
      <c r="K12" s="2">
        <v>1.01325</v>
      </c>
      <c r="L12" s="101">
        <v>0.96143000000000001</v>
      </c>
    </row>
    <row r="13" spans="2:12">
      <c r="B13" s="90"/>
      <c r="C13" s="84" t="s">
        <v>2</v>
      </c>
      <c r="D13" s="54" t="s">
        <v>3</v>
      </c>
      <c r="E13" s="101" t="s">
        <v>207</v>
      </c>
      <c r="F13" s="101" t="s">
        <v>277</v>
      </c>
      <c r="G13" s="101" t="s">
        <v>277</v>
      </c>
      <c r="H13" s="101" t="s">
        <v>285</v>
      </c>
      <c r="I13" s="101" t="s">
        <v>207</v>
      </c>
      <c r="J13" s="101" t="s">
        <v>277</v>
      </c>
      <c r="K13" s="101" t="s">
        <v>277</v>
      </c>
      <c r="L13" s="101" t="s">
        <v>285</v>
      </c>
    </row>
    <row r="14" spans="2:12">
      <c r="B14" s="91"/>
      <c r="C14" s="84" t="s">
        <v>225</v>
      </c>
      <c r="D14" s="54" t="s">
        <v>3</v>
      </c>
      <c r="E14" s="101" t="s">
        <v>207</v>
      </c>
      <c r="F14" s="101" t="s">
        <v>273</v>
      </c>
      <c r="G14" s="101" t="s">
        <v>275</v>
      </c>
      <c r="H14" s="101" t="s">
        <v>274</v>
      </c>
      <c r="I14" s="101" t="s">
        <v>207</v>
      </c>
      <c r="J14" s="101" t="s">
        <v>275</v>
      </c>
      <c r="K14" s="101" t="s">
        <v>273</v>
      </c>
      <c r="L14" s="101" t="s">
        <v>276</v>
      </c>
    </row>
    <row r="15" spans="2:12">
      <c r="B15" s="92"/>
      <c r="C15" s="85"/>
      <c r="D15" s="79"/>
      <c r="E15" s="79"/>
      <c r="F15" s="79"/>
      <c r="G15" s="79"/>
      <c r="H15" s="79"/>
      <c r="I15" s="79"/>
      <c r="J15" s="79"/>
      <c r="K15" s="79"/>
      <c r="L15" s="79"/>
    </row>
    <row r="16" spans="2:12" ht="15" customHeight="1">
      <c r="B16" s="93" t="s">
        <v>261</v>
      </c>
      <c r="C16" s="84" t="s">
        <v>198</v>
      </c>
      <c r="D16" s="54" t="s">
        <v>3</v>
      </c>
      <c r="E16" s="101" t="s">
        <v>215</v>
      </c>
      <c r="F16" s="101" t="s">
        <v>215</v>
      </c>
      <c r="G16" s="101" t="s">
        <v>214</v>
      </c>
      <c r="H16" s="101" t="s">
        <v>214</v>
      </c>
      <c r="I16" s="101" t="s">
        <v>215</v>
      </c>
      <c r="J16" s="101" t="s">
        <v>215</v>
      </c>
      <c r="K16" s="101" t="s">
        <v>215</v>
      </c>
      <c r="L16" s="101" t="s">
        <v>214</v>
      </c>
    </row>
    <row r="17" spans="2:12">
      <c r="B17" s="90"/>
      <c r="C17" s="84" t="s">
        <v>212</v>
      </c>
      <c r="D17" s="54" t="s">
        <v>3</v>
      </c>
      <c r="E17" s="101" t="s">
        <v>179</v>
      </c>
      <c r="F17" s="101" t="s">
        <v>173</v>
      </c>
      <c r="G17" s="101" t="s">
        <v>182</v>
      </c>
      <c r="H17" s="101" t="s">
        <v>182</v>
      </c>
      <c r="I17" s="101" t="s">
        <v>179</v>
      </c>
      <c r="J17" s="101" t="s">
        <v>169</v>
      </c>
      <c r="K17" s="101" t="s">
        <v>169</v>
      </c>
      <c r="L17" s="101" t="s">
        <v>184</v>
      </c>
    </row>
    <row r="18" spans="2:12">
      <c r="B18" s="90"/>
      <c r="C18" s="95" t="s">
        <v>203</v>
      </c>
      <c r="D18" s="54" t="s">
        <v>3</v>
      </c>
      <c r="E18" s="55" t="str">
        <f>IFERROR(IF(E16="varying_pressure",INDEX(Reference!$F$2:$F$14,MATCH(E17,varying_pressure,0),1),IF(E16="constant_pressure",INDEX(Reference!$Q$2:$Q$9,MATCH(E17,constant_pressure,0),1),"")),"")</f>
        <v>TBD</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TBD</v>
      </c>
      <c r="J18" s="55" t="str">
        <f>IFERROR(IF(J16="varying_pressure",INDEX(Reference!$F$2:$F$14,MATCH(J17,varying_pressure,0),1),IF(J16="constant_pressure",INDEX(Reference!$Q$2:$Q$9,MATCH(J17,constant_pressure,0),1),"")),"")</f>
        <v>1_(negative)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None</v>
      </c>
      <c r="J19" s="55" t="str">
        <f>IFERROR(IF(J16="varying_pressure",INDEX(Reference!$G$2:$G$14,MATCH(J17,varying_pressure,0),1),IF(J16="constant_pressure",INDEX(Reference!$R$2:$R$9,MATCH(J17,constant_pressure,0),1),"")),"")</f>
        <v>Valve_6_(v6)</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None</v>
      </c>
      <c r="J20" s="55" t="str">
        <f>IFERROR(IF(J16="varying_pressure",INDEX(Reference!$H$2:$H$14,MATCH(J17,varying_pressure,0),1),IF(J16="constant_pressure",INDEX(Reference!$S$2:$S$9,MATCH(J17,constant_pressure,0),1),"")),"")</f>
        <v>Atmosphere_(V-2)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Closed</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Constant_Pressure_Controller</v>
      </c>
    </row>
    <row r="22" spans="2:12">
      <c r="B22" s="94"/>
      <c r="C22" s="97"/>
      <c r="D22" s="84" t="s">
        <v>202</v>
      </c>
      <c r="E22" s="102">
        <v>0</v>
      </c>
      <c r="F22" s="102">
        <v>5.0000000000000004E-6</v>
      </c>
      <c r="G22" s="102">
        <v>6.2700000000000001E-6</v>
      </c>
      <c r="H22" s="102">
        <v>6.2700000000000001E-6</v>
      </c>
      <c r="I22" s="102">
        <v>0</v>
      </c>
      <c r="J22" s="102">
        <v>7.5100000000000001E-6</v>
      </c>
      <c r="K22" s="102">
        <v>7.5100000000000001E-6</v>
      </c>
      <c r="L22" s="102">
        <v>1</v>
      </c>
    </row>
    <row r="23" spans="2:12">
      <c r="B23" s="94"/>
      <c r="C23" s="96" t="s">
        <v>224</v>
      </c>
      <c r="D23" s="84" t="s">
        <v>205</v>
      </c>
      <c r="E23" s="55" t="str">
        <f>IFERROR(IF(E16="varying_pressure",INDEX(Reference!$I$2:$I$14,MATCH(E17,varying_pressure,0),1),IF(E16="constant_pressure",INDEX(Reference!$T$2:$T$9,MATCH(E17,constant_pressure,0),1),"")),"")</f>
        <v>Valve_3_(v3)</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Valve_3_(v3)</v>
      </c>
      <c r="J23" s="55" t="str">
        <f>IFERROR(IF(J16="varying_pressure",INDEX(Reference!$I$2:$I$14,MATCH(J17,varying_pressure,0),1),IF(J16="constant_pressure",INDEX(Reference!$T$2:$T$9,MATCH(J17,constant_pressure,0),1),"")),"")</f>
        <v>None</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Valve_3_(v3)</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Valve_3_(v3)</v>
      </c>
      <c r="J24" s="55" t="str">
        <f>IFERROR(IF(J16="varying_pressure",INDEX(Reference!$J$2:$J$14,MATCH(J17,varying_pressure,0),1),IF(J16="constant_pressure",INDEX(Reference!$U$2:$U$9,MATCH(J17,constant_pressure,0),1),"")),"")</f>
        <v>None</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Closed</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99"/>
      <c r="C26" s="98"/>
      <c r="D26" s="84" t="s">
        <v>202</v>
      </c>
      <c r="E26" s="102">
        <v>3.1099999999999999E-6</v>
      </c>
      <c r="F26" s="102">
        <v>0</v>
      </c>
      <c r="G26" s="102">
        <v>1</v>
      </c>
      <c r="H26" s="102">
        <v>1</v>
      </c>
      <c r="I26" s="102">
        <v>3.1099999999999999E-6</v>
      </c>
      <c r="J26" s="102">
        <v>0</v>
      </c>
      <c r="K26" s="102">
        <v>0</v>
      </c>
      <c r="L26" s="102">
        <v>1.15E-7</v>
      </c>
    </row>
    <row r="27" spans="2:12">
      <c r="B27" s="92"/>
      <c r="C27" s="121"/>
      <c r="D27" s="79"/>
      <c r="E27" s="79"/>
      <c r="F27" s="79"/>
      <c r="G27" s="79"/>
      <c r="H27" s="79"/>
      <c r="I27" s="79"/>
      <c r="J27" s="79"/>
      <c r="K27" s="79"/>
      <c r="L27" s="79"/>
    </row>
    <row r="28" spans="2:12" ht="15" customHeight="1">
      <c r="B28" s="93" t="s">
        <v>262</v>
      </c>
      <c r="C28" s="84" t="s">
        <v>198</v>
      </c>
      <c r="D28" s="120" t="s">
        <v>3</v>
      </c>
      <c r="E28" s="101" t="s">
        <v>215</v>
      </c>
      <c r="F28" s="101" t="s">
        <v>215</v>
      </c>
      <c r="G28" s="101" t="s">
        <v>215</v>
      </c>
      <c r="H28" s="101" t="s">
        <v>214</v>
      </c>
      <c r="I28" s="101" t="s">
        <v>215</v>
      </c>
      <c r="J28" s="101" t="s">
        <v>215</v>
      </c>
      <c r="K28" s="101" t="s">
        <v>214</v>
      </c>
      <c r="L28" s="101" t="s">
        <v>214</v>
      </c>
    </row>
    <row r="29" spans="2:12">
      <c r="B29" s="90"/>
      <c r="C29" s="84" t="s">
        <v>212</v>
      </c>
      <c r="D29" s="120" t="s">
        <v>3</v>
      </c>
      <c r="E29" s="101" t="s">
        <v>179</v>
      </c>
      <c r="F29" s="101" t="s">
        <v>169</v>
      </c>
      <c r="G29" s="101" t="s">
        <v>169</v>
      </c>
      <c r="H29" s="101" t="s">
        <v>184</v>
      </c>
      <c r="I29" s="101" t="s">
        <v>179</v>
      </c>
      <c r="J29" s="101" t="s">
        <v>173</v>
      </c>
      <c r="K29" s="101" t="s">
        <v>182</v>
      </c>
      <c r="L29" s="101" t="s">
        <v>182</v>
      </c>
    </row>
    <row r="30" spans="2:12">
      <c r="B30" s="90"/>
      <c r="C30" s="95" t="s">
        <v>203</v>
      </c>
      <c r="D30" s="120" t="s">
        <v>3</v>
      </c>
      <c r="E30" s="55" t="str">
        <f>IFERROR(IF(E28="varying_pressure",INDEX(Reference!$F$2:$F$14,MATCH(E29,varying_pressure,0),1),IF(E28="constant_pressure",INDEX(Reference!$Q$2:$Q$9,MATCH(E29,constant_pressure,0),1),"")),"")</f>
        <v>TBD</v>
      </c>
      <c r="F30" s="55" t="str">
        <f>IFERROR(IF(F28="varying_pressure",INDEX(Reference!$F$2:$F$14,MATCH(F29,varying_pressure,0),1),IF(F28="constant_pressure",INDEX(Reference!$Q$2:$Q$9,MATCH(F29,constant_pressure,0),1),"")),"")</f>
        <v>1_(negative)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TBD</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None</v>
      </c>
      <c r="F31" s="55" t="str">
        <f>IFERROR(IF(F28="varying_pressure",INDEX(Reference!$G$2:$G$14,MATCH(F29,varying_pressure,0),1),IF(F28="constant_pressure",INDEX(Reference!$R$2:$R$9,MATCH(F29,constant_pressure,0),1),"")),"")</f>
        <v>Valve_6_(v6)</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None</v>
      </c>
      <c r="F32" s="55" t="str">
        <f>IFERROR(IF(F28="varying_pressure",INDEX(Reference!$H$2:$H$14,MATCH(F29,varying_pressure,0),1),IF(F28="constant_pressure",INDEX(Reference!$S$2:$S$9,MATCH(F29,constant_pressure,0),1),"")),"")</f>
        <v>Atmosphere_(V-2)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Closed</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Constant_Pressure_Controller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94"/>
      <c r="C34" s="97"/>
      <c r="D34" s="84" t="s">
        <v>202</v>
      </c>
      <c r="E34" s="102">
        <v>0</v>
      </c>
      <c r="F34" s="102">
        <v>7.5100000000000001E-6</v>
      </c>
      <c r="G34" s="102">
        <v>7.5100000000000001E-6</v>
      </c>
      <c r="H34" s="102">
        <v>1</v>
      </c>
      <c r="I34" s="102">
        <v>0</v>
      </c>
      <c r="J34" s="102">
        <v>5.0000000000000004E-6</v>
      </c>
      <c r="K34" s="102">
        <v>6.2700000000000001E-6</v>
      </c>
      <c r="L34" s="102">
        <v>6.2700000000000001E-6</v>
      </c>
    </row>
    <row r="35" spans="2:12">
      <c r="B35" s="94"/>
      <c r="C35" s="96" t="s">
        <v>224</v>
      </c>
      <c r="D35" s="84" t="s">
        <v>205</v>
      </c>
      <c r="E35" s="55" t="str">
        <f>IFERROR(IF(E28="varying_pressure",INDEX(Reference!$I$2:$I$14,MATCH(E29,varying_pressure,0),1),IF(E28="constant_pressure",INDEX(Reference!$T$2:$T$9,MATCH(E29,constant_pressure,0),1),"")),"")</f>
        <v>Valve_3_(v3)</v>
      </c>
      <c r="F35" s="55" t="str">
        <f>IFERROR(IF(F28="varying_pressure",INDEX(Reference!$I$2:$I$14,MATCH(F29,varying_pressure,0),1),IF(F28="constant_pressure",INDEX(Reference!$T$2:$T$9,MATCH(F29,constant_pressure,0),1),"")),"")</f>
        <v>None</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Valve_3_(v3)</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Valve_3_(v3)</v>
      </c>
      <c r="F36" s="55" t="str">
        <f>IFERROR(IF(F28="varying_pressure",INDEX(Reference!$J$2:$J$14,MATCH(F29,varying_pressure,0),1),IF(F28="constant_pressure",INDEX(Reference!$U$2:$U$9,MATCH(F29,constant_pressure,0),1),"")),"")</f>
        <v>None</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Valve_3_(v3)</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Closed</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Constant_Pressure_Controller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row>
    <row r="38" spans="2:12">
      <c r="B38" s="99"/>
      <c r="C38" s="98"/>
      <c r="D38" s="84" t="s">
        <v>202</v>
      </c>
      <c r="E38" s="102">
        <v>3.1099999999999999E-6</v>
      </c>
      <c r="F38" s="102">
        <v>0</v>
      </c>
      <c r="G38" s="102">
        <v>0</v>
      </c>
      <c r="H38" s="102">
        <v>1.15E-7</v>
      </c>
      <c r="I38" s="102">
        <v>3.1099999999999999E-6</v>
      </c>
      <c r="J38" s="102">
        <v>0</v>
      </c>
      <c r="K38" s="102">
        <v>1</v>
      </c>
      <c r="L38" s="102">
        <v>1</v>
      </c>
    </row>
    <row r="39" spans="2:12">
      <c r="B39" s="92"/>
      <c r="C39" s="121"/>
      <c r="D39" s="79"/>
      <c r="E39" s="79"/>
      <c r="F39" s="79"/>
      <c r="G39" s="79"/>
      <c r="H39" s="79"/>
      <c r="I39" s="79"/>
      <c r="J39" s="79"/>
      <c r="K39" s="79"/>
      <c r="L39" s="79"/>
    </row>
  </sheetData>
  <sheetProtection algorithmName="SHA-512" hashValue="6QzXqY5l2ugj9HLyUdcORGxATbR8ydoFHXJHQhpqMZNxxVNRuLl7we3ib7kDX0cjFhPdLFN3/iglWGWikfxsXg==" saltValue="Qzr3U0QCHnmq6pXfKOaB6w==" spinCount="100000" sheet="1" objects="1" scenarios="1" selectLockedCells="1"/>
  <mergeCells count="1">
    <mergeCell ref="B10:D10"/>
  </mergeCells>
  <phoneticPr fontId="1" type="noConversion"/>
  <conditionalFormatting sqref="M11:M26 M40:M1048576 E23:E33 E11:E21 E35:E1048576 O40:XFD1048576 O11:XFD26">
    <cfRule type="notContainsBlanks" dxfId="56" priority="200">
      <formula>LEN(TRIM(E11))&gt;0</formula>
    </cfRule>
  </conditionalFormatting>
  <conditionalFormatting sqref="E22">
    <cfRule type="notContainsBlanks" dxfId="55" priority="80">
      <formula>LEN(TRIM(E22))&gt;0</formula>
    </cfRule>
  </conditionalFormatting>
  <conditionalFormatting sqref="M27 O27:XFD27">
    <cfRule type="notContainsBlanks" dxfId="54" priority="77">
      <formula>LEN(TRIM(M27))&gt;0</formula>
    </cfRule>
  </conditionalFormatting>
  <conditionalFormatting sqref="M28 O28:XFD28">
    <cfRule type="notContainsBlanks" dxfId="53" priority="76">
      <formula>LEN(TRIM(M28))&gt;0</formula>
    </cfRule>
  </conditionalFormatting>
  <conditionalFormatting sqref="M29 O29:XFD29">
    <cfRule type="notContainsBlanks" dxfId="52" priority="75">
      <formula>LEN(TRIM(M29))&gt;0</formula>
    </cfRule>
  </conditionalFormatting>
  <conditionalFormatting sqref="M30 O30:XFD30">
    <cfRule type="notContainsBlanks" dxfId="51" priority="74">
      <formula>LEN(TRIM(M30))&gt;0</formula>
    </cfRule>
  </conditionalFormatting>
  <conditionalFormatting sqref="M31 O31:XFD31">
    <cfRule type="notContainsBlanks" dxfId="50" priority="73">
      <formula>LEN(TRIM(M31))&gt;0</formula>
    </cfRule>
  </conditionalFormatting>
  <conditionalFormatting sqref="M32 O32:XFD32">
    <cfRule type="notContainsBlanks" dxfId="49" priority="72">
      <formula>LEN(TRIM(M32))&gt;0</formula>
    </cfRule>
  </conditionalFormatting>
  <conditionalFormatting sqref="M33 O33:XFD33">
    <cfRule type="notContainsBlanks" dxfId="48" priority="71">
      <formula>LEN(TRIM(M33))&gt;0</formula>
    </cfRule>
  </conditionalFormatting>
  <conditionalFormatting sqref="M34 O34:XFD34">
    <cfRule type="notContainsBlanks" dxfId="47" priority="70">
      <formula>LEN(TRIM(M34))&gt;0</formula>
    </cfRule>
  </conditionalFormatting>
  <conditionalFormatting sqref="E34">
    <cfRule type="notContainsBlanks" dxfId="46" priority="67">
      <formula>LEN(TRIM(E34))&gt;0</formula>
    </cfRule>
  </conditionalFormatting>
  <conditionalFormatting sqref="M35 O35:XFD35">
    <cfRule type="notContainsBlanks" dxfId="45" priority="66">
      <formula>LEN(TRIM(M35))&gt;0</formula>
    </cfRule>
  </conditionalFormatting>
  <conditionalFormatting sqref="M36 O36:XFD36">
    <cfRule type="notContainsBlanks" dxfId="44" priority="65">
      <formula>LEN(TRIM(M36))&gt;0</formula>
    </cfRule>
  </conditionalFormatting>
  <conditionalFormatting sqref="M37 O37:XFD37">
    <cfRule type="notContainsBlanks" dxfId="43" priority="64">
      <formula>LEN(TRIM(M37))&gt;0</formula>
    </cfRule>
  </conditionalFormatting>
  <conditionalFormatting sqref="M38 O38:XFD38">
    <cfRule type="notContainsBlanks" dxfId="42" priority="63">
      <formula>LEN(TRIM(M38))&gt;0</formula>
    </cfRule>
  </conditionalFormatting>
  <conditionalFormatting sqref="M39 O39:XFD39">
    <cfRule type="notContainsBlanks" dxfId="41" priority="61">
      <formula>LEN(TRIM(M39))&gt;0</formula>
    </cfRule>
  </conditionalFormatting>
  <conditionalFormatting sqref="F23:F33 F11 F35:F1048576 F13:F21">
    <cfRule type="notContainsBlanks" dxfId="40" priority="60">
      <formula>LEN(TRIM(F11))&gt;0</formula>
    </cfRule>
  </conditionalFormatting>
  <conditionalFormatting sqref="F22">
    <cfRule type="notContainsBlanks" dxfId="39" priority="59">
      <formula>LEN(TRIM(F22))&gt;0</formula>
    </cfRule>
  </conditionalFormatting>
  <conditionalFormatting sqref="G23:G33 G11 G35:G1048576 G13:G21">
    <cfRule type="notContainsBlanks" dxfId="38" priority="57">
      <formula>LEN(TRIM(G11))&gt;0</formula>
    </cfRule>
  </conditionalFormatting>
  <conditionalFormatting sqref="G22">
    <cfRule type="notContainsBlanks" dxfId="37" priority="56">
      <formula>LEN(TRIM(G22))&gt;0</formula>
    </cfRule>
  </conditionalFormatting>
  <conditionalFormatting sqref="H23:H33 H11:H21 H35:H1048576">
    <cfRule type="notContainsBlanks" dxfId="36" priority="54">
      <formula>LEN(TRIM(H11))&gt;0</formula>
    </cfRule>
  </conditionalFormatting>
  <conditionalFormatting sqref="H22">
    <cfRule type="notContainsBlanks" dxfId="35" priority="53">
      <formula>LEN(TRIM(H22))&gt;0</formula>
    </cfRule>
  </conditionalFormatting>
  <conditionalFormatting sqref="H34">
    <cfRule type="notContainsBlanks" dxfId="34" priority="52">
      <formula>LEN(TRIM(H34))&gt;0</formula>
    </cfRule>
  </conditionalFormatting>
  <conditionalFormatting sqref="I23:I33 I11:I21 I35:I1048576">
    <cfRule type="notContainsBlanks" dxfId="33" priority="51">
      <formula>LEN(TRIM(I11))&gt;0</formula>
    </cfRule>
  </conditionalFormatting>
  <conditionalFormatting sqref="I22">
    <cfRule type="notContainsBlanks" dxfId="32" priority="50">
      <formula>LEN(TRIM(I22))&gt;0</formula>
    </cfRule>
  </conditionalFormatting>
  <conditionalFormatting sqref="I34">
    <cfRule type="notContainsBlanks" dxfId="31" priority="49">
      <formula>LEN(TRIM(I34))&gt;0</formula>
    </cfRule>
  </conditionalFormatting>
  <conditionalFormatting sqref="J23:J33 J11 J35:J1048576 J15:J21">
    <cfRule type="notContainsBlanks" dxfId="30" priority="48">
      <formula>LEN(TRIM(J11))&gt;0</formula>
    </cfRule>
  </conditionalFormatting>
  <conditionalFormatting sqref="K23:K33 K11 K35:K1048576 K15:K21">
    <cfRule type="notContainsBlanks" dxfId="29" priority="45">
      <formula>LEN(TRIM(K11))&gt;0</formula>
    </cfRule>
  </conditionalFormatting>
  <conditionalFormatting sqref="K34">
    <cfRule type="notContainsBlanks" dxfId="28" priority="43">
      <formula>LEN(TRIM(K34))&gt;0</formula>
    </cfRule>
  </conditionalFormatting>
  <conditionalFormatting sqref="L23:L33 L15:L21 L35:L1048576">
    <cfRule type="notContainsBlanks" dxfId="27" priority="42">
      <formula>LEN(TRIM(L15))&gt;0</formula>
    </cfRule>
  </conditionalFormatting>
  <conditionalFormatting sqref="L22">
    <cfRule type="notContainsBlanks" dxfId="26" priority="41">
      <formula>LEN(TRIM(L22))&gt;0</formula>
    </cfRule>
  </conditionalFormatting>
  <conditionalFormatting sqref="L34">
    <cfRule type="notContainsBlanks" dxfId="25" priority="40">
      <formula>LEN(TRIM(L34))&gt;0</formula>
    </cfRule>
  </conditionalFormatting>
  <conditionalFormatting sqref="F12">
    <cfRule type="expression" dxfId="24" priority="37">
      <formula>IF(AND($B12&lt;&gt;"",$I12=0),1,0)</formula>
    </cfRule>
    <cfRule type="expression" dxfId="23" priority="38">
      <formula>IF($B12&lt;&gt;"",1,0)</formula>
    </cfRule>
    <cfRule type="expression" dxfId="22" priority="39">
      <formula>$I12=0</formula>
    </cfRule>
  </conditionalFormatting>
  <conditionalFormatting sqref="G12">
    <cfRule type="expression" dxfId="21" priority="34">
      <formula>IF(AND($B12&lt;&gt;"",$I12=0),1,0)</formula>
    </cfRule>
    <cfRule type="expression" dxfId="20" priority="35">
      <formula>IF($B12&lt;&gt;"",1,0)</formula>
    </cfRule>
    <cfRule type="expression" dxfId="19" priority="36">
      <formula>$I12=0</formula>
    </cfRule>
  </conditionalFormatting>
  <conditionalFormatting sqref="J13:J14">
    <cfRule type="notContainsBlanks" dxfId="18" priority="33">
      <formula>LEN(TRIM(J13))&gt;0</formula>
    </cfRule>
  </conditionalFormatting>
  <conditionalFormatting sqref="K13:K14">
    <cfRule type="notContainsBlanks" dxfId="17" priority="32">
      <formula>LEN(TRIM(K13))&gt;0</formula>
    </cfRule>
  </conditionalFormatting>
  <conditionalFormatting sqref="J12">
    <cfRule type="expression" dxfId="16" priority="29">
      <formula>IF(AND($B12&lt;&gt;"",$I12=0),1,0)</formula>
    </cfRule>
    <cfRule type="expression" dxfId="15" priority="30">
      <formula>IF($B12&lt;&gt;"",1,0)</formula>
    </cfRule>
    <cfRule type="expression" dxfId="14" priority="31">
      <formula>$I12=0</formula>
    </cfRule>
  </conditionalFormatting>
  <conditionalFormatting sqref="K12">
    <cfRule type="expression" dxfId="13" priority="26">
      <formula>IF(AND($B12&lt;&gt;"",$I12=0),1,0)</formula>
    </cfRule>
    <cfRule type="expression" dxfId="12" priority="27">
      <formula>IF($B12&lt;&gt;"",1,0)</formula>
    </cfRule>
    <cfRule type="expression" dxfId="11" priority="28">
      <formula>$I12=0</formula>
    </cfRule>
  </conditionalFormatting>
  <conditionalFormatting sqref="K22">
    <cfRule type="notContainsBlanks" dxfId="10" priority="7">
      <formula>LEN(TRIM(K22))&gt;0</formula>
    </cfRule>
  </conditionalFormatting>
  <conditionalFormatting sqref="J34">
    <cfRule type="notContainsBlanks" dxfId="9" priority="5">
      <formula>LEN(TRIM(J34))&gt;0</formula>
    </cfRule>
  </conditionalFormatting>
  <conditionalFormatting sqref="J22">
    <cfRule type="notContainsBlanks" dxfId="8" priority="4">
      <formula>LEN(TRIM(J22))&gt;0</formula>
    </cfRule>
  </conditionalFormatting>
  <conditionalFormatting sqref="F34">
    <cfRule type="notContainsBlanks" dxfId="7" priority="3">
      <formula>LEN(TRIM(F34))&gt;0</formula>
    </cfRule>
  </conditionalFormatting>
  <conditionalFormatting sqref="G34">
    <cfRule type="notContainsBlanks" dxfId="6" priority="2">
      <formula>LEN(TRIM(G34))&gt;0</formula>
    </cfRule>
  </conditionalFormatting>
  <conditionalFormatting sqref="L11:L14">
    <cfRule type="notContainsBlanks" dxfId="5" priority="1">
      <formula>LEN(TRIM(L11))&gt;0</formula>
    </cfRule>
  </conditionalFormatting>
  <dataValidations count="2">
    <dataValidation type="list" allowBlank="1" showInputMessage="1" showErrorMessage="1" sqref="E16:L16 E28:L28" xr:uid="{2502A69A-FC07-4560-A769-FEF689C7B0AE}">
      <formula1>steps</formula1>
    </dataValidation>
    <dataValidation type="list" allowBlank="1" showInputMessage="1" showErrorMessage="1" sqref="E17:L17 E29:L29" xr:uid="{DC48346D-E548-4ED0-AE0E-3AEE7AA6823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9553B60A-23C3-452C-8DDB-E9040B35917A}">
          <x14:formula1>
            <xm:f>Reference!$AA$2:$AA$7</xm:f>
          </x14:formula1>
          <xm:sqref>E13:L13</xm:sqref>
        </x14:dataValidation>
        <x14:dataValidation type="list" allowBlank="1" showInputMessage="1" showErrorMessage="1" xr:uid="{65F1DEAA-77B2-4AD6-8C92-8A572B907E10}">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2" zoomScale="85" zoomScaleNormal="85" zoomScaleSheetLayoutView="55" workbookViewId="0">
      <selection activeCell="L83" sqref="L83"/>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2" t="s">
        <v>303</v>
      </c>
      <c r="B18" s="143"/>
      <c r="C18" s="143"/>
      <c r="D18" s="143"/>
      <c r="E18" s="143"/>
      <c r="F18" s="143"/>
      <c r="G18" s="143"/>
      <c r="H18" s="143"/>
      <c r="I18" s="143"/>
      <c r="J18" s="143"/>
      <c r="K18" s="143"/>
      <c r="L18" s="143"/>
      <c r="M18" s="143"/>
      <c r="N18" s="143"/>
      <c r="O18" s="143"/>
      <c r="P18" s="143"/>
      <c r="Q18" s="143"/>
      <c r="R18" s="144"/>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5" t="s">
        <v>110</v>
      </c>
      <c r="C21" s="146"/>
      <c r="D21" s="146"/>
      <c r="E21" s="146"/>
      <c r="F21" s="146"/>
      <c r="G21" s="146"/>
      <c r="H21" s="146"/>
      <c r="I21" s="146"/>
      <c r="J21" s="146"/>
      <c r="K21" s="146"/>
      <c r="L21" s="146"/>
      <c r="M21" s="146"/>
      <c r="N21" s="146"/>
      <c r="O21" s="146"/>
      <c r="P21" s="146"/>
      <c r="Q21" s="147"/>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8">
        <f>IF($J$23&gt;$J$24,$D$24*$J$25/1000*$J$24/('[2]Ideal Gas Properties'!$B$10*$J$26)/($J$23-$J$24),IF($J$23&lt;$J$24,$D$24*$J$25/1000*$J$23/('[2]Ideal Gas Properties'!$B$10*$J$26)/($J$23-$J$24),""))</f>
        <v>1.4576774035709545E-9</v>
      </c>
      <c r="E23" s="148"/>
      <c r="F23" s="149" t="s">
        <v>67</v>
      </c>
      <c r="G23" s="150"/>
      <c r="H23" s="25"/>
      <c r="I23" s="105" t="s">
        <v>305</v>
      </c>
      <c r="J23" s="106">
        <v>1.01325</v>
      </c>
      <c r="K23" s="33" t="s">
        <v>114</v>
      </c>
      <c r="L23" s="33" t="s">
        <v>306</v>
      </c>
      <c r="M23" s="33"/>
      <c r="N23" s="33"/>
      <c r="O23" s="33"/>
      <c r="P23" s="107"/>
      <c r="Q23" s="37"/>
      <c r="R23" s="25"/>
    </row>
    <row r="24" spans="1:18" ht="15.6">
      <c r="A24" s="26"/>
      <c r="B24" s="26"/>
      <c r="C24" s="108" t="s">
        <v>307</v>
      </c>
      <c r="D24" s="151">
        <f>IF($J$23&gt;$J$24,1,IF($J$23&lt;$J$24,-1,""))</f>
        <v>-1</v>
      </c>
      <c r="E24" s="151"/>
      <c r="F24" s="152" t="s">
        <v>3</v>
      </c>
      <c r="G24" s="153"/>
      <c r="H24" s="25"/>
      <c r="I24" s="109" t="s">
        <v>308</v>
      </c>
      <c r="J24" s="106">
        <v>11</v>
      </c>
      <c r="K24" s="25" t="s">
        <v>114</v>
      </c>
      <c r="L24" s="25" t="s">
        <v>309</v>
      </c>
      <c r="M24" s="25"/>
      <c r="N24" s="25"/>
      <c r="O24" s="25"/>
      <c r="P24" s="37"/>
      <c r="Q24" s="37"/>
      <c r="R24" s="25"/>
    </row>
    <row r="25" spans="1:18" ht="14.4">
      <c r="A25" s="26"/>
      <c r="B25" s="26"/>
      <c r="C25" s="25"/>
      <c r="D25" s="25"/>
      <c r="E25" s="25"/>
      <c r="F25" s="25"/>
      <c r="G25" s="25"/>
      <c r="H25" s="25"/>
      <c r="I25" s="109" t="s">
        <v>119</v>
      </c>
      <c r="J25" s="110">
        <v>0.35</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8" t="s">
        <v>110</v>
      </c>
      <c r="D67" s="139"/>
      <c r="E67" s="139"/>
      <c r="F67" s="139"/>
      <c r="G67" s="139"/>
      <c r="H67" s="139"/>
      <c r="I67" s="139"/>
      <c r="J67" s="139"/>
      <c r="K67" s="139"/>
      <c r="L67" s="139"/>
      <c r="M67" s="139"/>
      <c r="N67" s="139"/>
      <c r="O67" s="139"/>
      <c r="P67" s="139"/>
      <c r="Q67" s="140"/>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4">
        <f>IF(AND($L$73-$L$74&gt;0,$L$75&lt;$L$73),"wrong Phat",IF(AND($L$73-$L$74&lt;0,$L$75&gt;$L$73),"wrong Phat",ABS($L$69*$L$70/('[2]Ideal Gas Properties'!$B$10*$L$71*($L$72))*LN(($L$75-$L$74)/($L$75-$L$73))/1000)))</f>
        <v>1.135538733805047E-6</v>
      </c>
      <c r="F69" s="154"/>
      <c r="G69" s="155" t="s">
        <v>67</v>
      </c>
      <c r="H69" s="156"/>
      <c r="I69" s="25"/>
      <c r="J69" s="25"/>
      <c r="K69" s="24" t="s">
        <v>138</v>
      </c>
      <c r="L69" s="106">
        <v>0.315</v>
      </c>
      <c r="M69" s="33" t="s">
        <v>3</v>
      </c>
      <c r="N69" s="157" t="s">
        <v>139</v>
      </c>
      <c r="O69" s="157"/>
      <c r="P69" s="158"/>
      <c r="Q69" s="37"/>
      <c r="R69" s="37"/>
    </row>
    <row r="70" spans="1:18" ht="14.4">
      <c r="A70" s="26"/>
      <c r="B70" s="25"/>
      <c r="C70" s="26"/>
      <c r="D70" s="116"/>
      <c r="E70" s="25"/>
      <c r="F70" s="25"/>
      <c r="G70" s="25"/>
      <c r="H70" s="25"/>
      <c r="I70" s="25"/>
      <c r="J70" s="25"/>
      <c r="K70" s="26" t="s">
        <v>140</v>
      </c>
      <c r="L70" s="110">
        <f>100*PI()*2.2^2</f>
        <v>1520.5308443374602</v>
      </c>
      <c r="M70" s="25" t="s">
        <v>141</v>
      </c>
      <c r="N70" s="134" t="s">
        <v>142</v>
      </c>
      <c r="O70" s="134"/>
      <c r="P70" s="135"/>
      <c r="Q70" s="37"/>
      <c r="R70" s="37"/>
    </row>
    <row r="71" spans="1:18" ht="14.4">
      <c r="A71" s="26"/>
      <c r="B71" s="25"/>
      <c r="C71" s="26"/>
      <c r="D71" s="25"/>
      <c r="E71" s="25"/>
      <c r="F71" s="25"/>
      <c r="G71" s="25"/>
      <c r="H71" s="25"/>
      <c r="I71" s="25"/>
      <c r="J71" s="25"/>
      <c r="K71" s="26" t="s">
        <v>143</v>
      </c>
      <c r="L71" s="110">
        <v>293.14999999999998</v>
      </c>
      <c r="M71" s="25" t="s">
        <v>123</v>
      </c>
      <c r="N71" s="134" t="s">
        <v>124</v>
      </c>
      <c r="O71" s="134"/>
      <c r="P71" s="135"/>
      <c r="Q71" s="37"/>
      <c r="R71" s="37"/>
    </row>
    <row r="72" spans="1:18" ht="15.6">
      <c r="A72" s="26"/>
      <c r="B72" s="25"/>
      <c r="C72" s="26"/>
      <c r="D72" s="25"/>
      <c r="E72" s="25"/>
      <c r="F72" s="25"/>
      <c r="G72" s="25"/>
      <c r="H72" s="25"/>
      <c r="I72" s="25"/>
      <c r="J72" s="25"/>
      <c r="K72" s="26" t="s">
        <v>331</v>
      </c>
      <c r="L72" s="110">
        <v>40</v>
      </c>
      <c r="M72" s="25" t="s">
        <v>62</v>
      </c>
      <c r="N72" s="134" t="s">
        <v>145</v>
      </c>
      <c r="O72" s="134"/>
      <c r="P72" s="135"/>
      <c r="Q72" s="37"/>
      <c r="R72" s="37"/>
    </row>
    <row r="73" spans="1:18" ht="15.6">
      <c r="A73" s="26"/>
      <c r="B73" s="25"/>
      <c r="C73" s="26"/>
      <c r="D73" s="25"/>
      <c r="E73" s="25"/>
      <c r="F73" s="25"/>
      <c r="G73" s="25"/>
      <c r="H73" s="25"/>
      <c r="I73" s="25"/>
      <c r="J73" s="25"/>
      <c r="K73" s="26" t="s">
        <v>146</v>
      </c>
      <c r="L73" s="110">
        <f>11*1.01325</f>
        <v>11.14575</v>
      </c>
      <c r="M73" s="25" t="s">
        <v>114</v>
      </c>
      <c r="N73" s="134" t="s">
        <v>147</v>
      </c>
      <c r="O73" s="134"/>
      <c r="P73" s="135"/>
      <c r="Q73" s="37"/>
      <c r="R73" s="37"/>
    </row>
    <row r="74" spans="1:18" ht="15.6">
      <c r="A74" s="26"/>
      <c r="B74" s="25"/>
      <c r="C74" s="26"/>
      <c r="D74" s="25"/>
      <c r="E74" s="25"/>
      <c r="F74" s="25"/>
      <c r="G74" s="25"/>
      <c r="H74" s="25"/>
      <c r="I74" s="25"/>
      <c r="J74" s="25"/>
      <c r="K74" s="26" t="s">
        <v>148</v>
      </c>
      <c r="L74" s="110">
        <v>1.01325</v>
      </c>
      <c r="M74" s="25" t="s">
        <v>114</v>
      </c>
      <c r="N74" s="134" t="s">
        <v>149</v>
      </c>
      <c r="O74" s="134"/>
      <c r="P74" s="135"/>
      <c r="Q74" s="37"/>
      <c r="R74" s="37"/>
    </row>
    <row r="75" spans="1:18" ht="14.4">
      <c r="A75" s="26"/>
      <c r="B75" s="25"/>
      <c r="C75" s="26"/>
      <c r="D75" s="25"/>
      <c r="E75" s="25"/>
      <c r="F75" s="25"/>
      <c r="G75" s="25"/>
      <c r="H75" s="25"/>
      <c r="I75" s="25"/>
      <c r="J75" s="25"/>
      <c r="K75" s="43" t="s">
        <v>150</v>
      </c>
      <c r="L75" s="111">
        <f>11.146*1.1</f>
        <v>12.260600000000002</v>
      </c>
      <c r="M75" s="44" t="s">
        <v>114</v>
      </c>
      <c r="N75" s="136" t="s">
        <v>332</v>
      </c>
      <c r="O75" s="136"/>
      <c r="P75" s="13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8" t="s">
        <v>350</v>
      </c>
      <c r="D78" s="139"/>
      <c r="E78" s="139"/>
      <c r="F78" s="139"/>
      <c r="G78" s="139"/>
      <c r="H78" s="139"/>
      <c r="I78" s="139"/>
      <c r="J78" s="139"/>
      <c r="K78" s="139"/>
      <c r="L78" s="139"/>
      <c r="M78" s="139"/>
      <c r="N78" s="139"/>
      <c r="O78" s="139"/>
      <c r="P78" s="139"/>
      <c r="Q78" s="140"/>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41">
        <f>L84*(L80/L82)*(L83/L81)*1000/60</f>
        <v>3.2643976499911722</v>
      </c>
      <c r="F80" s="141"/>
      <c r="G80" s="48" t="s">
        <v>120</v>
      </c>
      <c r="H80" s="117"/>
      <c r="I80" s="25"/>
      <c r="J80" s="25"/>
      <c r="K80" s="24" t="s">
        <v>334</v>
      </c>
      <c r="L80" s="106">
        <v>298.14999999999998</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3" t="s">
        <v>166</v>
      </c>
      <c r="D156" s="133"/>
      <c r="E156" s="133"/>
      <c r="F156" s="133"/>
      <c r="G156" s="133"/>
      <c r="H156" s="133"/>
      <c r="I156" s="133"/>
      <c r="J156" s="133"/>
      <c r="K156" s="133"/>
      <c r="L156" s="133"/>
      <c r="M156" s="133"/>
      <c r="N156" s="133"/>
      <c r="O156" s="133"/>
      <c r="P156" s="133"/>
      <c r="Q156" s="133"/>
      <c r="R156" s="133"/>
    </row>
    <row r="157" spans="1:18" ht="14.4">
      <c r="A157" s="26"/>
      <c r="B157" s="25"/>
      <c r="C157" s="133"/>
      <c r="D157" s="133"/>
      <c r="E157" s="133"/>
      <c r="F157" s="133"/>
      <c r="G157" s="133"/>
      <c r="H157" s="133"/>
      <c r="I157" s="133"/>
      <c r="J157" s="133"/>
      <c r="K157" s="133"/>
      <c r="L157" s="133"/>
      <c r="M157" s="133"/>
      <c r="N157" s="133"/>
      <c r="O157" s="133"/>
      <c r="P157" s="133"/>
      <c r="Q157" s="133"/>
      <c r="R157" s="13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71" t="s">
        <v>94</v>
      </c>
      <c r="B2" s="172"/>
      <c r="C2" s="172"/>
      <c r="D2" s="172"/>
      <c r="E2" s="172"/>
      <c r="F2" s="172"/>
      <c r="G2" s="172"/>
      <c r="H2" s="172"/>
      <c r="I2" s="172"/>
      <c r="J2" s="172"/>
      <c r="K2" s="172"/>
      <c r="L2" s="172"/>
      <c r="M2" s="172"/>
      <c r="N2" s="172"/>
      <c r="O2" s="172"/>
      <c r="P2" s="172"/>
      <c r="Q2" s="172"/>
      <c r="R2" s="172"/>
    </row>
    <row r="3" spans="1:18" ht="14.4">
      <c r="A3" s="159" t="s">
        <v>95</v>
      </c>
      <c r="B3" s="160"/>
      <c r="C3" s="160"/>
      <c r="D3" s="160"/>
      <c r="E3" s="160"/>
      <c r="F3" s="160"/>
      <c r="G3" s="160"/>
      <c r="H3" s="160"/>
      <c r="I3" s="160"/>
      <c r="J3" s="160"/>
      <c r="K3" s="160"/>
      <c r="L3" s="160"/>
      <c r="M3" s="160"/>
      <c r="N3" s="160"/>
      <c r="O3" s="160"/>
      <c r="P3" s="160"/>
      <c r="Q3" s="160"/>
      <c r="R3" s="160"/>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3" t="s">
        <v>106</v>
      </c>
      <c r="C14" s="133"/>
      <c r="D14" s="133"/>
      <c r="E14" s="133"/>
      <c r="F14" s="133"/>
      <c r="G14" s="133"/>
      <c r="H14" s="133"/>
      <c r="I14" s="133"/>
      <c r="J14" s="133"/>
      <c r="K14" s="133"/>
      <c r="L14" s="133"/>
      <c r="M14" s="133"/>
      <c r="N14" s="25"/>
      <c r="O14" s="25"/>
      <c r="P14" s="25"/>
      <c r="Q14" s="25"/>
      <c r="R14" s="25"/>
    </row>
    <row r="15" spans="1:18" ht="14.4">
      <c r="A15" s="26"/>
      <c r="B15" s="133" t="s">
        <v>107</v>
      </c>
      <c r="C15" s="133"/>
      <c r="D15" s="133"/>
      <c r="E15" s="133"/>
      <c r="F15" s="133"/>
      <c r="G15" s="133"/>
      <c r="H15" s="133"/>
      <c r="I15" s="133"/>
      <c r="J15" s="133"/>
      <c r="K15" s="133"/>
      <c r="L15" s="133"/>
      <c r="M15" s="13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9" t="s">
        <v>108</v>
      </c>
      <c r="B32" s="160"/>
      <c r="C32" s="160"/>
      <c r="D32" s="160"/>
      <c r="E32" s="160"/>
      <c r="F32" s="160"/>
      <c r="G32" s="160"/>
      <c r="H32" s="160"/>
      <c r="I32" s="160"/>
      <c r="J32" s="160"/>
      <c r="K32" s="160"/>
      <c r="L32" s="160"/>
      <c r="M32" s="160"/>
      <c r="N32" s="160"/>
      <c r="O32" s="160"/>
      <c r="P32" s="160"/>
      <c r="Q32" s="160"/>
      <c r="R32" s="160"/>
    </row>
    <row r="33" spans="1:18" ht="14.4">
      <c r="A33" s="165" t="s">
        <v>109</v>
      </c>
      <c r="B33" s="166"/>
      <c r="C33" s="166"/>
      <c r="D33" s="166"/>
      <c r="E33" s="166"/>
      <c r="F33" s="166"/>
      <c r="G33" s="166"/>
      <c r="H33" s="166"/>
      <c r="I33" s="166"/>
      <c r="J33" s="166"/>
      <c r="K33" s="166"/>
      <c r="L33" s="166"/>
      <c r="M33" s="166"/>
      <c r="N33" s="166"/>
      <c r="O33" s="166"/>
      <c r="P33" s="166"/>
      <c r="Q33" s="166"/>
      <c r="R33" s="166"/>
    </row>
    <row r="34" spans="1:18" ht="14.4">
      <c r="A34" s="167"/>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8" t="s">
        <v>110</v>
      </c>
      <c r="C36" s="169"/>
      <c r="D36" s="169"/>
      <c r="E36" s="169"/>
      <c r="F36" s="169"/>
      <c r="G36" s="169"/>
      <c r="H36" s="169"/>
      <c r="I36" s="169"/>
      <c r="J36" s="169"/>
      <c r="K36" s="169"/>
      <c r="L36" s="169"/>
      <c r="M36" s="170"/>
      <c r="N36" s="25"/>
      <c r="O36" s="25"/>
      <c r="P36" s="25"/>
      <c r="Q36" s="25"/>
      <c r="R36" s="25"/>
    </row>
    <row r="37" spans="1:18" ht="14.4">
      <c r="A37" s="26"/>
      <c r="B37" s="26"/>
      <c r="C37" s="25"/>
      <c r="D37" s="25"/>
      <c r="E37" s="25"/>
      <c r="F37" s="25"/>
      <c r="G37" s="25"/>
      <c r="H37" s="155" t="s">
        <v>111</v>
      </c>
      <c r="I37" s="155"/>
      <c r="J37" s="155"/>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1" t="s">
        <v>67</v>
      </c>
      <c r="F38" s="161"/>
      <c r="G38" s="25"/>
      <c r="H38" s="40" t="s">
        <v>113</v>
      </c>
      <c r="I38" s="41">
        <v>3.0856051517533301</v>
      </c>
      <c r="J38" s="38" t="s">
        <v>114</v>
      </c>
      <c r="K38" s="161" t="s">
        <v>115</v>
      </c>
      <c r="L38" s="161"/>
      <c r="M38" s="37"/>
      <c r="N38" s="25"/>
      <c r="O38" s="25"/>
      <c r="P38" s="25"/>
      <c r="Q38" s="25"/>
      <c r="R38" s="25"/>
    </row>
    <row r="39" spans="1:18" ht="15.6">
      <c r="A39" s="26"/>
      <c r="B39" s="26"/>
      <c r="C39" s="40" t="s">
        <v>116</v>
      </c>
      <c r="D39" s="42">
        <f>IF($I$38&gt;$I$39,1,IF($I$38&lt;$I$39,-1,""))</f>
        <v>1</v>
      </c>
      <c r="E39" s="161" t="s">
        <v>3</v>
      </c>
      <c r="F39" s="161"/>
      <c r="G39" s="25"/>
      <c r="H39" s="40" t="s">
        <v>117</v>
      </c>
      <c r="I39" s="41">
        <v>2.95</v>
      </c>
      <c r="J39" s="38" t="s">
        <v>114</v>
      </c>
      <c r="K39" s="161" t="s">
        <v>118</v>
      </c>
      <c r="L39" s="161"/>
      <c r="M39" s="37"/>
      <c r="N39" s="25"/>
      <c r="O39" s="25"/>
      <c r="P39" s="25"/>
      <c r="Q39" s="25"/>
      <c r="R39" s="25"/>
    </row>
    <row r="40" spans="1:18" ht="14.4">
      <c r="A40" s="26"/>
      <c r="B40" s="26"/>
      <c r="C40" s="25"/>
      <c r="D40" s="25"/>
      <c r="E40" s="25"/>
      <c r="F40" s="25"/>
      <c r="G40" s="25"/>
      <c r="H40" s="40" t="s">
        <v>119</v>
      </c>
      <c r="I40" s="41">
        <v>14.734460115406172</v>
      </c>
      <c r="J40" s="38" t="s">
        <v>120</v>
      </c>
      <c r="K40" s="161" t="s">
        <v>121</v>
      </c>
      <c r="L40" s="161"/>
      <c r="M40" s="37"/>
      <c r="N40" s="25"/>
      <c r="O40" s="25"/>
      <c r="P40" s="25"/>
      <c r="Q40" s="25"/>
      <c r="R40" s="25"/>
    </row>
    <row r="41" spans="1:18" ht="14.4">
      <c r="A41" s="26"/>
      <c r="B41" s="26"/>
      <c r="C41" s="25"/>
      <c r="D41" s="25"/>
      <c r="E41" s="25"/>
      <c r="F41" s="25"/>
      <c r="G41" s="25"/>
      <c r="H41" s="40" t="s">
        <v>122</v>
      </c>
      <c r="I41" s="41">
        <v>318.14999999999998</v>
      </c>
      <c r="J41" s="38" t="s">
        <v>123</v>
      </c>
      <c r="K41" s="161" t="s">
        <v>124</v>
      </c>
      <c r="L41" s="161"/>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59" customFormat="1" ht="14.4">
      <c r="A65" s="163" t="s">
        <v>134</v>
      </c>
      <c r="B65" s="164"/>
      <c r="C65" s="164"/>
      <c r="D65" s="164"/>
      <c r="E65" s="164"/>
      <c r="F65" s="164"/>
      <c r="G65" s="164"/>
      <c r="H65" s="164"/>
      <c r="I65" s="164"/>
      <c r="J65" s="164"/>
      <c r="K65" s="164"/>
      <c r="L65" s="164"/>
      <c r="M65" s="164"/>
      <c r="N65" s="164"/>
      <c r="O65" s="164"/>
      <c r="P65" s="164"/>
      <c r="Q65" s="164"/>
      <c r="R65" s="164"/>
    </row>
    <row r="66" spans="1:18" s="23" customFormat="1" ht="14.4">
      <c r="A66" s="165" t="s">
        <v>135</v>
      </c>
      <c r="B66" s="166"/>
      <c r="C66" s="166"/>
      <c r="D66" s="166"/>
      <c r="E66" s="166"/>
      <c r="F66" s="166"/>
      <c r="G66" s="166"/>
      <c r="H66" s="166"/>
      <c r="I66" s="166"/>
      <c r="J66" s="166"/>
      <c r="K66" s="166"/>
      <c r="L66" s="166"/>
      <c r="M66" s="166"/>
      <c r="N66" s="166"/>
      <c r="O66" s="166"/>
      <c r="P66" s="166"/>
      <c r="Q66" s="166"/>
      <c r="R66" s="166"/>
    </row>
    <row r="67" spans="1:18" s="23" customFormat="1" ht="14.4">
      <c r="A67" s="167"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8" t="s">
        <v>110</v>
      </c>
      <c r="C72" s="169"/>
      <c r="D72" s="169"/>
      <c r="E72" s="169"/>
      <c r="F72" s="169"/>
      <c r="G72" s="169"/>
      <c r="H72" s="169"/>
      <c r="I72" s="169"/>
      <c r="J72" s="169"/>
      <c r="K72" s="169"/>
      <c r="L72" s="169"/>
      <c r="M72" s="170"/>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1" t="s">
        <v>67</v>
      </c>
      <c r="F74" s="161"/>
      <c r="G74" s="25"/>
      <c r="H74" s="38" t="s">
        <v>138</v>
      </c>
      <c r="I74" s="41">
        <v>0.48</v>
      </c>
      <c r="J74" s="38" t="s">
        <v>3</v>
      </c>
      <c r="K74" s="161" t="s">
        <v>139</v>
      </c>
      <c r="L74" s="161"/>
      <c r="M74" s="37"/>
      <c r="N74" s="47"/>
      <c r="O74" s="47"/>
      <c r="P74" s="47"/>
      <c r="Q74" s="47"/>
      <c r="R74" s="47"/>
    </row>
    <row r="75" spans="1:18" ht="14.4">
      <c r="A75" s="46"/>
      <c r="B75" s="26"/>
      <c r="C75" s="40" t="s">
        <v>116</v>
      </c>
      <c r="D75" s="42"/>
      <c r="E75" s="161" t="s">
        <v>3</v>
      </c>
      <c r="F75" s="161"/>
      <c r="G75" s="25"/>
      <c r="H75" s="38" t="s">
        <v>140</v>
      </c>
      <c r="I75" s="41">
        <v>312.74999024855759</v>
      </c>
      <c r="J75" s="38" t="s">
        <v>141</v>
      </c>
      <c r="K75" s="161" t="s">
        <v>142</v>
      </c>
      <c r="L75" s="161"/>
      <c r="M75" s="37"/>
      <c r="N75" s="47"/>
      <c r="O75" s="47"/>
      <c r="P75" s="47"/>
      <c r="Q75" s="47"/>
      <c r="R75" s="47"/>
    </row>
    <row r="76" spans="1:18" ht="14.4">
      <c r="A76" s="46"/>
      <c r="B76" s="26"/>
      <c r="C76" s="25"/>
      <c r="D76" s="25"/>
      <c r="E76" s="25"/>
      <c r="F76" s="25"/>
      <c r="G76" s="25"/>
      <c r="H76" s="38" t="s">
        <v>143</v>
      </c>
      <c r="I76" s="41">
        <v>318.14999999999998</v>
      </c>
      <c r="J76" s="38" t="s">
        <v>123</v>
      </c>
      <c r="K76" s="161" t="s">
        <v>124</v>
      </c>
      <c r="L76" s="161"/>
      <c r="M76" s="37"/>
      <c r="N76" s="47"/>
      <c r="O76" s="47"/>
      <c r="P76" s="47"/>
      <c r="Q76" s="47"/>
      <c r="R76" s="47"/>
    </row>
    <row r="77" spans="1:18" ht="15.6">
      <c r="A77" s="46"/>
      <c r="B77" s="26"/>
      <c r="C77" s="25"/>
      <c r="D77" s="25"/>
      <c r="E77" s="25"/>
      <c r="F77" s="25"/>
      <c r="G77" s="25"/>
      <c r="H77" s="38" t="s">
        <v>144</v>
      </c>
      <c r="I77" s="41">
        <v>5</v>
      </c>
      <c r="J77" s="38" t="s">
        <v>62</v>
      </c>
      <c r="K77" s="161" t="s">
        <v>145</v>
      </c>
      <c r="L77" s="161"/>
      <c r="M77" s="37"/>
      <c r="N77" s="47"/>
      <c r="O77" s="47"/>
      <c r="P77" s="47"/>
      <c r="Q77" s="47"/>
      <c r="R77" s="47"/>
    </row>
    <row r="78" spans="1:18" ht="15.6">
      <c r="A78" s="46"/>
      <c r="B78" s="26"/>
      <c r="C78" s="25"/>
      <c r="D78" s="25"/>
      <c r="E78" s="25"/>
      <c r="F78" s="25"/>
      <c r="G78" s="25"/>
      <c r="H78" s="38" t="s">
        <v>146</v>
      </c>
      <c r="I78" s="41">
        <v>3.07</v>
      </c>
      <c r="J78" s="38" t="s">
        <v>114</v>
      </c>
      <c r="K78" s="161" t="s">
        <v>147</v>
      </c>
      <c r="L78" s="161"/>
      <c r="M78" s="37"/>
      <c r="N78" s="47"/>
      <c r="O78" s="47"/>
      <c r="P78" s="47"/>
      <c r="Q78" s="47"/>
      <c r="R78" s="47"/>
    </row>
    <row r="79" spans="1:18" ht="15.6">
      <c r="A79" s="46"/>
      <c r="B79" s="26"/>
      <c r="C79" s="25"/>
      <c r="D79" s="25"/>
      <c r="E79" s="25"/>
      <c r="F79" s="25"/>
      <c r="G79" s="25"/>
      <c r="H79" s="38" t="s">
        <v>148</v>
      </c>
      <c r="I79" s="41">
        <v>0.4764958148898909</v>
      </c>
      <c r="J79" s="38" t="s">
        <v>114</v>
      </c>
      <c r="K79" s="161" t="s">
        <v>149</v>
      </c>
      <c r="L79" s="161"/>
      <c r="M79" s="37"/>
      <c r="N79" s="47"/>
      <c r="O79" s="47"/>
      <c r="P79" s="47"/>
      <c r="Q79" s="47"/>
      <c r="R79" s="47"/>
    </row>
    <row r="80" spans="1:18" ht="14.4">
      <c r="A80" s="46"/>
      <c r="B80" s="26"/>
      <c r="C80" s="25"/>
      <c r="D80" s="25"/>
      <c r="E80" s="25"/>
      <c r="F80" s="25"/>
      <c r="G80" s="25"/>
      <c r="H80" s="38" t="s">
        <v>150</v>
      </c>
      <c r="I80" s="41">
        <v>3.0856051517533336</v>
      </c>
      <c r="J80" s="38" t="s">
        <v>114</v>
      </c>
      <c r="K80" s="161" t="s">
        <v>151</v>
      </c>
      <c r="L80" s="161"/>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3" t="s">
        <v>166</v>
      </c>
      <c r="C144" s="133"/>
      <c r="D144" s="133"/>
      <c r="E144" s="133"/>
      <c r="F144" s="133"/>
      <c r="G144" s="133"/>
      <c r="H144" s="133"/>
      <c r="I144" s="133"/>
      <c r="J144" s="133"/>
      <c r="K144" s="133"/>
      <c r="L144" s="133"/>
      <c r="M144" s="133"/>
      <c r="N144" s="133"/>
      <c r="O144" s="133"/>
      <c r="P144" s="133"/>
      <c r="Q144" s="133"/>
      <c r="R144" s="25"/>
    </row>
    <row r="145" spans="1:18" ht="14.4">
      <c r="A145" s="26"/>
      <c r="B145" s="133"/>
      <c r="C145" s="133"/>
      <c r="D145" s="133"/>
      <c r="E145" s="133"/>
      <c r="F145" s="133"/>
      <c r="G145" s="133"/>
      <c r="H145" s="133"/>
      <c r="I145" s="133"/>
      <c r="J145" s="133"/>
      <c r="K145" s="133"/>
      <c r="L145" s="133"/>
      <c r="M145" s="133"/>
      <c r="N145" s="133"/>
      <c r="O145" s="133"/>
      <c r="P145" s="133"/>
      <c r="Q145" s="13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9" t="s">
        <v>167</v>
      </c>
      <c r="B147" s="160"/>
      <c r="C147" s="160"/>
      <c r="D147" s="160"/>
      <c r="E147" s="160"/>
      <c r="F147" s="160"/>
      <c r="G147" s="160"/>
      <c r="H147" s="160"/>
      <c r="I147" s="160"/>
      <c r="J147" s="160"/>
      <c r="K147" s="160"/>
      <c r="L147" s="160"/>
      <c r="M147" s="160"/>
      <c r="N147" s="160"/>
      <c r="O147" s="160"/>
      <c r="P147" s="160"/>
      <c r="Q147" s="160"/>
      <c r="R147" s="160"/>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71" t="s">
        <v>92</v>
      </c>
      <c r="B2" s="172"/>
      <c r="C2" s="172"/>
      <c r="D2" s="172"/>
      <c r="E2" s="172"/>
      <c r="F2" s="172"/>
      <c r="G2" s="172"/>
      <c r="H2" s="172"/>
      <c r="I2" s="172"/>
      <c r="J2" s="172"/>
      <c r="K2" s="172"/>
      <c r="L2" s="172"/>
      <c r="M2" s="172"/>
      <c r="N2" s="172"/>
      <c r="O2" s="172"/>
      <c r="P2" s="172"/>
      <c r="Q2" s="17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100</v>
      </c>
      <c r="C2">
        <v>8</v>
      </c>
      <c r="E2" t="s">
        <v>363</v>
      </c>
      <c r="F2" t="s">
        <v>364</v>
      </c>
      <c r="G2" t="s">
        <v>362</v>
      </c>
      <c r="H2" t="s">
        <v>361</v>
      </c>
      <c r="I2" t="s">
        <v>351</v>
      </c>
      <c r="J2" t="s">
        <v>352</v>
      </c>
      <c r="K2" t="s">
        <v>353</v>
      </c>
      <c r="L2" t="s">
        <v>354</v>
      </c>
      <c r="M2" t="s">
        <v>359</v>
      </c>
      <c r="N2" t="s">
        <v>360</v>
      </c>
      <c r="O2" t="s">
        <v>357</v>
      </c>
      <c r="P2" t="s">
        <v>358</v>
      </c>
      <c r="Q2" t="s">
        <v>355</v>
      </c>
      <c r="R2" t="s">
        <v>356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2022-12-30T04:21:13Z</dcterms:modified>
</cp:coreProperties>
</file>