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08C171CA-8A27-4BD4-BA32-09F404B20B39}"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<sst xmlns="http://schemas.openxmlformats.org/spreadsheetml/2006/main" count="1131" uniqueCount="364">
  <si>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</si>
  <si>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</si>
  <si>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</si>
  <si>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</si>
  <si>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</si>
  <si>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</si>
  <si>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</si>
  <si>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</si>
  <si>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</si>
  <si>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</si>
  <si>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</si>
  <si>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</si>
  <si>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</si>
  <si>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</si>
  <si>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</si>
  <si>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</si>
  <si>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</si>
  <si>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</si>
  <si>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</si>
  <si>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</si>
  <si>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</si>
  <si>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</si>
  <si>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</si>
  <si>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</si>
  <si>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</si>
  <si>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</si>
  <si>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</si>
  <si>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</si>
  <si>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</si>
  <si>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</si>
  <si>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</si>
  <si>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</si>
  <si>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</si>
  <si>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</si>
  <si>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</si>
  <si>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</si>
  <si>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</si>
  <si>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</si>
  <si>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</si>
  <si>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</si>
  <si>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</si>
  <si>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</si>
  <si>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</si>
  <si>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</si>
  <si>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</si>
  <si>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</si>
  <si>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</si>
  <si>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</si>
  <si>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</si>
  <si>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</si>
  <si>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</si>
  <si>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</si>
  <si>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</si>
  <si>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</si>
  <si>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</si>
  <si>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</si>
  <si>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</si>
  <si>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</si>
  <si>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</si>
  <si>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</si>
  <si>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</si>
  <si>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</si>
  <si>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</si>
  <si>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</si>
  <si>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</si>
  <si>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</si>
  <si>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</si>
  <si>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</si>
  <si>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</si>
  <si>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</si>
  <si>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</si>
  <si>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</si>
  <si>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</si>
  <si>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</si>
  <si>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</si>
  <si>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</si>
  <si>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</si>
  <si>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</si>
  <si>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</si>
  <si>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</si>
  <si>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</si>
  <si>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</si>
  <si>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</si>
  <si>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</si>
  <si>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</si>
  <si>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</si>
  <si>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</si>
  <si>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</si>
  <si>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</si>
  <si>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</si>
  <si>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</si>
  <si>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</si>
  <si>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</si>
  <si>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</si>
  <si>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</si>
  <si>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</si>
  <si>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</si>
  <si>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</si>
  <si>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</si>
  <si>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</si>
  <si>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</si>
  <si>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</si>
  <si>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</si>
  <si>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</si>
  <si>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</si>
  <si>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</si>
  <si>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</si>
  <si>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</si>
  <si>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</si>
  <si>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</si>
  <si>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</si>
  <si>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</si>
  <si>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</si>
  <si>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</si>
  <si>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</si>
  <si>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</si>
  <si>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</si>
  <si>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</si>
  <si>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</si>
  <si>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</si>
  <si>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</si>
  <si>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</si>
  <si>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</si>
  <si>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</si>
  <si>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</si>
  <si>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</si>
  <si>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</si>
  <si>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</si>
  <si>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</si>
  <si>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</si>
  <si>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</si>
  <si>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</si>
  <si>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</si>
  <si>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</si>
  <si>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</si>
  <si>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</si>
  <si>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</si>
  <si>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</si>
  <si>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</si>
  <si>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</si>
  <si>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</si>
  <si>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</si>
  <si>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</si>
  <si>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</si>
  <si>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</si>
  <si>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</si>
  <si>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</si>
  <si>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</si>
  <si>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</si>
  <si>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</si>
  <si>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</si>
  <si>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</si>
  <si>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</si>
  <si>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</si>
  <si>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</si>
  <si>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</si>
  <si>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</si>
  <si>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</si>
  <si>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</si>
  <si>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</si>
  <si>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</si>
  <si>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</si>
  <si>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</si>
  <si>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</si>
  <si>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</si>
  <si>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</si>
  <si>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</si>
  <si>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</si>
  <si>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</si>
  <si>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</si>
  <si>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</si>
  <si>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</si>
  <si>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</si>
  <si>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</si>
  <si>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</si>
  <si>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</si>
  <si>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</si>
  <si>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</si>
  <si>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</si>
  <si>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</si>
  <si>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</si>
  <si>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</si>
  <si>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</si>
  <si>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</si>
  <si>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</si>
  <si>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</si>
  <si>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</si>
  <si>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</si>
  <si>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</si>
  <si>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</si>
  <si>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</si>
  <si>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</si>
  <si>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</si>
  <si>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</si>
  <si>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</si>
  <si>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</si>
  <si>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</si>
  <si>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</si>
  <si>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</si>
  <si>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</si>
  <si>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</si>
  <si>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</si>
  <si>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</si>
  <si>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</si>
  <si>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</si>
  <si>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</si>
  <si>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</si>
  <si>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</si>
  <si>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</si>
  <si>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</si>
  <si>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</si>
  <si>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</si>
  <si>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</si>
  <si>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</si>
  <si>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</si>
  <si>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</si>
  <si>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</si>
  <si>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</si>
  <si>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</si>
  <si>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</si>
  <si>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</si>
  <si>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</si>
  <si>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</si>
  <si>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</si>
  <si>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</si>
  <si>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</si>
  <si>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</si>
  <si>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</si>
  <si>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</si>
  <si>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</si>
  <si>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</si>
  <si>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</si>
  <si>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</si>
  <si>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</si>
  <si>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</si>
  <si>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</si>
  <si>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</si>
  <si>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</si>
  <si>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</si>
  <si>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</si>
  <si>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</si>
  <si>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</si>
  <si>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</si>
  <si>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</si>
  <si>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</si>
  <si>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</si>
  <si>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</si>
  <si>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</si>
  <si>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</si>
  <si>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</si>
  <si>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</si>
  <si>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</si>
  <si>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</si>
  <si>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</si>
  <si>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</si>
  <si>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</si>
  <si>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</si>
  <si>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</si>
  <si>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</si>
  <si>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</si>
  <si>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</si>
  <si>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</si>
  <si>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</si>
  <si>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</si>
  <si>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</si>
  <si>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</si>
  <si>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</si>
  <si>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</si>
  <si>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</si>
  <si>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</si>
  <si>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</si>
  <si>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</si>
  <si>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</si>
  <si>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</si>
  <si>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</si>
  <si>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</si>
  <si>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</si>
  <si>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</si>
  <si>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</si>
  <si>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</si>
  <si>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</si>
  <si>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</si>
  <si>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</si>
  <si>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</si>
  <si>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</si>
  <si>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</si>
  <si>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</si>
  <si>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</si>
  <si>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</si>
  <si>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</si>
  <si>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</si>
  <si>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</si>
  <si>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</si>
  <si>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</si>
  <si>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</si>
  <si>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</si>
  <si>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</si>
  <si>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</si>
  <si>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</si>
  <si>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</si>
  <si>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</si>
  <si>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</si>
  <si>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</si>
  <si>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</si>
  <si>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</si>
  <si>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</si>
  <si>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</si>
  <si>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</si>
  <si>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</si>
  <si>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</si>
  <si>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</si>
  <si>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</si>
  <si>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</si>
  <si>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</si>
  <si>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</si>
  <si>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</si>
  <si>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</si>
  <si>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</si>
  <si>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</si>
  <si>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</si>
  <si>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</si>
  <si>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</si>
  <si>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</si>
  <si>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</si>
  <si>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</si>
  <si>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</si>
  <si>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</si>
  <si>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</si>
  <si>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</si>
  <si>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</si>
  <si>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</si>
  <si>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</si>
  <si>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</si>
  <si>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</si>
  <si>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</si>
  <si>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</si>
  <si>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</si>
  <si>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</si>
  <si>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</si>
  <si>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</si>
  <si>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</si>
  <si>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</si>
  <si>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</si>
  <si>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</si>
  <si>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SLPM (Standard Linter Per Minute) Converter</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</si>
  <si>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</si>
  <si>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</si>
  <si>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</si>
  <si>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</si>
  <si>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</si>
  <si>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</si>
  <si>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</si>
  <si>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</si>
  <si>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</si>
  <si>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</si>
  <si>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</si>
  <si>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</si>
  <si>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</si>
  <si>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</si>
  <si>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</si>
  <si>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</si>
  <si>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</si>
  <si>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0.000055 0 0.00000507 0.00000507 0.00000507 0.00000507 0 0.000000125</t>
  </si>
  <si>
    <t>0.00000507 0.00000507 0 0.000000125 0.000055 0 0.00000507 0.00000507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</si>
</sst>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row r="10">
          <cell r="B10">
            <v>1</v>
          </cell>
        </row>
      </sheetData>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8</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ZkywQpzh0I4aQAaZ+KPK09mH6VXJeusOwAcBA6rsnwqHFWYBS6VxRxsKtnACD9XYzFRnbXb2KiMFk6TC4IHPQ==" saltValue="RkU6Zh0unT5GIw78s1C2nw=="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0.000055 0 0.00000507 0.00000507 0.00000507 0.00000507 0 0.000000125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0.00000507 0.00000507 0 0.000000125 0.000055 0 0.00000507 0.00000507</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0MhNLGrmJWx/pp0df7suANieOmmoOIpyi4JwkS2hy+Ci3K7vPBzKCBPL7N2+GsPM5Bgl0+aOILBm3zazF1g+g==" saltValue="fBHjyLldfYvd5kPs7MYLs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J11" activePane="bottomRight" state="frozen"/>
      <selection pane="topRight" activeCell="E1" sqref="E1"/>
      <selection pane="bottomLeft" activeCell="A11" sqref="A11"/>
      <selection pane="bottomRight" activeCell="L28" sqref="L28"/>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5.0699999999999997E-6</v>
      </c>
      <c r="H26" s="104">
        <v>5.0699999999999997E-6</v>
      </c>
      <c r="I26" s="104">
        <v>5.0699999999999997E-6</v>
      </c>
      <c r="J26" s="104">
        <v>5.0699999999999997E-6</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5.0699999999999997E-6</v>
      </c>
      <c r="F38" s="104">
        <v>5.0699999999999997E-6</v>
      </c>
      <c r="G38" s="104">
        <v>0</v>
      </c>
      <c r="H38" s="104">
        <v>1.2499999999999999E-7</v>
      </c>
      <c r="I38" s="104">
        <v>5.5000000000000002E-5</v>
      </c>
      <c r="J38" s="104">
        <v>0</v>
      </c>
      <c r="K38" s="104">
        <v>5.0699999999999997E-6</v>
      </c>
      <c r="L38" s="104">
        <v>5.0699999999999997E-6</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8" zoomScale="85" zoomScaleNormal="85" zoomScaleSheetLayoutView="55" workbookViewId="0">
      <selection activeCell="L70" sqref="L7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314</v>
      </c>
      <c r="B18" s="136"/>
      <c r="C18" s="136"/>
      <c r="D18" s="136"/>
      <c r="E18" s="136"/>
      <c r="F18" s="136"/>
      <c r="G18" s="136"/>
      <c r="H18" s="136"/>
      <c r="I18" s="136"/>
      <c r="J18" s="136"/>
      <c r="K18" s="136"/>
      <c r="L18" s="136"/>
      <c r="M18" s="136"/>
      <c r="N18" s="136"/>
      <c r="O18" s="136"/>
      <c r="P18" s="136"/>
      <c r="Q18" s="136"/>
      <c r="R18" s="137"/>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1">
        <f>IF($J$23&gt;$J$24,$D$24*$J$25/1000*$J$24/('[2]Ideal Gas Properties'!$B$10*$J$26)/($J$23-$J$24),IF($J$23&lt;$J$24,$D$24*$J$25/1000*$J$23/('[2]Ideal Gas Properties'!$B$10*$J$26)/($J$23-$J$24),""))</f>
        <v>4.7988257899407901E-9</v>
      </c>
      <c r="E23" s="141"/>
      <c r="F23" s="142" t="s">
        <v>67</v>
      </c>
      <c r="G23" s="143"/>
      <c r="H23" s="25"/>
      <c r="I23" s="109" t="s">
        <v>316</v>
      </c>
      <c r="J23" s="110">
        <f>110000/101325</f>
        <v>1.0856155933876142</v>
      </c>
      <c r="K23" s="33" t="s">
        <v>114</v>
      </c>
      <c r="L23" s="33" t="s">
        <v>317</v>
      </c>
      <c r="M23" s="33"/>
      <c r="N23" s="33"/>
      <c r="O23" s="33"/>
      <c r="P23" s="111"/>
      <c r="Q23" s="37"/>
      <c r="R23" s="25"/>
    </row>
    <row r="24" spans="1:18" ht="15.6">
      <c r="A24" s="26"/>
      <c r="B24" s="26"/>
      <c r="C24" s="112" t="s">
        <v>318</v>
      </c>
      <c r="D24" s="144">
        <f>IF($J$23&gt;$J$24,1,IF($J$23&lt;$J$24,-1,""))</f>
        <v>-1</v>
      </c>
      <c r="E24" s="144"/>
      <c r="F24" s="145" t="s">
        <v>3</v>
      </c>
      <c r="G24" s="146"/>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0">
        <f>IF(AND($L$73-$L$74&gt;0,$L$75&lt;$L$73),"wrong Phat",IF(AND($L$73-$L$74&lt;0,$L$75&gt;$L$73),"wrong Phat",ABS($L$69*$L$70/('[2]Ideal Gas Properties'!$B$10*$L$71*($L$72))*LN(($L$75-$L$74)/($L$75-$L$73))/1000)))</f>
        <v>4.9113437756169229E-6</v>
      </c>
      <c r="F69" s="150"/>
      <c r="G69" s="151" t="s">
        <v>67</v>
      </c>
      <c r="H69" s="152"/>
      <c r="I69" s="25"/>
      <c r="J69" s="25"/>
      <c r="K69" s="24" t="s">
        <v>138</v>
      </c>
      <c r="L69" s="110">
        <v>0.6</v>
      </c>
      <c r="M69" s="33" t="s">
        <v>3</v>
      </c>
      <c r="N69" s="153" t="s">
        <v>139</v>
      </c>
      <c r="O69" s="153"/>
      <c r="P69" s="154"/>
      <c r="Q69" s="37"/>
      <c r="R69" s="37"/>
    </row>
    <row r="70" spans="1:18" ht="14.4">
      <c r="A70" s="26"/>
      <c r="B70" s="25"/>
      <c r="C70" s="26"/>
      <c r="D70" s="120"/>
      <c r="E70" s="25"/>
      <c r="F70" s="25"/>
      <c r="G70" s="25"/>
      <c r="H70" s="25"/>
      <c r="I70" s="25"/>
      <c r="J70" s="25"/>
      <c r="K70" s="26" t="s">
        <v>140</v>
      </c>
      <c r="L70" s="114">
        <f>101.6*PI()*1.04^2</f>
        <v>345.23137599486842</v>
      </c>
      <c r="M70" s="25" t="s">
        <v>141</v>
      </c>
      <c r="N70" s="133" t="s">
        <v>142</v>
      </c>
      <c r="O70" s="133"/>
      <c r="P70" s="134"/>
      <c r="Q70" s="37"/>
      <c r="R70" s="37"/>
    </row>
    <row r="71" spans="1:18" ht="14.4">
      <c r="A71" s="26"/>
      <c r="B71" s="25"/>
      <c r="C71" s="26"/>
      <c r="D71" s="25"/>
      <c r="E71" s="25"/>
      <c r="F71" s="25"/>
      <c r="G71" s="25"/>
      <c r="H71" s="25"/>
      <c r="I71" s="25"/>
      <c r="J71" s="25"/>
      <c r="K71" s="26" t="s">
        <v>143</v>
      </c>
      <c r="L71" s="114">
        <v>300.14999999999998</v>
      </c>
      <c r="M71" s="25" t="s">
        <v>123</v>
      </c>
      <c r="N71" s="133" t="s">
        <v>124</v>
      </c>
      <c r="O71" s="133"/>
      <c r="P71" s="134"/>
      <c r="Q71" s="37"/>
      <c r="R71" s="37"/>
    </row>
    <row r="72" spans="1:18" ht="15.6">
      <c r="A72" s="26"/>
      <c r="B72" s="25"/>
      <c r="C72" s="26"/>
      <c r="D72" s="25"/>
      <c r="E72" s="25"/>
      <c r="F72" s="25"/>
      <c r="G72" s="25"/>
      <c r="H72" s="25"/>
      <c r="I72" s="25"/>
      <c r="J72" s="25"/>
      <c r="K72" s="26" t="s">
        <v>342</v>
      </c>
      <c r="L72" s="114">
        <v>6</v>
      </c>
      <c r="M72" s="25" t="s">
        <v>62</v>
      </c>
      <c r="N72" s="133" t="s">
        <v>145</v>
      </c>
      <c r="O72" s="133"/>
      <c r="P72" s="134"/>
      <c r="Q72" s="37"/>
      <c r="R72" s="37"/>
    </row>
    <row r="73" spans="1:18" ht="15.6">
      <c r="A73" s="26"/>
      <c r="B73" s="25"/>
      <c r="C73" s="26"/>
      <c r="D73" s="25"/>
      <c r="E73" s="25"/>
      <c r="F73" s="25"/>
      <c r="G73" s="25"/>
      <c r="H73" s="25"/>
      <c r="I73" s="25"/>
      <c r="J73" s="25"/>
      <c r="K73" s="26" t="s">
        <v>146</v>
      </c>
      <c r="L73" s="114">
        <f>110000/101325</f>
        <v>1.0856155933876142</v>
      </c>
      <c r="M73" s="25" t="s">
        <v>114</v>
      </c>
      <c r="N73" s="133" t="s">
        <v>147</v>
      </c>
      <c r="O73" s="133"/>
      <c r="P73" s="134"/>
      <c r="Q73" s="37"/>
      <c r="R73" s="37"/>
    </row>
    <row r="74" spans="1:18" ht="15.6">
      <c r="A74" s="26"/>
      <c r="B74" s="25"/>
      <c r="C74" s="26"/>
      <c r="D74" s="25"/>
      <c r="E74" s="25"/>
      <c r="F74" s="25"/>
      <c r="G74" s="25"/>
      <c r="H74" s="25"/>
      <c r="I74" s="25"/>
      <c r="J74" s="25"/>
      <c r="K74" s="26" t="s">
        <v>148</v>
      </c>
      <c r="L74" s="114">
        <f>358000/101325</f>
        <v>3.5331852948433258</v>
      </c>
      <c r="M74" s="25" t="s">
        <v>114</v>
      </c>
      <c r="N74" s="133" t="s">
        <v>149</v>
      </c>
      <c r="O74" s="133"/>
      <c r="P74" s="134"/>
      <c r="Q74" s="37"/>
      <c r="R74" s="37"/>
    </row>
    <row r="75" spans="1:18" ht="14.4">
      <c r="A75" s="26"/>
      <c r="B75" s="25"/>
      <c r="C75" s="26"/>
      <c r="D75" s="25"/>
      <c r="E75" s="25"/>
      <c r="F75" s="25"/>
      <c r="G75" s="25"/>
      <c r="H75" s="25"/>
      <c r="I75" s="25"/>
      <c r="J75" s="25"/>
      <c r="K75" s="43" t="s">
        <v>150</v>
      </c>
      <c r="L75" s="115">
        <v>1.01325</v>
      </c>
      <c r="M75" s="44" t="s">
        <v>114</v>
      </c>
      <c r="N75" s="156" t="s">
        <v>343</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344</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345</v>
      </c>
      <c r="E80" s="158">
        <f>L84*(L80/L82)*(L83/L81)*1000/60</f>
        <v>0.27457510837252547</v>
      </c>
      <c r="F80" s="158"/>
      <c r="G80" s="48" t="s">
        <v>120</v>
      </c>
      <c r="H80" s="121"/>
      <c r="I80" s="25"/>
      <c r="J80" s="25"/>
      <c r="K80" s="24" t="s">
        <v>346</v>
      </c>
      <c r="L80" s="110">
        <v>300.14999999999998</v>
      </c>
      <c r="M80" s="33" t="s">
        <v>123</v>
      </c>
      <c r="N80" s="33" t="s">
        <v>347</v>
      </c>
      <c r="O80" s="33"/>
      <c r="P80" s="111"/>
      <c r="Q80" s="37"/>
      <c r="R80" s="25"/>
    </row>
    <row r="81" spans="1:18" ht="15.6">
      <c r="A81" s="26"/>
      <c r="B81" s="25"/>
      <c r="C81" s="26"/>
      <c r="D81" s="25"/>
      <c r="E81" s="25"/>
      <c r="F81" s="25"/>
      <c r="G81" s="25"/>
      <c r="H81" s="25"/>
      <c r="I81" s="25"/>
      <c r="J81" s="25"/>
      <c r="K81" s="26" t="s">
        <v>348</v>
      </c>
      <c r="L81" s="114">
        <f>358000/101325</f>
        <v>3.5331852948433258</v>
      </c>
      <c r="M81" s="25" t="s">
        <v>114</v>
      </c>
      <c r="N81" s="25" t="s">
        <v>349</v>
      </c>
      <c r="O81" s="25"/>
      <c r="P81" s="37"/>
      <c r="Q81" s="37"/>
      <c r="R81" s="25"/>
    </row>
    <row r="82" spans="1:18" ht="15.6">
      <c r="A82" s="26"/>
      <c r="B82" s="25"/>
      <c r="C82" s="26"/>
      <c r="D82" s="25"/>
      <c r="E82" s="25"/>
      <c r="F82" s="25"/>
      <c r="G82" s="25"/>
      <c r="H82" s="25"/>
      <c r="I82" s="25"/>
      <c r="J82" s="25"/>
      <c r="K82" s="26" t="s">
        <v>350</v>
      </c>
      <c r="L82" s="114">
        <v>273.14999999999998</v>
      </c>
      <c r="M82" s="25" t="s">
        <v>123</v>
      </c>
      <c r="N82" s="25" t="s">
        <v>351</v>
      </c>
      <c r="O82" s="25"/>
      <c r="P82" s="37"/>
      <c r="Q82" s="37"/>
      <c r="R82" s="25"/>
    </row>
    <row r="83" spans="1:18" ht="15.6">
      <c r="A83" s="26"/>
      <c r="B83" s="25"/>
      <c r="C83" s="26"/>
      <c r="D83" s="25"/>
      <c r="E83" s="25"/>
      <c r="F83" s="25"/>
      <c r="G83" s="25"/>
      <c r="H83" s="25"/>
      <c r="I83" s="25"/>
      <c r="J83" s="25"/>
      <c r="K83" s="26" t="s">
        <v>352</v>
      </c>
      <c r="L83" s="114">
        <v>1</v>
      </c>
      <c r="M83" s="25" t="s">
        <v>114</v>
      </c>
      <c r="N83" s="25" t="s">
        <v>353</v>
      </c>
      <c r="O83" s="25"/>
      <c r="P83" s="37"/>
      <c r="Q83" s="37"/>
      <c r="R83" s="25"/>
    </row>
    <row r="84" spans="1:18" ht="14.4">
      <c r="A84" s="26"/>
      <c r="B84" s="25"/>
      <c r="C84" s="26"/>
      <c r="D84" s="25"/>
      <c r="E84" s="25"/>
      <c r="F84" s="25"/>
      <c r="G84" s="25"/>
      <c r="H84" s="25"/>
      <c r="I84" s="25"/>
      <c r="J84" s="25"/>
      <c r="K84" s="43" t="s">
        <v>354</v>
      </c>
      <c r="L84" s="115">
        <f>0.0309*1000000/1000/(35/60)*(1*10^(-3))</f>
        <v>5.2971428571428572E-2</v>
      </c>
      <c r="M84" s="44" t="s">
        <v>355</v>
      </c>
      <c r="N84" s="44" t="s">
        <v>356</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357</v>
      </c>
      <c r="E116" s="25"/>
      <c r="F116" s="25"/>
      <c r="G116" s="25"/>
      <c r="H116" s="25"/>
      <c r="I116" s="25"/>
      <c r="J116" s="25"/>
      <c r="K116" s="25"/>
      <c r="L116" s="25"/>
      <c r="M116" s="25"/>
      <c r="N116" s="25"/>
      <c r="O116" s="25"/>
      <c r="P116" s="25"/>
      <c r="Q116" s="25"/>
      <c r="R116" s="25"/>
    </row>
    <row r="117" spans="1:18" ht="16.2">
      <c r="A117" s="26"/>
      <c r="B117" s="25"/>
      <c r="C117" s="25"/>
      <c r="D117" s="25" t="s">
        <v>358</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359</v>
      </c>
      <c r="E120" s="25"/>
      <c r="F120" s="25"/>
      <c r="G120" s="25"/>
      <c r="H120" s="25"/>
      <c r="I120" s="25"/>
      <c r="J120" s="25"/>
      <c r="K120" s="25"/>
      <c r="L120" s="25" t="s">
        <v>360</v>
      </c>
      <c r="M120" s="25"/>
      <c r="N120" s="25"/>
      <c r="O120" s="25"/>
      <c r="P120" s="25"/>
      <c r="Q120" s="25"/>
      <c r="R120" s="25"/>
    </row>
    <row r="121" spans="1:18" ht="14.4">
      <c r="A121" s="26"/>
      <c r="B121" s="25"/>
      <c r="C121" s="25"/>
      <c r="D121" s="25" t="s">
        <v>361</v>
      </c>
      <c r="E121" s="25"/>
      <c r="F121" s="25"/>
      <c r="G121" s="25"/>
      <c r="H121" s="25"/>
      <c r="I121" s="25"/>
      <c r="J121" s="25"/>
      <c r="K121" s="25"/>
      <c r="L121" s="25" t="s">
        <v>361</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x+srlbzP0VC/LUVPoVawiWzPT8Pcb86sB1x/o7Bex6CW9vcDZZO6dC8YvFl88qSxAyIjNddUGKUnqqMGmKWxNg==" saltValue="mGucyUSoSV2uAEZQe3/An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8</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2022-10-26T09:39:01Z</dcterms:modified>
</cp:coreProperties>
</file>