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_2_cols_isothermal_no_pres_drop_o2_n2_zeolite_5a_time_and_event\"/>
    </mc:Choice>
  </mc:AlternateContent>
  <xr:revisionPtr revIDLastSave="0" documentId="13_ncr:1_{65F5C847-BE77-43E8-BEAF-BC53E23621DD}" xr6:coauthVersionLast="47" xr6:coauthVersionMax="47" xr10:uidLastSave="{00000000-0000-0000-0000-000000000000}"/>
  <bookViews>
    <workbookView xWindow="-108" yWindow="-108" windowWidth="23256" windowHeight="13176" tabRatio="818" firstSheet="6" activeTab="13"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Natural Constants" sheetId="21" r:id="rId7"/>
    <sheet name="Adsorbent Properties" sheetId="16" r:id="rId8"/>
    <sheet name="PSA Cycle" sheetId="24" r:id="rId9"/>
    <sheet name="Valve Constants" sheetId="25" r:id="rId10"/>
    <sheet name="Cycle Organizer" sheetId="35" r:id="rId11"/>
    <sheet name="Packed Bed Properties" sheetId="22" r:id="rId12"/>
    <sheet name="Tank Properties" sheetId="31" r:id="rId13"/>
    <sheet name="Stream Properties" sheetId="17" r:id="rId14"/>
    <sheet name="maintenance check list" sheetId="28" state="hidden" r:id="rId15"/>
    <sheet name="Reference" sheetId="2"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7" hidden="1">'Adsorbent Properties'!$B$9:$K$9</definedName>
    <definedName name="_xlnm._FilterDatabase" localSheetId="10" hidden="1">'Cycle Organizer'!$B$9:$K$12</definedName>
    <definedName name="_xlnm._FilterDatabase" localSheetId="3" hidden="1">Models!$B$9:$K$35</definedName>
    <definedName name="_xlnm._FilterDatabase" localSheetId="6" hidden="1">'Natural Constants'!$B$9:$K$15</definedName>
    <definedName name="_xlnm._FilterDatabase" localSheetId="5" hidden="1">'Numerical Methods'!$B$9:$K$13</definedName>
    <definedName name="_xlnm._FilterDatabase" localSheetId="11" hidden="1">'Packed Bed Properties'!$B$8:$K$9</definedName>
    <definedName name="_xlnm._FilterDatabase" localSheetId="4" hidden="1">Plotting!$B$9:$K$25</definedName>
    <definedName name="_xlnm._FilterDatabase" localSheetId="13" hidden="1">'Stream Properties'!$B$9:$K$12</definedName>
    <definedName name="_xlnm._FilterDatabase" localSheetId="12" hidden="1">'Tank Properties'!$B$9:$K$9</definedName>
    <definedName name="_xlnm.Print_Area" localSheetId="7">'Adsorbent Properties'!$B$2:$K$25</definedName>
    <definedName name="_xlnm.Print_Area" localSheetId="10">'Cycle Organizer'!$B$2:$K$65</definedName>
    <definedName name="_xlnm.Print_Area" localSheetId="3">Models!$B$2:$K$35</definedName>
    <definedName name="_xlnm.Print_Area" localSheetId="6">'Natural Constants'!$B$2:$K$15</definedName>
    <definedName name="_xlnm.Print_Area" localSheetId="5">'Numerical Methods'!$B$2:$K$13</definedName>
    <definedName name="_xlnm.Print_Area" localSheetId="11">'Packed Bed Properties'!$B$1:$K$24</definedName>
    <definedName name="_xlnm.Print_Area" localSheetId="4">Plotting!$B$2:$K$25</definedName>
    <definedName name="_xlnm.Print_Area" localSheetId="0">'Rev.'!$B$2:$J$23</definedName>
    <definedName name="_xlnm.Print_Area" localSheetId="13">'Stream Properties'!$B$2:$K$34</definedName>
    <definedName name="_xlnm.Print_Area" localSheetId="12">'Tank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J33" i="17"/>
  <c r="J32" i="17"/>
  <c r="I13" i="35"/>
  <c r="I15" i="35"/>
  <c r="I25" i="35"/>
  <c r="I24" i="35"/>
  <c r="I23" i="35"/>
  <c r="I22" i="35"/>
  <c r="I21" i="35"/>
  <c r="I20" i="35"/>
  <c r="I19" i="35"/>
  <c r="I18" i="35"/>
  <c r="I17" i="35"/>
  <c r="I36" i="35"/>
  <c r="I35" i="35"/>
  <c r="I34" i="35"/>
  <c r="I33" i="35"/>
  <c r="I32" i="35"/>
  <c r="I31" i="35"/>
  <c r="I30" i="35"/>
  <c r="I29" i="35"/>
  <c r="I28" i="35"/>
  <c r="I46" i="35"/>
  <c r="I45" i="35"/>
  <c r="I44" i="35"/>
  <c r="I43" i="35"/>
  <c r="I42" i="35"/>
  <c r="I41" i="35"/>
  <c r="I40" i="35"/>
  <c r="I39" i="35"/>
  <c r="I38" i="35"/>
  <c r="I48" i="35"/>
  <c r="I50" i="35"/>
  <c r="I52" i="35"/>
  <c r="I54" i="35"/>
  <c r="I56" i="35"/>
  <c r="I58" i="35"/>
  <c r="C16" i="22"/>
  <c r="C17" i="22" s="1"/>
  <c r="C14" i="22"/>
  <c r="C13" i="22"/>
  <c r="C12" i="22"/>
  <c r="I11" i="22"/>
  <c r="C11" i="13"/>
  <c r="I22" i="17"/>
  <c r="I21" i="17"/>
  <c r="J12" i="16"/>
  <c r="J11" i="16"/>
  <c r="J19" i="16"/>
  <c r="J18" i="16"/>
  <c r="J17" i="16"/>
  <c r="J16" i="16"/>
  <c r="I30" i="17" l="1"/>
  <c r="I29" i="17"/>
  <c r="C22" i="16" l="1"/>
  <c r="C21" i="16"/>
  <c r="J31" i="17" l="1"/>
  <c r="I28" i="17" l="1"/>
  <c r="I27" i="17"/>
  <c r="I37" i="35" l="1"/>
  <c r="J20" i="16" l="1" a="1"/>
  <c r="J20" i="16" s="1"/>
  <c r="J11" i="17" l="1" a="1"/>
  <c r="J11" i="17" s="1"/>
  <c r="I57" i="35" l="1"/>
  <c r="I55" i="35"/>
  <c r="I53" i="35"/>
  <c r="I51" i="35"/>
  <c r="I49" i="35"/>
  <c r="I47" i="35"/>
  <c r="K4" i="35"/>
  <c r="I27" i="35"/>
  <c r="I16" i="35"/>
  <c r="I14" i="35"/>
  <c r="I12" i="35"/>
  <c r="K2" i="35"/>
  <c r="B2" i="35"/>
  <c r="R1" i="33" l="1"/>
  <c r="A1" i="33"/>
  <c r="J23" i="31" l="1"/>
  <c r="J22" i="31"/>
  <c r="J25" i="31"/>
  <c r="J24" i="31"/>
  <c r="J23" i="22"/>
  <c r="J22" i="22"/>
  <c r="J23" i="16"/>
  <c r="J24" i="17"/>
  <c r="I26" i="17"/>
  <c r="I25" i="17"/>
  <c r="I24" i="17"/>
  <c r="I23" i="17"/>
  <c r="J23" i="17"/>
  <c r="C15" i="16"/>
  <c r="R1" i="32"/>
  <c r="A1" i="32"/>
  <c r="K4" i="31" l="1"/>
  <c r="K2" i="31"/>
  <c r="B2" i="31"/>
  <c r="I10" i="22" l="1"/>
  <c r="J21" i="22" l="1"/>
  <c r="J20" i="22"/>
  <c r="D74" i="25" l="1"/>
  <c r="D39" i="25" l="1"/>
  <c r="D38" i="25" s="1"/>
  <c r="AA1" i="24" l="1"/>
  <c r="R1" i="25"/>
  <c r="K2" i="17"/>
  <c r="K1" i="22"/>
  <c r="K2" i="16"/>
  <c r="K2" i="21"/>
  <c r="K2" i="13"/>
  <c r="K2" i="12"/>
  <c r="K2" i="10"/>
  <c r="C10" i="17" l="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<sst xmlns="http://schemas.openxmlformats.org/spreadsheetml/2006/main" count="1843" uniqueCount="534">
  <si>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</si>
  <si>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</si>
  <si>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</si>
  <si>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</si>
  <si>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</si>
  <si>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</si>
  <si>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</si>
  <si>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</si>
  <si>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</si>
  <si>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</si>
  <si>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</si>
  <si>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</si>
  <si>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</si>
  <si>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</si>
  <si>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</si>
  <si>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</si>
  <si>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</si>
  <si>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</si>
  <si>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</si>
  <si>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</si>
  <si>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</si>
  <si>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</si>
  <si>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</si>
  <si>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</si>
  <si>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</si>
  <si>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</si>
  <si>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</si>
  <si>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</si>
  <si>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</si>
  <si>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</si>
  <si>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</si>
  <si>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</si>
  <si>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</si>
  <si>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</si>
  <si>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</si>
  <si>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</si>
  <si>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</si>
  <si>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</si>
  <si>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</si>
  <si>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</si>
  <si>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</si>
  <si>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</si>
  <si>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</si>
  <si>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</si>
  <si>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</si>
  <si>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</si>
  <si>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</si>
  <si>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</si>
  <si>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</si>
  <si>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</si>
  <si>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</si>
  <si>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</si>
  <si>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</si>
  <si>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</si>
  <si>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</si>
  <si>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</si>
  <si>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</si>
  <si>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</si>
  <si>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</si>
  <si>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</si>
  <si>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</si>
  <si>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</si>
  <si>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</si>
  <si>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</si>
  <si>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</si>
  <si>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</si>
  <si>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</si>
  <si>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</si>
  <si>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</si>
  <si>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</si>
  <si>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</si>
  <si>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</si>
  <si>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</si>
  <si>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</si>
  <si>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</si>
  <si>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</si>
  <si>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</si>
  <si>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</si>
  <si>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</si>
  <si>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</si>
  <si>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</si>
  <si>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</si>
  <si>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</si>
  <si>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</si>
  <si>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</si>
  <si>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</si>
  <si>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</si>
  <si>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</si>
  <si>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</si>
  <si>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</si>
  <si>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</si>
  <si>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</si>
  <si>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</si>
  <si>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</si>
  <si>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</si>
  <si>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</si>
  <si>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</si>
  <si>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</si>
  <si>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</si>
  <si>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</si>
  <si>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</si>
  <si>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</si>
  <si>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</si>
  <si>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</si>
  <si>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</si>
  <si>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</si>
  <si>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</si>
  <si>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</si>
  <si>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</si>
  <si>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</si>
  <si>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</si>
  <si>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</si>
  <si>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</si>
  <si>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</si>
  <si>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</si>
  <si>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</si>
  <si>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</si>
  <si>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</si>
  <si>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</si>
  <si>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</si>
  <si>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</si>
  <si>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</si>
  <si>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</si>
  <si>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</si>
  <si>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</si>
  <si>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</si>
  <si>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</si>
  <si>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</si>
  <si>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</si>
  <si>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</si>
  <si>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</si>
  <si>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</si>
  <si>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</si>
  <si>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</si>
  <si>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</si>
  <si>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</si>
  <si>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</si>
  <si>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</si>
  <si>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</si>
  <si>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</si>
  <si>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</si>
  <si>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</si>
  <si>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</si>
  <si>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</si>
  <si>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</si>
  <si>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</si>
  <si>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</si>
  <si>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</si>
  <si>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</si>
  <si>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</si>
  <si>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</si>
  <si>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</si>
  <si>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</si>
  <si>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</si>
  <si>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</si>
  <si>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</si>
  <si>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</si>
  <si>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</si>
  <si>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</si>
  <si>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</si>
  <si>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</si>
  <si>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</si>
  <si>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</si>
  <si>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</si>
  <si>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</si>
  <si>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</si>
  <si>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</si>
  <si>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</si>
  <si>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</si>
  <si>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</si>
  <si>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</si>
  <si>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</si>
  <si>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</si>
  <si>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</si>
  <si>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</si>
  <si>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</si>
  <si>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</si>
  <si>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</si>
  <si>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</si>
  <si>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</si>
  <si>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</si>
  <si>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</si>
  <si>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</si>
  <si>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</si>
  <si>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</si>
  <si>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</si>
  <si>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</si>
  <si>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</si>
  <si>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</si>
  <si>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</si>
  <si>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</si>
  <si>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</si>
  <si>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</si>
  <si>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</si>
  <si>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</si>
  <si>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</si>
  <si>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</si>
  <si>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</si>
  <si>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</si>
  <si>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</si>
  <si>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</si>
  <si>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</si>
  <si>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</si>
  <si>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</si>
  <si>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</si>
  <si>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</si>
  <si>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</si>
  <si>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</si>
  <si>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</si>
  <si>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</si>
  <si>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</si>
  <si>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</si>
  <si>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</si>
  <si>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</si>
  <si>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</si>
  <si>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</si>
  <si>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</si>
  <si>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</si>
  <si>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</si>
  <si>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</si>
  <si>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</si>
  <si>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</si>
  <si>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</si>
  <si>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</si>
  <si>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</si>
  <si>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</si>
  <si>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</si>
  <si>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</si>
  <si>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</si>
  <si>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</si>
  <si>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</si>
  <si>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</si>
  <si>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</si>
  <si>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</si>
  <si>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</si>
  <si>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</si>
  <si>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</si>
  <si>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</si>
  <si>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</si>
  <si>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</si>
  <si>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</si>
  <si>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</si>
  <si>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</si>
  <si>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</si>
  <si>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</si>
  <si>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</si>
  <si>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</si>
  <si>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</si>
  <si>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</si>
  <si>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</si>
  <si>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</si>
  <si>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</si>
  <si>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</si>
  <si>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</si>
  <si>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</si>
  <si>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</si>
  <si>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</si>
  <si>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</si>
  <si>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</si>
  <si>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</si>
  <si>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</si>
  <si>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</si>
  <si>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</si>
  <si>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</si>
  <si>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</si>
  <si>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</si>
  <si>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</si>
  <si>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</si>
  <si>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</si>
  <si>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</si>
  <si>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</si>
  <si>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</si>
  <si>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</si>
  <si>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</si>
  <si>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</si>
  <si>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</si>
  <si>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</si>
  <si>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</si>
  <si>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</si>
  <si>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</si>
  <si>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</si>
  <si>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</si>
  <si>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</si>
  <si>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</si>
  <si>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</si>
  <si>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</si>
  <si>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</si>
  <si>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</si>
  <si>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</si>
  <si>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</si>
  <si>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</si>
  <si>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</si>
  <si>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</si>
  <si>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</si>
  <si>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</si>
  <si>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</si>
  <si>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</si>
  <si>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</si>
  <si>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</si>
  <si>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</si>
  <si>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</si>
  <si>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</si>
  <si>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</si>
  <si>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</si>
  <si>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</si>
  <si>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</si>
  <si>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</si>
  <si>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</si>
  <si>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</si>
  <si>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</si>
  <si>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</si>
  <si>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</si>
  <si>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</si>
  <si>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</si>
  <si>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</si>
  <si>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</si>
  <si>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</si>
  <si>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</si>
  <si>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</si>
  <si>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</si>
  <si>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</si>
  <si>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</si>
  <si>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</si>
  <si>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</si>
  <si>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</si>
  <si>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</si>
  <si>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</si>
  <si>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</si>
  <si>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</si>
  <si>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</si>
  <si>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</si>
  <si>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</si>
  <si>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</si>
  <si>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</si>
  <si>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</si>
  <si>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</si>
  <si>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</si>
  <si>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</si>
  <si>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</si>
  <si>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</si>
  <si>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</si>
  <si>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</si>
  <si>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</si>
  <si>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</si>
  <si>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</si>
  <si>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</si>
  <si>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</si>
  <si>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durStep5</t>
  </si>
  <si>
    <t>eveStep5</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</si>
  <si>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</si>
  <si>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</si>
  <si>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</si>
  <si>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</si>
  <si>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</si>
  <si>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</si>
  <si>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</si>
  <si>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</si>
  <si>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</si>
  <si>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</si>
  <si>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</si>
  <si>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counter current, 0: co-current</t>
  </si>
  <si>
    <t>J/kg-K</t>
  </si>
  <si>
    <t>htTrCoInCol</t>
  </si>
  <si>
    <t>htTrCoOutCol</t>
  </si>
  <si>
    <t>Feed stream temperature (constant value)</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</si>
  <si>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</si>
  <si>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</si>
  <si>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</si>
  <si>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</si>
  <si>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</si>
  <si>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</si>
  <si>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</si>
  <si>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</si>
  <si>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</si>
  <si>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</si>
  <si>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</si>
  <si>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</si>
  <si>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</si>
  <si>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</si>
  <si>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</si>
  <si>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1: a threshold on the product tank presure (nomralized by the high pressure of the adsorption column)</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</si>
  <si>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</si>
  <si>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</si>
  <si>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</si>
  <si>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</si>
  <si>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</si>
  <si>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</si>
  <si>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</si>
  <si>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</si>
  <si>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</si>
  <si>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</si>
  <si>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</si>
  <si>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</si>
  <si>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</si>
  <si>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</si>
  <si>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</si>
  <si>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</si>
  <si>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</si>
  <si>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</si>
  <si>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</si>
  <si>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</si>
  <si>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</si>
  <si>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</si>
  <si>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</si>
  <si>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</si>
  <si>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Shall we plot a CSS convergence plot?
0 = No, 1 = Yes.</t>
  </si>
  <si>
    <t>Provide "nStep" digit decimal number denoting which column's event should trigger for a given step. Each digit represents the column number where event function would act on.</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</si>
  <si>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</si>
  <si>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</si>
  <si>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</si>
  <si>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</si>
  <si>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</si>
  <si>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</si>
  <si>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</si>
  <si>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</si>
  <si>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</si>
  <si>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</si>
  <si>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</si>
  <si>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</si>
  <si>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</si>
  <si>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</si>
  <si>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</si>
  <si>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</si>
  <si>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</si>
  <si>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</si>
  <si>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</si>
  <si>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</si>
  <si>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</si>
  <si>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</si>
  <si>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</si>
  <si>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</si>
  <si>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</si>
  <si>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</si>
  <si>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RP: re-pressurization
HP: high pressure feed
DP: depressurization
LP: low pressure purge
EQ: pressure equalization
RT: rest
RN: rinse</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</si>
  <si>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</si>
  <si>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</si>
  <si>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</si>
  <si>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</si>
  <si>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</si>
  <si>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</si>
  <si>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</si>
  <si>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</si>
  <si>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</si>
  <si>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</si>
  <si>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</si>
  <si>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</si>
  <si>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</si>
  <si>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</si>
  <si>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</si>
  <si>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</si>
  <si>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</si>
  <si>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</si>
  <si>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</si>
  <si>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</si>
  <si>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</si>
  <si>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</si>
  <si>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</si>
  <si>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</si>
  <si>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</si>
  <si>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</si>
  <si>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</si>
  <si>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</si>
  <si>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</si>
  <si>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</si>
  <si>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</si>
  <si>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</si>
  <si>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</si>
  <si>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</si>
  <si>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</si>
  <si>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</si>
  <si>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</si>
  <si>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</si>
  <si>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</si>
  <si>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</si>
  <si>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</si>
  <si>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</si>
  <si>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</si>
  <si>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</si>
  <si>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Specify a cyclic steady state (CSS) convergence model: 
0 = overall states,
1 = 1st column ststes,
2 = all column states,
3 = 1st product tank states,
4 = TBD,
5 = TBD,
6 = TBD,
7 = TBD,
8 = TBD,
9 = TBD.</t>
  </si>
  <si>
    <t>TBD:
0 = TBD,
1 = TBD,
2 = TBD,
3 = TBD, 
4 = TBD, 
5 = TBD, 
6 = TBD, 
7 = TBD,
8 = TBD,
9 = TBD.</t>
  </si>
  <si>
    <t>0 = TBD,
1 = TBD.</t>
  </si>
  <si>
    <t>Specify a momentum balance model:
0 = no axial pressure drop, 
1 = Karman-Kozeny equation,
2 = Ergun equation,
3 = TBD,
4 = TBD, 
5 = TBD,
6 = TBD, 
7 = TBD,
8 = TBD,
9 = TBD.</t>
  </si>
  <si>
    <t>inConBed2</t>
  </si>
  <si>
    <t>valSixCol2</t>
  </si>
  <si>
    <t>valFivCol2</t>
  </si>
  <si>
    <t>valFouCol2</t>
  </si>
  <si>
    <t>valThrCol2</t>
  </si>
  <si>
    <t>valTwoCol2</t>
  </si>
  <si>
    <t>valOneCol2</t>
  </si>
  <si>
    <t>flowDirCol2</t>
  </si>
  <si>
    <t>sStepCol2</t>
  </si>
  <si>
    <t>eveVal6</t>
  </si>
  <si>
    <t>eveVal7</t>
  </si>
  <si>
    <t>eveVal8</t>
  </si>
  <si>
    <t>eveStep6</t>
  </si>
  <si>
    <t>eveStep7</t>
  </si>
  <si>
    <t>eveStep8</t>
  </si>
  <si>
    <t>durStep6</t>
  </si>
  <si>
    <t>durStep7</t>
  </si>
  <si>
    <t>durStep8</t>
  </si>
  <si>
    <t>eveVal9</t>
  </si>
  <si>
    <t>eveVal10</t>
  </si>
  <si>
    <t>eveStep9</t>
  </si>
  <si>
    <t>eveStep10</t>
  </si>
  <si>
    <t>durStep9</t>
  </si>
  <si>
    <t>durStep10</t>
  </si>
  <si>
    <t>RP RP HP HP HP HP HP DP LP LP</t>
  </si>
  <si>
    <t>HP HP DP LP LP RP RP HP HP HP</t>
  </si>
  <si>
    <t>1 0 0 0 0 0 0 1 1 1</t>
  </si>
  <si>
    <t>0 0 1 1 1 1 0 0 0 0</t>
  </si>
  <si>
    <t>0 1 2 1 0 0 2 1 2 0</t>
  </si>
  <si>
    <t>0 0 1 1 1 1 1 0 0 0</t>
  </si>
  <si>
    <t>1 1 0 0 0 0 0 1 1 1</t>
  </si>
  <si>
    <t>0 8.500E-06 5.570E-06 5.570E-06 5.570E-06 5.570E-06 5.570E-06 0 0 0</t>
  </si>
  <si>
    <t>5.570E-06 5.570E-06 0 0 0 0 8.500E-06 5.570E-06 5.570E-06 5.570E-06</t>
  </si>
  <si>
    <t>0 0 0 0 0 0 0 0 0 0</t>
  </si>
  <si>
    <t>0 0 0 0 0 0 0 6.251E-06 1 1</t>
  </si>
  <si>
    <t>0 0 6.251E-06 1 1 0 0 0 0 0</t>
  </si>
  <si>
    <t>0 0 1 1 0 0 0 1 1 0</t>
  </si>
  <si>
    <t>0 0 0 1.470E-07 1.470E-07 9.500E-05 0 0 0 0</t>
  </si>
  <si>
    <t xml:space="preserve">9.500E-05 0 0 0 0 0 0 0 1.470E-07 1.470E-07 </t>
  </si>
  <si>
    <t>heightCol</t>
  </si>
  <si>
    <t>densFeGas</t>
  </si>
  <si>
    <t>g/cm3</t>
  </si>
  <si>
    <t>Gas density of the feed gas mixture.</t>
  </si>
  <si>
    <t>viscFeGas</t>
  </si>
  <si>
    <t>Pa-sec</t>
  </si>
  <si>
    <t>Viscosity of the feed gas mixture.</t>
  </si>
  <si>
    <t>diamPellet</t>
  </si>
  <si>
    <t>The diameter of a single adsorbent pellet (assumed spherical in its shape)</t>
  </si>
  <si>
    <t>molecWtC1</t>
  </si>
  <si>
    <t>g/mol</t>
  </si>
  <si>
    <t>The molecular weight of the species i</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</si>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</sst>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83">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8" fillId="2" borderId="1" xfId="0" applyFont="1" applyFill="1" applyBorder="1" applyAlignment="1">
      <alignment horizontal="center" vertical="center"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303">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6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6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7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7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7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7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7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9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9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9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9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9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9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9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9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9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9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9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9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9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9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9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9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9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A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A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A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A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A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C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C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C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D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D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302" dataDxfId="300" headerRowBorderDxfId="301" tableBorderDxfId="299" totalsRowBorderDxfId="298">
  <autoFilter ref="B9:K35" xr:uid="{B089C5C3-2CCE-4800-96CA-2131BB6E3E4F}"/>
  <tableColumns count="10">
    <tableColumn id="1" xr3:uid="{E0503319-4244-40BF-80AC-47EAB20F9D82}" name="Variable" dataDxfId="297"/>
    <tableColumn id="4" xr3:uid="{C9B93118-2D75-48EB-867F-A112A1413B3A}" name="Value" dataDxfId="296"/>
    <tableColumn id="5" xr3:uid="{6DB24D56-641D-41E7-A0AF-33D3EA326C9E}" name="Unit" dataDxfId="295"/>
    <tableColumn id="6" xr3:uid="{EC0DB7D6-1463-4C4D-9A2A-4BC3C7916932}" name="Comparisons" dataDxfId="294"/>
    <tableColumn id="7" xr3:uid="{6FE91FB5-8BB7-4A02-B5AC-265E1EBFD7A4}" name="Variable Type" dataDxfId="293"/>
    <tableColumn id="8" xr3:uid="{A6460C6C-273A-466F-8C24-29520D28AB0E}" name="Dependency" dataDxfId="292"/>
    <tableColumn id="12" xr3:uid="{0D55DF56-EF41-44E6-9DE8-92E85F8BC954}" name="Test 1" dataDxfId="291"/>
    <tableColumn id="10" xr3:uid="{FE581202-0C06-4BC7-8D50-2FDDC17F8184}" name="Test 2" dataDxfId="290"/>
    <tableColumn id="2" xr3:uid="{0C40960E-3CC9-432B-A5CB-D76546536ADF}" name="Test 3" dataDxfId="289"/>
    <tableColumn id="9" xr3:uid="{05A43EF2-B89E-41B1-ABA5-98E847A1B9DC}" name="Description" dataDxfId="28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87" dataDxfId="285" headerRowBorderDxfId="286" tableBorderDxfId="284" totalsRowBorderDxfId="283">
  <autoFilter ref="B9:K25" xr:uid="{B089C5C3-2CCE-4800-96CA-2131BB6E3E4F}"/>
  <tableColumns count="10">
    <tableColumn id="1" xr3:uid="{685D6078-A78A-46BC-B18F-E8D3628A67E6}" name="Variable" dataDxfId="282"/>
    <tableColumn id="4" xr3:uid="{D38A63A9-30C3-46A9-8F13-2B8A284D0F6D}" name="Value" dataDxfId="281"/>
    <tableColumn id="5" xr3:uid="{1994192F-9E05-4AE5-967E-A10B20B36297}" name="Unit" dataDxfId="280"/>
    <tableColumn id="6" xr3:uid="{508E3DE7-B23E-466B-8C83-B00C42CD71F1}" name="Comparisons" dataDxfId="279"/>
    <tableColumn id="7" xr3:uid="{7454A4F3-FF26-4A9C-A824-BDBC1E45586F}" name="Variable Type" dataDxfId="278"/>
    <tableColumn id="8" xr3:uid="{3D1F393A-5826-47B0-9B9F-279E787B04B5}" name="Dependency" dataDxfId="277"/>
    <tableColumn id="12" xr3:uid="{209DD801-047C-479C-9FA8-F50010E0D631}" name="Test 1" dataDxfId="276"/>
    <tableColumn id="10" xr3:uid="{6B19F837-492D-4C06-835A-D6E2C0863EF7}" name="Test 2" dataDxfId="275"/>
    <tableColumn id="2" xr3:uid="{034CEC91-E4AE-4034-825F-2278465F1F6B}" name="Test 3" dataDxfId="274"/>
    <tableColumn id="9" xr3:uid="{389DFAC9-BCAC-42C4-B7BF-4ACFCB73CB3F}" name="Description" dataDxfId="27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3" totalsRowShown="0" headerRowDxfId="272" dataDxfId="270" headerRowBorderDxfId="271" tableBorderDxfId="269" totalsRowBorderDxfId="268">
  <autoFilter ref="B9:K13" xr:uid="{B089C5C3-2CCE-4800-96CA-2131BB6E3E4F}"/>
  <tableColumns count="10">
    <tableColumn id="1" xr3:uid="{AD0B804D-B57D-44D0-BD95-A80F4C53F489}" name="Variable" dataDxfId="267"/>
    <tableColumn id="4" xr3:uid="{689D0AC2-9DF9-4B4A-A728-AEE9899A00DA}" name="Value" dataDxfId="266"/>
    <tableColumn id="5" xr3:uid="{9EFC76EE-330E-4662-8F4E-F7AA7D9F2E3B}" name="Unit" dataDxfId="265"/>
    <tableColumn id="6" xr3:uid="{C76BE42B-E6F9-42EE-B26D-B26C4BF4CA96}" name="Comparisons" dataDxfId="264"/>
    <tableColumn id="7" xr3:uid="{B0EBE409-A44B-4ED4-8B60-E9F9858043B3}" name="Variable Type" dataDxfId="263"/>
    <tableColumn id="8" xr3:uid="{55290DCE-9E06-4A1F-82DC-ADD6253CD573}" name="Dependency" dataDxfId="262"/>
    <tableColumn id="12" xr3:uid="{A3ED03BE-3A17-41FB-AA19-4D8CA757AA8C}" name="Test 1" dataDxfId="261"/>
    <tableColumn id="10" xr3:uid="{E916EE8E-9827-4C52-A17F-D2D688E59526}" name="Test 2" dataDxfId="260"/>
    <tableColumn id="2" xr3:uid="{59C45017-C51D-4064-9D72-D6C0614A248E}" name="Test 3" dataDxfId="259"/>
    <tableColumn id="9" xr3:uid="{5D38AE45-83FF-4240-8A87-8F76E3AA9797}" name="Description" dataDxfId="2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257" dataDxfId="255" headerRowBorderDxfId="256" tableBorderDxfId="254" totalsRowBorderDxfId="253">
  <autoFilter ref="B9:K15" xr:uid="{B089C5C3-2CCE-4800-96CA-2131BB6E3E4F}"/>
  <tableColumns count="10">
    <tableColumn id="1" xr3:uid="{1EBDAA0F-31AE-42B2-AC21-45954F97D91F}" name="Variable" dataDxfId="252"/>
    <tableColumn id="4" xr3:uid="{C1B34313-8638-4DBC-8F82-86A30B3114C8}" name="Value" dataDxfId="251"/>
    <tableColumn id="5" xr3:uid="{14759C69-3803-4BC3-A7A6-3DFFDE94B1DE}" name="Unit" dataDxfId="250"/>
    <tableColumn id="6" xr3:uid="{2D85834C-0034-47FE-BC01-DB15F04F42D2}" name="Comparisons" dataDxfId="249"/>
    <tableColumn id="7" xr3:uid="{8CD5D837-AF6D-4811-80AD-71F84A2DEB22}" name="Variable Type" dataDxfId="248"/>
    <tableColumn id="8" xr3:uid="{10026C7A-D83F-4A6C-93B4-4809A42E03C8}" name="Dependency" dataDxfId="247"/>
    <tableColumn id="12" xr3:uid="{E761AAA3-462F-4100-947A-C25D5E015411}" name="Test 1" dataDxfId="246"/>
    <tableColumn id="10" xr3:uid="{9D8C6DF1-F42E-4849-A79E-EB0F9A401CD0}" name="Test 2" dataDxfId="245"/>
    <tableColumn id="2" xr3:uid="{D8219F55-2AFF-4A68-8CB1-14BA6B3702D4}" name="Test 3" dataDxfId="244"/>
    <tableColumn id="9" xr3:uid="{E8EFBBB5-6104-496B-BE6C-A8E156BEAD7B}" name="Description" dataDxfId="24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242" dataDxfId="240" headerRowBorderDxfId="241" tableBorderDxfId="239" totalsRowBorderDxfId="238">
  <autoFilter ref="B9:K25" xr:uid="{B089C5C3-2CCE-4800-96CA-2131BB6E3E4F}"/>
  <tableColumns count="10">
    <tableColumn id="1" xr3:uid="{898488E9-D49F-4E0B-8F88-5DD5F064A515}" name="Variable" dataDxfId="237"/>
    <tableColumn id="4" xr3:uid="{7360F2DB-59B7-4584-A94B-141EC7B5F05D}" name="Value" dataDxfId="236"/>
    <tableColumn id="5" xr3:uid="{0D2042B3-35AB-4B8C-91DA-6AC69F7AF0FE}" name="Unit" dataDxfId="235"/>
    <tableColumn id="6" xr3:uid="{738D534E-3F3C-440E-8D3B-8C38E23A1615}" name="Comparisons" dataDxfId="234"/>
    <tableColumn id="7" xr3:uid="{96B8E392-54FF-4F13-A601-4F2DE10A421E}" name="Variable Type" dataDxfId="233"/>
    <tableColumn id="8" xr3:uid="{F3DB0BA0-AFD6-4DAD-A715-F57E45D30E82}" name="Dependency" dataDxfId="232"/>
    <tableColumn id="12" xr3:uid="{9A476739-92EB-4FB2-89BD-8E4EA518C63C}" name="Test 1" dataDxfId="231"/>
    <tableColumn id="10" xr3:uid="{58598454-AF4A-45A8-B01E-46159B78A3E7}" name="Test 2" dataDxfId="230"/>
    <tableColumn id="2" xr3:uid="{53405230-C6CD-46FA-B184-81B301B8A900}" name="Test 3" dataDxfId="229"/>
    <tableColumn id="9" xr3:uid="{830BDE0A-B7F2-4974-B811-AADDA2197C8F}" name="Description" dataDxfId="2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65" totalsRowShown="0" headerRowDxfId="227" dataDxfId="225" headerRowBorderDxfId="226" tableBorderDxfId="224" totalsRowBorderDxfId="223">
  <autoFilter ref="B9:K65" xr:uid="{B089C5C3-2CCE-4800-96CA-2131BB6E3E4F}"/>
  <tableColumns count="10">
    <tableColumn id="1" xr3:uid="{17BBFC9B-F285-44D8-B149-2444B1D79974}" name="Variable" dataDxfId="222"/>
    <tableColumn id="4" xr3:uid="{DFDE5B78-8047-41BE-A922-63B2352D3BC7}" name="Value" dataDxfId="221"/>
    <tableColumn id="5" xr3:uid="{C4E224B9-E9B5-49AE-8757-C9F14006C727}" name="Unit" dataDxfId="220"/>
    <tableColumn id="6" xr3:uid="{41141F93-6582-4EC6-86F9-49EEBDD0F2C7}" name="Comparisons" dataDxfId="219"/>
    <tableColumn id="7" xr3:uid="{C6867395-8D02-48EA-ACBE-D64A073776C7}" name="Variable Type" dataDxfId="218"/>
    <tableColumn id="8" xr3:uid="{F9A2595F-E28B-4C4F-8C5A-0D3F0E266C22}" name="Dependency" dataDxfId="217"/>
    <tableColumn id="12" xr3:uid="{7703E5BD-EFD4-428B-9EE2-3F61151A4F30}" name="Test 1" dataDxfId="216"/>
    <tableColumn id="10" xr3:uid="{12F7183F-3B73-4571-8F1D-A59E11B8783A}" name="Test 2" dataDxfId="215"/>
    <tableColumn id="2" xr3:uid="{20FE8A2B-0A51-4717-926C-0FFB7552BE1A}" name="Test 3" dataDxfId="214"/>
    <tableColumn id="9" xr3:uid="{BD209FD2-6016-47FA-9434-B2997115E3BC}" name="Description" dataDxfId="2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4" totalsRowShown="0" headerRowDxfId="212" dataDxfId="210" headerRowBorderDxfId="211" tableBorderDxfId="209" totalsRowBorderDxfId="208">
  <autoFilter ref="B8:K24" xr:uid="{B089C5C3-2CCE-4800-96CA-2131BB6E3E4F}"/>
  <tableColumns count="10">
    <tableColumn id="1" xr3:uid="{DF90FBAE-2FE2-4EF6-B9EF-275B3796AEEB}" name="Variable" dataDxfId="207"/>
    <tableColumn id="4" xr3:uid="{0389FCE2-DF59-447F-B68F-108D6445084D}" name="Value" dataDxfId="206"/>
    <tableColumn id="5" xr3:uid="{F4EFCD46-6F61-4144-97AB-37E6D30AE6D4}" name="Unit" dataDxfId="205"/>
    <tableColumn id="6" xr3:uid="{13EC0408-58C5-4FDD-B561-294E8738DC68}" name="Comparisons" dataDxfId="204"/>
    <tableColumn id="7" xr3:uid="{BF1B3BF0-6191-44CC-AF6B-7F41972DEF86}" name="Variable Type" dataDxfId="203"/>
    <tableColumn id="8" xr3:uid="{38416F33-2817-41C6-8F60-9C8868DFD40F}" name="Dependency" dataDxfId="202"/>
    <tableColumn id="12" xr3:uid="{212A5270-D9C2-477A-8DBC-F77DAC062C67}" name="Test 1" dataDxfId="201"/>
    <tableColumn id="10" xr3:uid="{06FFA778-D744-477C-927B-1BAA2F4DD149}" name="Test 2" dataDxfId="200"/>
    <tableColumn id="2" xr3:uid="{C0032BA4-2111-4FE1-A6F7-8A96150C92AF}" name="Test 3" dataDxfId="199"/>
    <tableColumn id="9" xr3:uid="{87AA86BA-9226-4FD0-BE95-3F0C0D4637BF}" name="Description" dataDxfId="19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197" dataDxfId="195" headerRowBorderDxfId="196" tableBorderDxfId="194" totalsRowBorderDxfId="193">
  <autoFilter ref="B9:K26" xr:uid="{B089C5C3-2CCE-4800-96CA-2131BB6E3E4F}"/>
  <tableColumns count="10">
    <tableColumn id="1" xr3:uid="{897C7A45-3F96-4FAD-9D88-64BEDA59EE04}" name="Variable" dataDxfId="192"/>
    <tableColumn id="4" xr3:uid="{AC44F3C7-74B4-4404-BA30-07059568F4CD}" name="Value" dataDxfId="191"/>
    <tableColumn id="5" xr3:uid="{6083DF57-24E4-4D4A-B84A-AB4CE9566C0A}" name="Unit" dataDxfId="190"/>
    <tableColumn id="6" xr3:uid="{7B5B4F38-11BC-48C2-B29A-22FAFA39A76A}" name="Comparisons" dataDxfId="189"/>
    <tableColumn id="7" xr3:uid="{687831A6-7122-45C8-9279-6A017FA30571}" name="Variable Type" dataDxfId="188"/>
    <tableColumn id="8" xr3:uid="{F0D98687-63CA-49F2-A0F5-F43443FEED82}" name="Dependency" dataDxfId="187"/>
    <tableColumn id="12" xr3:uid="{57EFF7D5-281B-4073-9550-73D369BA3603}" name="Test 1" dataDxfId="186"/>
    <tableColumn id="10" xr3:uid="{886EC4A5-54AE-4612-B5FF-8B6E7B32A853}" name="Test 2" dataDxfId="185"/>
    <tableColumn id="2" xr3:uid="{C5B5DD0C-C82D-4FD9-A165-974B4B54478C}" name="Test 3" dataDxfId="184"/>
    <tableColumn id="9" xr3:uid="{E8B12666-0292-4BAB-9166-E185CB24DBFE}" name="Description" dataDxfId="18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82" dataDxfId="180" headerRowBorderDxfId="181" tableBorderDxfId="179" totalsRowBorderDxfId="178">
  <autoFilter ref="B9:K34" xr:uid="{B089C5C3-2CCE-4800-96CA-2131BB6E3E4F}"/>
  <tableColumns count="10">
    <tableColumn id="1" xr3:uid="{6561AEBF-1A68-4BD9-981B-60F4A8C9F4A1}" name="Variable" dataDxfId="177"/>
    <tableColumn id="4" xr3:uid="{C1FB45A7-8762-4DF5-A15B-D397D88C716C}" name="Value" dataDxfId="176"/>
    <tableColumn id="5" xr3:uid="{75CF1DD5-15A1-457E-B259-73FCD0D9EB0A}" name="Unit" dataDxfId="175"/>
    <tableColumn id="6" xr3:uid="{AEFFA396-75F2-49FE-AC8A-A5D497D74B76}" name="Comparisons" dataDxfId="174"/>
    <tableColumn id="7" xr3:uid="{A3CB9CE1-B6FE-4600-B19D-33127FD2D704}" name="Variable Type" dataDxfId="173"/>
    <tableColumn id="8" xr3:uid="{9CA1B1B2-7492-4B5A-A741-58D3E606F870}" name="Dependency" dataDxfId="172"/>
    <tableColumn id="12" xr3:uid="{AB5CE975-A353-4F4C-B35E-6329243B1E93}" name="Test 1" dataDxfId="171"/>
    <tableColumn id="10" xr3:uid="{A598D5D0-9415-4778-A8FB-5A51456F8F50}" name="Test 2" dataDxfId="170"/>
    <tableColumn id="2" xr3:uid="{3D052CF6-CF17-4692-8D12-49593375E78A}" name="Test 3" dataDxfId="169"/>
    <tableColumn id="9" xr3:uid="{58517D80-5379-418C-9097-245E1E21F175}" name="Description" dataDxfId="16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399</v>
      </c>
      <c r="D3" s="60"/>
      <c r="E3" s="61"/>
      <c r="F3" s="62"/>
      <c r="G3" s="62"/>
      <c r="H3" s="62"/>
      <c r="I3" s="63" t="s">
        <v>198</v>
      </c>
    </row>
    <row r="4" spans="3:9" ht="36">
      <c r="C4" s="155" t="s">
        <v>48</v>
      </c>
      <c r="D4" s="155"/>
      <c r="E4" s="155"/>
      <c r="F4" s="155"/>
      <c r="G4" s="155"/>
      <c r="H4" s="155"/>
      <c r="I4" s="155"/>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400</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6" t="s">
        <v>320</v>
      </c>
      <c r="B2" s="157"/>
      <c r="C2" s="157"/>
      <c r="D2" s="157"/>
      <c r="E2" s="157"/>
      <c r="F2" s="157"/>
      <c r="G2" s="157"/>
      <c r="H2" s="157"/>
      <c r="I2" s="157"/>
      <c r="J2" s="157"/>
      <c r="K2" s="157"/>
      <c r="L2" s="157"/>
      <c r="M2" s="157"/>
      <c r="N2" s="157"/>
      <c r="O2" s="157"/>
      <c r="P2" s="157"/>
      <c r="Q2" s="157"/>
      <c r="R2" s="157"/>
    </row>
    <row r="3" spans="1:18" ht="14.4">
      <c r="A3" s="156" t="s">
        <v>321</v>
      </c>
      <c r="B3" s="158"/>
      <c r="C3" s="158"/>
      <c r="D3" s="158"/>
      <c r="E3" s="158"/>
      <c r="F3" s="158"/>
      <c r="G3" s="158"/>
      <c r="H3" s="158"/>
      <c r="I3" s="158"/>
      <c r="J3" s="158"/>
      <c r="K3" s="158"/>
      <c r="L3" s="158"/>
      <c r="M3" s="158"/>
      <c r="N3" s="158"/>
      <c r="O3" s="158"/>
      <c r="P3" s="158"/>
      <c r="Q3" s="158"/>
      <c r="R3" s="158"/>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9" t="s">
        <v>266</v>
      </c>
      <c r="B61" s="158"/>
      <c r="C61" s="158"/>
      <c r="D61" s="158"/>
      <c r="E61" s="158"/>
      <c r="F61" s="158"/>
      <c r="G61" s="158"/>
      <c r="H61" s="158"/>
      <c r="I61" s="158"/>
      <c r="J61" s="158"/>
      <c r="K61" s="158"/>
      <c r="L61" s="158"/>
      <c r="M61" s="158"/>
      <c r="N61" s="158"/>
      <c r="O61" s="158"/>
      <c r="P61" s="158"/>
      <c r="Q61" s="158"/>
      <c r="R61" s="158"/>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60"/>
      <c r="C69" s="160"/>
      <c r="D69" s="160"/>
      <c r="E69" s="160"/>
      <c r="F69" s="160"/>
      <c r="G69" s="160"/>
      <c r="H69" s="160"/>
      <c r="I69" s="160"/>
      <c r="J69" s="160"/>
      <c r="K69" s="160"/>
      <c r="L69" s="160"/>
      <c r="M69" s="160"/>
      <c r="N69" s="73"/>
      <c r="O69" s="73"/>
      <c r="P69" s="73"/>
      <c r="Q69" s="73"/>
      <c r="R69" s="73"/>
    </row>
    <row r="70" spans="1:18" ht="14.4">
      <c r="A70" s="72"/>
      <c r="B70" s="160"/>
      <c r="C70" s="160"/>
      <c r="D70" s="160"/>
      <c r="E70" s="160"/>
      <c r="F70" s="160"/>
      <c r="G70" s="160"/>
      <c r="H70" s="160"/>
      <c r="I70" s="160"/>
      <c r="J70" s="160"/>
      <c r="K70" s="160"/>
      <c r="L70" s="160"/>
      <c r="M70" s="160"/>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54"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6" t="s">
        <v>284</v>
      </c>
      <c r="B2" s="157"/>
      <c r="C2" s="157"/>
      <c r="D2" s="157"/>
      <c r="E2" s="157"/>
      <c r="F2" s="157"/>
      <c r="G2" s="157"/>
      <c r="H2" s="157"/>
      <c r="I2" s="157"/>
      <c r="J2" s="157"/>
      <c r="K2" s="157"/>
      <c r="L2" s="157"/>
      <c r="M2" s="157"/>
      <c r="N2" s="157"/>
      <c r="O2" s="157"/>
      <c r="P2" s="157"/>
      <c r="Q2" s="157"/>
      <c r="R2" s="157"/>
    </row>
    <row r="3" spans="1:18">
      <c r="A3" s="159" t="s">
        <v>285</v>
      </c>
      <c r="B3" s="158"/>
      <c r="C3" s="158"/>
      <c r="D3" s="158"/>
      <c r="E3" s="158"/>
      <c r="F3" s="158"/>
      <c r="G3" s="158"/>
      <c r="H3" s="158"/>
      <c r="I3" s="158"/>
      <c r="J3" s="158"/>
      <c r="K3" s="158"/>
      <c r="L3" s="158"/>
      <c r="M3" s="158"/>
      <c r="N3" s="158"/>
      <c r="O3" s="158"/>
      <c r="P3" s="158"/>
      <c r="Q3" s="158"/>
      <c r="R3" s="158"/>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9" t="s">
        <v>328</v>
      </c>
      <c r="B61" s="158"/>
      <c r="C61" s="158"/>
      <c r="D61" s="158"/>
      <c r="E61" s="158"/>
      <c r="F61" s="158"/>
      <c r="G61" s="158"/>
      <c r="H61" s="158"/>
      <c r="I61" s="158"/>
      <c r="J61" s="158"/>
      <c r="K61" s="158"/>
      <c r="L61" s="158"/>
      <c r="M61" s="158"/>
      <c r="N61" s="158"/>
      <c r="O61" s="158"/>
      <c r="P61" s="158"/>
      <c r="Q61" s="158"/>
      <c r="R61" s="158"/>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372</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371</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380</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9" t="s">
        <v>366</v>
      </c>
      <c r="B94" s="158"/>
      <c r="C94" s="158"/>
      <c r="D94" s="158"/>
      <c r="E94" s="158"/>
      <c r="F94" s="158"/>
      <c r="G94" s="158"/>
      <c r="H94" s="158"/>
      <c r="I94" s="158"/>
      <c r="J94" s="158"/>
      <c r="K94" s="158"/>
      <c r="L94" s="158"/>
      <c r="M94" s="158"/>
      <c r="N94" s="158"/>
      <c r="O94" s="158"/>
      <c r="P94" s="158"/>
      <c r="Q94" s="158"/>
      <c r="R94" s="158"/>
    </row>
    <row r="95" spans="1:18">
      <c r="A95" s="72"/>
      <c r="B95" s="160"/>
      <c r="C95" s="160"/>
      <c r="D95" s="160"/>
      <c r="E95" s="160"/>
      <c r="F95" s="160"/>
      <c r="G95" s="160"/>
      <c r="H95" s="160"/>
      <c r="I95" s="160"/>
      <c r="J95" s="160"/>
      <c r="K95" s="160"/>
      <c r="L95" s="160"/>
      <c r="M95" s="160"/>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9" t="s">
        <v>327</v>
      </c>
      <c r="B134" s="158"/>
      <c r="C134" s="158"/>
      <c r="D134" s="158"/>
      <c r="E134" s="158"/>
      <c r="F134" s="158"/>
      <c r="G134" s="158"/>
      <c r="H134" s="158"/>
      <c r="I134" s="158"/>
      <c r="J134" s="158"/>
      <c r="K134" s="158"/>
      <c r="L134" s="158"/>
      <c r="M134" s="158"/>
      <c r="N134" s="158"/>
      <c r="O134" s="158"/>
      <c r="P134" s="158"/>
      <c r="Q134" s="158"/>
      <c r="R134" s="158"/>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1" t="s">
        <v>40</v>
      </c>
      <c r="C3" s="161"/>
      <c r="D3" s="161"/>
      <c r="E3" s="161"/>
      <c r="F3" s="161"/>
      <c r="G3" s="161"/>
      <c r="H3" s="161"/>
      <c r="I3" s="161"/>
      <c r="J3" s="161"/>
      <c r="K3" s="161"/>
    </row>
    <row r="4" spans="2:11" ht="14.4" customHeight="1">
      <c r="B4" s="18"/>
      <c r="C4" s="19"/>
      <c r="D4" s="86"/>
      <c r="E4" s="20"/>
      <c r="F4" s="20"/>
      <c r="G4" s="20"/>
      <c r="H4" s="20"/>
      <c r="I4" s="20"/>
      <c r="J4" s="19"/>
      <c r="K4" s="162" t="str">
        <f>IF(COUNTIF(Table13[Test 3],1)=COUNTA(Table13[Value]),"Ready","Not Ready")</f>
        <v>Ready</v>
      </c>
    </row>
    <row r="5" spans="2:11" ht="14.4" customHeight="1">
      <c r="B5" s="18"/>
      <c r="C5" s="19"/>
      <c r="D5" s="86"/>
      <c r="E5" s="20"/>
      <c r="F5" s="20"/>
      <c r="G5" s="20"/>
      <c r="H5" s="20"/>
      <c r="I5" s="20"/>
      <c r="J5" s="20"/>
      <c r="K5" s="163"/>
    </row>
    <row r="6" spans="2:11" ht="14.4" customHeight="1">
      <c r="B6" s="18"/>
      <c r="C6" s="19"/>
      <c r="D6" s="86"/>
      <c r="E6" s="20"/>
      <c r="F6" s="20"/>
      <c r="G6" s="20"/>
      <c r="H6" s="20"/>
      <c r="I6" s="20"/>
      <c r="J6" s="20"/>
      <c r="K6" s="163"/>
    </row>
    <row r="7" spans="2:11" ht="14.4" customHeight="1">
      <c r="B7" s="18"/>
      <c r="C7" s="19"/>
      <c r="D7" s="86"/>
      <c r="E7" s="20"/>
      <c r="F7" s="20"/>
      <c r="G7" s="20"/>
      <c r="H7" s="20"/>
      <c r="I7" s="20"/>
      <c r="J7" s="20"/>
      <c r="K7" s="163"/>
    </row>
    <row r="8" spans="2:11" ht="14.4" customHeight="1">
      <c r="B8" s="21"/>
      <c r="C8" s="22"/>
      <c r="D8" s="23"/>
      <c r="E8" s="24"/>
      <c r="F8" s="24"/>
      <c r="G8" s="24"/>
      <c r="H8" s="24"/>
      <c r="I8" s="24"/>
      <c r="J8" s="24"/>
      <c r="K8" s="164"/>
    </row>
    <row r="9" spans="2:11">
      <c r="B9" s="47" t="s">
        <v>0</v>
      </c>
      <c r="C9" s="48" t="s">
        <v>1</v>
      </c>
      <c r="D9" s="48" t="s">
        <v>2</v>
      </c>
      <c r="E9" s="48" t="s">
        <v>14</v>
      </c>
      <c r="F9" s="48" t="s">
        <v>87</v>
      </c>
      <c r="G9" s="49" t="s">
        <v>51</v>
      </c>
      <c r="H9" s="49" t="s">
        <v>97</v>
      </c>
      <c r="I9" s="48" t="s">
        <v>98</v>
      </c>
      <c r="J9" s="50" t="s">
        <v>128</v>
      </c>
      <c r="K9" s="50" t="s">
        <v>12</v>
      </c>
    </row>
    <row r="10" spans="2:11" ht="28.8">
      <c r="B10" s="4" t="s">
        <v>57</v>
      </c>
      <c r="C10" s="51">
        <v>1</v>
      </c>
      <c r="D10" s="2" t="s">
        <v>3</v>
      </c>
      <c r="E10" s="87" t="s">
        <v>71</v>
      </c>
      <c r="F10" s="87" t="s">
        <v>6</v>
      </c>
      <c r="G10" s="2" t="s">
        <v>53</v>
      </c>
      <c r="H10" s="87">
        <v>1</v>
      </c>
      <c r="I10" s="87">
        <v>1</v>
      </c>
      <c r="J10" s="6">
        <v>1</v>
      </c>
      <c r="K10" s="5" t="s">
        <v>468</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469</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470</v>
      </c>
    </row>
    <row r="16" spans="2:11" ht="28.8">
      <c r="B16" s="4" t="s">
        <v>62</v>
      </c>
      <c r="C16" s="51">
        <v>0</v>
      </c>
      <c r="D16" s="2" t="s">
        <v>3</v>
      </c>
      <c r="E16" s="87" t="s">
        <v>71</v>
      </c>
      <c r="F16" s="87" t="s">
        <v>6</v>
      </c>
      <c r="G16" s="2" t="s">
        <v>53</v>
      </c>
      <c r="H16" s="87">
        <v>1</v>
      </c>
      <c r="I16" s="87">
        <v>1</v>
      </c>
      <c r="J16" s="6">
        <v>1</v>
      </c>
      <c r="K16" s="5" t="s">
        <v>465</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464</v>
      </c>
    </row>
    <row r="20" spans="2:11" ht="28.8">
      <c r="B20" s="4" t="s">
        <v>66</v>
      </c>
      <c r="C20" s="51">
        <v>1</v>
      </c>
      <c r="D20" s="2" t="s">
        <v>3</v>
      </c>
      <c r="E20" s="87" t="s">
        <v>71</v>
      </c>
      <c r="F20" s="87" t="s">
        <v>6</v>
      </c>
      <c r="G20" s="2" t="s">
        <v>53</v>
      </c>
      <c r="H20" s="87">
        <v>1</v>
      </c>
      <c r="I20" s="87">
        <v>1</v>
      </c>
      <c r="J20" s="6">
        <v>1</v>
      </c>
      <c r="K20" s="5" t="s">
        <v>471</v>
      </c>
    </row>
    <row r="21" spans="2:11" ht="28.8">
      <c r="B21" s="4" t="s">
        <v>67</v>
      </c>
      <c r="C21" s="51">
        <v>1</v>
      </c>
      <c r="D21" s="2" t="s">
        <v>3</v>
      </c>
      <c r="E21" s="87" t="s">
        <v>71</v>
      </c>
      <c r="F21" s="87" t="s">
        <v>6</v>
      </c>
      <c r="G21" s="2" t="s">
        <v>53</v>
      </c>
      <c r="H21" s="87">
        <v>1</v>
      </c>
      <c r="I21" s="87">
        <v>1</v>
      </c>
      <c r="J21" s="6">
        <v>1</v>
      </c>
      <c r="K21" s="5" t="s">
        <v>472</v>
      </c>
    </row>
    <row r="22" spans="2:11" ht="28.8">
      <c r="B22" s="4" t="s">
        <v>68</v>
      </c>
      <c r="C22" s="51">
        <v>0</v>
      </c>
      <c r="D22" s="2" t="s">
        <v>3</v>
      </c>
      <c r="E22" s="87" t="s">
        <v>71</v>
      </c>
      <c r="F22" s="87" t="s">
        <v>6</v>
      </c>
      <c r="G22" s="2" t="s">
        <v>53</v>
      </c>
      <c r="H22" s="87">
        <v>1</v>
      </c>
      <c r="I22" s="87">
        <v>1</v>
      </c>
      <c r="J22" s="6">
        <v>1</v>
      </c>
      <c r="K22" s="5" t="s">
        <v>466</v>
      </c>
    </row>
    <row r="23" spans="2:11" ht="28.8">
      <c r="B23" s="4" t="s">
        <v>69</v>
      </c>
      <c r="C23" s="51">
        <v>0</v>
      </c>
      <c r="D23" s="2" t="s">
        <v>3</v>
      </c>
      <c r="E23" s="87" t="s">
        <v>71</v>
      </c>
      <c r="F23" s="87" t="s">
        <v>6</v>
      </c>
      <c r="G23" s="2" t="s">
        <v>53</v>
      </c>
      <c r="H23" s="87">
        <v>1</v>
      </c>
      <c r="I23" s="87">
        <v>1</v>
      </c>
      <c r="J23" s="6">
        <v>1</v>
      </c>
      <c r="K23" s="5" t="s">
        <v>467</v>
      </c>
    </row>
    <row r="24" spans="2:11" ht="28.8">
      <c r="B24" s="4" t="s">
        <v>70</v>
      </c>
      <c r="C24" s="51"/>
      <c r="D24" s="2" t="s">
        <v>3</v>
      </c>
      <c r="E24" s="87" t="s">
        <v>71</v>
      </c>
      <c r="F24" s="87" t="s">
        <v>6</v>
      </c>
      <c r="G24" s="2" t="s">
        <v>53</v>
      </c>
      <c r="H24" s="87">
        <v>1</v>
      </c>
      <c r="I24" s="87">
        <v>1</v>
      </c>
      <c r="J24" s="6">
        <v>0</v>
      </c>
      <c r="K24" s="5" t="s">
        <v>480</v>
      </c>
    </row>
    <row r="25" spans="2:11" ht="158.4">
      <c r="B25" s="4" t="s">
        <v>123</v>
      </c>
      <c r="C25" s="51">
        <v>1</v>
      </c>
      <c r="D25" s="2" t="s">
        <v>3</v>
      </c>
      <c r="E25" s="87" t="s">
        <v>71</v>
      </c>
      <c r="F25" s="87" t="s">
        <v>166</v>
      </c>
      <c r="G25" s="2" t="s">
        <v>53</v>
      </c>
      <c r="H25" s="87">
        <v>1</v>
      </c>
      <c r="I25" s="87">
        <v>1</v>
      </c>
      <c r="J25" s="6">
        <v>1</v>
      </c>
      <c r="K25" s="5" t="s">
        <v>475</v>
      </c>
    </row>
    <row r="26" spans="2:11" ht="158.4">
      <c r="B26" s="4" t="s">
        <v>124</v>
      </c>
      <c r="C26" s="51">
        <v>1</v>
      </c>
      <c r="D26" s="2" t="s">
        <v>3</v>
      </c>
      <c r="E26" s="87" t="s">
        <v>71</v>
      </c>
      <c r="F26" s="87" t="s">
        <v>166</v>
      </c>
      <c r="G26" s="2" t="s">
        <v>53</v>
      </c>
      <c r="H26" s="87">
        <v>1</v>
      </c>
      <c r="I26" s="87">
        <v>1</v>
      </c>
      <c r="J26" s="6">
        <v>1</v>
      </c>
      <c r="K26" s="5" t="s">
        <v>474</v>
      </c>
    </row>
    <row r="27" spans="2:11" ht="158.4">
      <c r="B27" s="4" t="s">
        <v>125</v>
      </c>
      <c r="C27" s="51">
        <v>1</v>
      </c>
      <c r="D27" s="2" t="s">
        <v>3</v>
      </c>
      <c r="E27" s="87" t="s">
        <v>71</v>
      </c>
      <c r="F27" s="87" t="s">
        <v>166</v>
      </c>
      <c r="G27" s="2" t="s">
        <v>53</v>
      </c>
      <c r="H27" s="87">
        <v>1</v>
      </c>
      <c r="I27" s="87">
        <v>1</v>
      </c>
      <c r="J27" s="6">
        <v>1</v>
      </c>
      <c r="K27" s="5" t="s">
        <v>473</v>
      </c>
    </row>
    <row r="28" spans="2:11" ht="158.4">
      <c r="B28" s="4" t="s">
        <v>126</v>
      </c>
      <c r="C28" s="51">
        <v>1</v>
      </c>
      <c r="D28" s="2" t="s">
        <v>3</v>
      </c>
      <c r="E28" s="87" t="s">
        <v>71</v>
      </c>
      <c r="F28" s="87" t="s">
        <v>166</v>
      </c>
      <c r="G28" s="2" t="s">
        <v>53</v>
      </c>
      <c r="H28" s="87">
        <v>1</v>
      </c>
      <c r="I28" s="87">
        <v>1</v>
      </c>
      <c r="J28" s="6">
        <v>1</v>
      </c>
      <c r="K28" s="5" t="s">
        <v>476</v>
      </c>
    </row>
    <row r="29" spans="2:11" ht="172.8">
      <c r="B29" s="4" t="s">
        <v>127</v>
      </c>
      <c r="C29" s="51">
        <v>0</v>
      </c>
      <c r="D29" s="2" t="s">
        <v>3</v>
      </c>
      <c r="E29" s="87" t="s">
        <v>71</v>
      </c>
      <c r="F29" s="87" t="s">
        <v>166</v>
      </c>
      <c r="G29" s="2" t="s">
        <v>53</v>
      </c>
      <c r="H29" s="87">
        <v>1</v>
      </c>
      <c r="I29" s="87">
        <v>1</v>
      </c>
      <c r="J29" s="6">
        <v>1</v>
      </c>
      <c r="K29" s="5" t="s">
        <v>477</v>
      </c>
    </row>
    <row r="30" spans="2:11" ht="158.4">
      <c r="B30" s="4" t="s">
        <v>218</v>
      </c>
      <c r="C30" s="51">
        <v>0</v>
      </c>
      <c r="D30" s="2" t="s">
        <v>3</v>
      </c>
      <c r="E30" s="87" t="s">
        <v>71</v>
      </c>
      <c r="F30" s="87" t="s">
        <v>166</v>
      </c>
      <c r="G30" s="2" t="s">
        <v>53</v>
      </c>
      <c r="H30" s="87">
        <v>1</v>
      </c>
      <c r="I30" s="87">
        <v>1</v>
      </c>
      <c r="J30" s="6">
        <v>1</v>
      </c>
      <c r="K30" s="5" t="s">
        <v>481</v>
      </c>
    </row>
    <row r="31" spans="2:11" ht="172.8">
      <c r="B31" s="4" t="s">
        <v>219</v>
      </c>
      <c r="C31" s="51">
        <v>1</v>
      </c>
      <c r="D31" s="2"/>
      <c r="E31" s="87" t="s">
        <v>71</v>
      </c>
      <c r="F31" s="87" t="s">
        <v>166</v>
      </c>
      <c r="G31" s="2" t="s">
        <v>53</v>
      </c>
      <c r="H31" s="87">
        <v>1</v>
      </c>
      <c r="I31" s="87">
        <v>1</v>
      </c>
      <c r="J31" s="6">
        <v>1</v>
      </c>
      <c r="K31" s="5" t="s">
        <v>478</v>
      </c>
    </row>
    <row r="32" spans="2:11" ht="158.4">
      <c r="B32" s="4" t="s">
        <v>220</v>
      </c>
      <c r="C32" s="51"/>
      <c r="D32" s="2"/>
      <c r="E32" s="87" t="s">
        <v>71</v>
      </c>
      <c r="F32" s="87" t="s">
        <v>166</v>
      </c>
      <c r="G32" s="2" t="s">
        <v>53</v>
      </c>
      <c r="H32" s="87">
        <v>1</v>
      </c>
      <c r="I32" s="87">
        <v>1</v>
      </c>
      <c r="J32" s="6">
        <v>0</v>
      </c>
      <c r="K32" s="5" t="s">
        <v>479</v>
      </c>
    </row>
    <row r="33" spans="2:11" ht="158.4">
      <c r="B33" s="4" t="s">
        <v>221</v>
      </c>
      <c r="C33" s="51"/>
      <c r="D33" s="2"/>
      <c r="E33" s="87" t="s">
        <v>71</v>
      </c>
      <c r="F33" s="87" t="s">
        <v>166</v>
      </c>
      <c r="G33" s="2" t="s">
        <v>53</v>
      </c>
      <c r="H33" s="87">
        <v>1</v>
      </c>
      <c r="I33" s="87">
        <v>1</v>
      </c>
      <c r="J33" s="6">
        <v>0</v>
      </c>
      <c r="K33" s="5" t="s">
        <v>479</v>
      </c>
    </row>
    <row r="34" spans="2:11" ht="158.4">
      <c r="B34" s="4" t="s">
        <v>222</v>
      </c>
      <c r="C34" s="51"/>
      <c r="D34" s="2"/>
      <c r="E34" s="87" t="s">
        <v>71</v>
      </c>
      <c r="F34" s="87" t="s">
        <v>166</v>
      </c>
      <c r="G34" s="2" t="s">
        <v>53</v>
      </c>
      <c r="H34" s="87">
        <v>1</v>
      </c>
      <c r="I34" s="87">
        <v>1</v>
      </c>
      <c r="J34" s="6">
        <v>0</v>
      </c>
      <c r="K34" s="5" t="s">
        <v>479</v>
      </c>
    </row>
    <row r="35" spans="2:11">
      <c r="B35" s="9" t="s">
        <v>148</v>
      </c>
      <c r="C35" s="52"/>
      <c r="D35" s="10"/>
      <c r="E35" s="11"/>
      <c r="F35" s="11"/>
      <c r="G35" s="10"/>
      <c r="H35" s="11">
        <v>1</v>
      </c>
      <c r="I35" s="11">
        <v>1</v>
      </c>
      <c r="J35" s="12">
        <v>0</v>
      </c>
      <c r="K35" s="13" t="s">
        <v>149</v>
      </c>
    </row>
  </sheetData>
  <sheetProtection algorithmName="SHA-512" hashValue="K446omR2JL9iMSZRb6iHWB3fE4zp6OIfo3lTgYRkFFmN4gIRUqwUfr5w/2flkhx1qaXAVqU40YMbNgde4d+EUQ==" saltValue="AKnxRsSCf4GaNrffD5LPZQ==" spinCount="100000" sheet="1" objects="1" scenarios="1" selectLockedCells="1"/>
  <mergeCells count="2">
    <mergeCell ref="B3:K3"/>
    <mergeCell ref="K4:K8"/>
  </mergeCells>
  <phoneticPr fontId="1" type="noConversion"/>
  <conditionalFormatting sqref="K4">
    <cfRule type="expression" dxfId="167" priority="1906">
      <formula>IF(COUNTA($C$10:$C$35)&lt;&gt;COUNTIF($J$10:$J$35,1),1,0)</formula>
    </cfRule>
    <cfRule type="expression" dxfId="166" priority="1907">
      <formula>IF(COUNTA($C$10:$C$35)=COUNTIF($J$10:$J$35,1),1,0)</formula>
    </cfRule>
  </conditionalFormatting>
  <conditionalFormatting sqref="C10:C35">
    <cfRule type="expression" dxfId="165" priority="1">
      <formula>IF(AND($C10&lt;&gt;"",$J10=0),1,0)</formula>
    </cfRule>
    <cfRule type="expression" dxfId="164" priority="2">
      <formula>IF($C10&lt;&gt;"",1,0)</formula>
    </cfRule>
    <cfRule type="expression" dxfId="163"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K16" sqref="K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5" t="s">
        <v>40</v>
      </c>
      <c r="C3" s="165"/>
      <c r="D3" s="165"/>
      <c r="E3" s="165"/>
      <c r="F3" s="165"/>
      <c r="G3" s="165"/>
      <c r="H3" s="165"/>
      <c r="I3" s="165"/>
      <c r="J3" s="165"/>
      <c r="K3" s="165"/>
    </row>
    <row r="4" spans="2:11" ht="14.4" customHeight="1">
      <c r="B4" s="14"/>
      <c r="C4" s="15"/>
      <c r="D4" s="16"/>
      <c r="E4" s="17"/>
      <c r="F4" s="17"/>
      <c r="G4" s="17"/>
      <c r="H4" s="17"/>
      <c r="I4" s="17"/>
      <c r="J4" s="17"/>
      <c r="K4" s="162" t="str">
        <f>IF(COUNTIF(Table135[Test 3],1)=COUNTA(Table135[Value]),"Ready","Not Ready")</f>
        <v>Ready</v>
      </c>
    </row>
    <row r="5" spans="2:11" ht="14.4" customHeight="1">
      <c r="B5" s="18"/>
      <c r="C5" s="19"/>
      <c r="D5" s="86"/>
      <c r="E5" s="20"/>
      <c r="F5" s="20"/>
      <c r="G5" s="20"/>
      <c r="H5" s="20"/>
      <c r="I5" s="20"/>
      <c r="J5" s="20"/>
      <c r="K5" s="163"/>
    </row>
    <row r="6" spans="2:11" ht="14.4" customHeight="1">
      <c r="B6" s="18"/>
      <c r="C6" s="19"/>
      <c r="D6" s="86"/>
      <c r="E6" s="20"/>
      <c r="F6" s="20"/>
      <c r="G6" s="20"/>
      <c r="H6" s="20"/>
      <c r="I6" s="20"/>
      <c r="J6" s="20"/>
      <c r="K6" s="163"/>
    </row>
    <row r="7" spans="2:11" ht="14.4" customHeight="1">
      <c r="B7" s="18"/>
      <c r="C7" s="19"/>
      <c r="D7" s="86"/>
      <c r="E7" s="20"/>
      <c r="F7" s="20"/>
      <c r="G7" s="20"/>
      <c r="H7" s="20"/>
      <c r="I7" s="20"/>
      <c r="J7" s="20"/>
      <c r="K7" s="163"/>
    </row>
    <row r="8" spans="2:11" ht="14.4" customHeight="1">
      <c r="B8" s="21"/>
      <c r="C8" s="22"/>
      <c r="D8" s="23"/>
      <c r="E8" s="24"/>
      <c r="F8" s="24"/>
      <c r="G8" s="24"/>
      <c r="H8" s="24"/>
      <c r="I8" s="24"/>
      <c r="J8" s="24"/>
      <c r="K8" s="164"/>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434</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386</v>
      </c>
    </row>
    <row r="18" spans="2:11" ht="28.8">
      <c r="B18" s="4" t="s">
        <v>143</v>
      </c>
      <c r="C18" s="51">
        <v>1</v>
      </c>
      <c r="D18" s="2" t="s">
        <v>3</v>
      </c>
      <c r="E18" s="125" t="s">
        <v>71</v>
      </c>
      <c r="F18" s="125" t="s">
        <v>6</v>
      </c>
      <c r="G18" s="2" t="s">
        <v>53</v>
      </c>
      <c r="H18" s="125">
        <v>1</v>
      </c>
      <c r="I18" s="125">
        <v>1</v>
      </c>
      <c r="J18" s="6">
        <v>1</v>
      </c>
      <c r="K18" s="5" t="s">
        <v>387</v>
      </c>
    </row>
    <row r="19" spans="2:11" ht="28.8">
      <c r="B19" s="4" t="s">
        <v>144</v>
      </c>
      <c r="C19" s="51">
        <v>1</v>
      </c>
      <c r="D19" s="2" t="s">
        <v>3</v>
      </c>
      <c r="E19" s="125" t="s">
        <v>71</v>
      </c>
      <c r="F19" s="125" t="s">
        <v>6</v>
      </c>
      <c r="G19" s="2" t="s">
        <v>53</v>
      </c>
      <c r="H19" s="125">
        <v>1</v>
      </c>
      <c r="I19" s="125">
        <v>1</v>
      </c>
      <c r="J19" s="6">
        <v>1</v>
      </c>
      <c r="K19" s="5" t="s">
        <v>388</v>
      </c>
    </row>
    <row r="20" spans="2:11" ht="28.8">
      <c r="B20" s="4" t="s">
        <v>381</v>
      </c>
      <c r="C20" s="51">
        <v>1</v>
      </c>
      <c r="D20" s="2" t="s">
        <v>3</v>
      </c>
      <c r="E20" s="125" t="s">
        <v>71</v>
      </c>
      <c r="F20" s="125" t="s">
        <v>6</v>
      </c>
      <c r="G20" s="2" t="s">
        <v>53</v>
      </c>
      <c r="H20" s="125">
        <v>1</v>
      </c>
      <c r="I20" s="125">
        <v>1</v>
      </c>
      <c r="J20" s="6">
        <v>1</v>
      </c>
      <c r="K20" s="5" t="s">
        <v>389</v>
      </c>
    </row>
    <row r="21" spans="2:11" ht="28.8">
      <c r="B21" s="4" t="s">
        <v>382</v>
      </c>
      <c r="C21" s="51">
        <v>1</v>
      </c>
      <c r="D21" s="2" t="s">
        <v>3</v>
      </c>
      <c r="E21" s="125" t="s">
        <v>71</v>
      </c>
      <c r="F21" s="125" t="s">
        <v>6</v>
      </c>
      <c r="G21" s="2" t="s">
        <v>53</v>
      </c>
      <c r="H21" s="125">
        <v>1</v>
      </c>
      <c r="I21" s="125">
        <v>1</v>
      </c>
      <c r="J21" s="6">
        <v>1</v>
      </c>
      <c r="K21" s="5" t="s">
        <v>405</v>
      </c>
    </row>
    <row r="22" spans="2:11">
      <c r="B22" s="4" t="s">
        <v>383</v>
      </c>
      <c r="C22" s="51"/>
      <c r="D22" s="2" t="s">
        <v>3</v>
      </c>
      <c r="E22" s="125" t="s">
        <v>71</v>
      </c>
      <c r="F22" s="125" t="s">
        <v>6</v>
      </c>
      <c r="G22" s="2" t="s">
        <v>53</v>
      </c>
      <c r="H22" s="125">
        <v>1</v>
      </c>
      <c r="I22" s="125">
        <v>1</v>
      </c>
      <c r="J22" s="6">
        <v>0</v>
      </c>
      <c r="K22" s="5" t="s">
        <v>72</v>
      </c>
    </row>
    <row r="23" spans="2:11">
      <c r="B23" s="4" t="s">
        <v>384</v>
      </c>
      <c r="C23" s="51"/>
      <c r="D23" s="2" t="s">
        <v>3</v>
      </c>
      <c r="E23" s="125" t="s">
        <v>71</v>
      </c>
      <c r="F23" s="125" t="s">
        <v>6</v>
      </c>
      <c r="G23" s="2" t="s">
        <v>53</v>
      </c>
      <c r="H23" s="125">
        <v>1</v>
      </c>
      <c r="I23" s="125">
        <v>1</v>
      </c>
      <c r="J23" s="6">
        <v>0</v>
      </c>
      <c r="K23" s="5" t="s">
        <v>72</v>
      </c>
    </row>
    <row r="24" spans="2:11">
      <c r="B24" s="4" t="s">
        <v>385</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162" priority="5">
      <formula>IF(COUNTA($C$10:$C$25)&lt;&gt;COUNTIF($J$10:$J$25,1),1,0)</formula>
    </cfRule>
    <cfRule type="expression" dxfId="161" priority="7">
      <formula>IF(COUNTA($C$10:$C$25)=COUNTIF($J$10:$J$25,1),1,0)</formula>
    </cfRule>
  </conditionalFormatting>
  <conditionalFormatting sqref="C10:C25">
    <cfRule type="expression" dxfId="160" priority="1">
      <formula>IF(AND($C10&lt;&gt;"",$J10=0),1,0)</formula>
    </cfRule>
    <cfRule type="expression" dxfId="159" priority="2">
      <formula>IF($C10&lt;&gt;"",1,0)</formula>
    </cfRule>
    <cfRule type="expression" dxfId="158"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3"/>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5" t="s">
        <v>40</v>
      </c>
      <c r="C3" s="165"/>
      <c r="D3" s="165"/>
      <c r="E3" s="165"/>
      <c r="F3" s="165"/>
      <c r="G3" s="165"/>
      <c r="H3" s="165"/>
      <c r="I3" s="165"/>
      <c r="J3" s="165"/>
      <c r="K3" s="165"/>
    </row>
    <row r="4" spans="1:11" s="25" customFormat="1" ht="14.4" customHeight="1">
      <c r="A4" s="3"/>
      <c r="B4" s="14"/>
      <c r="C4" s="15"/>
      <c r="D4" s="16"/>
      <c r="E4" s="17"/>
      <c r="F4" s="17"/>
      <c r="G4" s="17"/>
      <c r="H4" s="17"/>
      <c r="I4" s="17"/>
      <c r="J4" s="17"/>
      <c r="K4" s="166" t="str">
        <f>IF(COUNTIF(Table16[Test 3],1)=COUNTA(Table16[Value]),"Ready","Not Ready")</f>
        <v>Ready</v>
      </c>
    </row>
    <row r="5" spans="1:11" s="26" customFormat="1" ht="14.4" customHeight="1">
      <c r="A5" s="3"/>
      <c r="B5" s="18"/>
      <c r="C5" s="19"/>
      <c r="D5" s="86"/>
      <c r="E5" s="86"/>
      <c r="F5" s="86"/>
      <c r="G5" s="86"/>
      <c r="H5" s="20"/>
      <c r="I5" s="86"/>
      <c r="J5" s="86"/>
      <c r="K5" s="167"/>
    </row>
    <row r="6" spans="1:11" s="26" customFormat="1" ht="14.4" customHeight="1">
      <c r="A6" s="3"/>
      <c r="B6" s="18"/>
      <c r="C6" s="19"/>
      <c r="D6" s="86"/>
      <c r="E6" s="86"/>
      <c r="F6" s="86"/>
      <c r="G6" s="86"/>
      <c r="H6" s="20"/>
      <c r="I6" s="86"/>
      <c r="J6" s="86"/>
      <c r="K6" s="167"/>
    </row>
    <row r="7" spans="1:11" s="26" customFormat="1" ht="14.4" customHeight="1">
      <c r="A7" s="3"/>
      <c r="B7" s="18"/>
      <c r="C7" s="19"/>
      <c r="D7" s="86"/>
      <c r="E7" s="86"/>
      <c r="F7" s="86"/>
      <c r="G7" s="86"/>
      <c r="H7" s="20"/>
      <c r="I7" s="86"/>
      <c r="J7" s="86"/>
      <c r="K7" s="167"/>
    </row>
    <row r="8" spans="1:11" s="27" customFormat="1" ht="14.4" customHeight="1">
      <c r="A8" s="3"/>
      <c r="B8" s="21"/>
      <c r="C8" s="22"/>
      <c r="D8" s="23"/>
      <c r="E8" s="23"/>
      <c r="F8" s="23"/>
      <c r="G8" s="23"/>
      <c r="H8" s="24"/>
      <c r="I8" s="23"/>
      <c r="J8" s="23"/>
      <c r="K8" s="168"/>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404</v>
      </c>
    </row>
    <row r="11" spans="1:11" ht="28.8">
      <c r="B11" s="4" t="s">
        <v>74</v>
      </c>
      <c r="C11" s="53">
        <f>0.000000001</f>
        <v>1.0000000000000001E-9</v>
      </c>
      <c r="D11" s="2" t="s">
        <v>3</v>
      </c>
      <c r="E11" s="87" t="s">
        <v>33</v>
      </c>
      <c r="F11" s="87" t="s">
        <v>7</v>
      </c>
      <c r="G11" s="2" t="s">
        <v>53</v>
      </c>
      <c r="H11" s="87">
        <v>1</v>
      </c>
      <c r="I11" s="87">
        <v>1</v>
      </c>
      <c r="J11" s="6">
        <v>1</v>
      </c>
      <c r="K11" s="5" t="s">
        <v>403</v>
      </c>
    </row>
    <row r="12" spans="1:11" ht="43.2">
      <c r="B12" s="4" t="s">
        <v>421</v>
      </c>
      <c r="C12" s="51">
        <v>100</v>
      </c>
      <c r="D12" s="2" t="s">
        <v>3</v>
      </c>
      <c r="E12" s="87" t="s">
        <v>33</v>
      </c>
      <c r="F12" s="87" t="s">
        <v>7</v>
      </c>
      <c r="G12" s="2" t="s">
        <v>59</v>
      </c>
      <c r="H12" s="87">
        <v>1</v>
      </c>
      <c r="I12" s="87">
        <v>1</v>
      </c>
      <c r="J12" s="6">
        <v>1</v>
      </c>
      <c r="K12" s="5" t="s">
        <v>76</v>
      </c>
    </row>
    <row r="13" spans="1:11">
      <c r="B13" s="9" t="s">
        <v>148</v>
      </c>
      <c r="C13" s="52"/>
      <c r="D13" s="10"/>
      <c r="E13" s="11"/>
      <c r="F13" s="11"/>
      <c r="G13" s="10"/>
      <c r="H13" s="11">
        <v>1</v>
      </c>
      <c r="I13" s="11">
        <v>1</v>
      </c>
      <c r="J13" s="12">
        <v>0</v>
      </c>
      <c r="K13" s="13" t="s">
        <v>149</v>
      </c>
    </row>
  </sheetData>
  <sheetProtection algorithmName="SHA-512" hashValue="/qcGBwBzziNhfJT+yRTnY8rRxE2WBgey17zSeUJ+QF6zFKXY/EHBObS1AHE1nTBHMb8nuKmk/eQ43djSac0Fvg==" saltValue="rQI5t1jtgYlkqsU82dRiwA==" spinCount="100000" sheet="1" objects="1" scenarios="1" selectLockedCells="1"/>
  <mergeCells count="2">
    <mergeCell ref="B3:K3"/>
    <mergeCell ref="K4:K8"/>
  </mergeCells>
  <conditionalFormatting sqref="C10:C13">
    <cfRule type="expression" dxfId="157" priority="1">
      <formula>IF(AND($C10&lt;&gt;"",$J10=0),1,0)</formula>
    </cfRule>
    <cfRule type="expression" dxfId="156" priority="2">
      <formula>IF($C10&lt;&gt;"",1,0)</formula>
    </cfRule>
    <cfRule type="expression" dxfId="155" priority="3">
      <formula>$J10=0</formula>
    </cfRule>
  </conditionalFormatting>
  <conditionalFormatting sqref="K4">
    <cfRule type="expression" dxfId="154" priority="21">
      <formula>IF(COUNTA($C$10:$C$13)&lt;&gt;COUNTIF($J$10:$J$13,1),1,0)</formula>
    </cfRule>
    <cfRule type="expression" dxfId="153" priority="22">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AB38C4AB-E2C6-4BAF-AE08-42174C3EF8CD}">
          <x14:formula1>
            <xm:f>Reference!$A$2:$A$8</xm:f>
          </x14:formula1>
          <xm:sqref>F10:F13</xm:sqref>
        </x14:dataValidation>
        <x14:dataValidation type="list" allowBlank="1" showInputMessage="1" showErrorMessage="1" xr:uid="{D9694A16-A4C4-4BBE-8083-25D1F4CD74B8}">
          <x14:formula1>
            <xm:f>Reference!$B$2:$B$18</xm:f>
          </x14:formula1>
          <xm:sqref>E10:E13</xm:sqref>
        </x14:dataValidation>
        <x14:dataValidation type="list" allowBlank="1" showInputMessage="1" showErrorMessage="1" xr:uid="{62EA7CFE-84D6-4AA9-ABCB-F631CBA8A01E}">
          <x14:formula1>
            <xm:f>Reference!$C$2:$C$23</xm:f>
          </x14:formula1>
          <xm:sqref>G10:G13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5" t="s">
        <v>40</v>
      </c>
      <c r="C3" s="165"/>
      <c r="D3" s="165"/>
      <c r="E3" s="165"/>
      <c r="F3" s="165"/>
      <c r="G3" s="165"/>
      <c r="H3" s="165"/>
      <c r="I3" s="165"/>
      <c r="J3" s="165"/>
      <c r="K3" s="165"/>
    </row>
    <row r="4" spans="2:11" ht="14.4" customHeight="1">
      <c r="B4" s="14"/>
      <c r="C4" s="15"/>
      <c r="D4" s="16"/>
      <c r="E4" s="17"/>
      <c r="F4" s="17"/>
      <c r="G4" s="17"/>
      <c r="H4" s="17"/>
      <c r="I4" s="17"/>
      <c r="J4" s="17"/>
      <c r="K4" s="162" t="str">
        <f>IF(COUNTIF(Table1611[Test 3],1)=COUNTA(Table1611[Value]),"Ready","Not Ready")</f>
        <v>Ready</v>
      </c>
    </row>
    <row r="5" spans="2:11" ht="14.4" customHeight="1">
      <c r="B5" s="18"/>
      <c r="C5" s="19"/>
      <c r="D5" s="86"/>
      <c r="E5" s="86"/>
      <c r="F5" s="86"/>
      <c r="G5" s="86"/>
      <c r="H5" s="20"/>
      <c r="I5" s="86"/>
      <c r="J5" s="86"/>
      <c r="K5" s="163"/>
    </row>
    <row r="6" spans="2:11" ht="14.4" customHeight="1">
      <c r="B6" s="18"/>
      <c r="C6" s="19"/>
      <c r="D6" s="86"/>
      <c r="E6" s="86"/>
      <c r="F6" s="86"/>
      <c r="G6" s="86"/>
      <c r="H6" s="20"/>
      <c r="I6" s="86"/>
      <c r="J6" s="86"/>
      <c r="K6" s="163"/>
    </row>
    <row r="7" spans="2:11" ht="14.4" customHeight="1">
      <c r="B7" s="18"/>
      <c r="C7" s="19"/>
      <c r="D7" s="86"/>
      <c r="E7" s="86"/>
      <c r="F7" s="86"/>
      <c r="G7" s="86"/>
      <c r="H7" s="20"/>
      <c r="I7" s="86"/>
      <c r="J7" s="86"/>
      <c r="K7" s="163"/>
    </row>
    <row r="8" spans="2:11" ht="14.4" customHeight="1">
      <c r="B8" s="21"/>
      <c r="C8" s="22"/>
      <c r="D8" s="23"/>
      <c r="E8" s="23"/>
      <c r="F8" s="23"/>
      <c r="G8" s="23"/>
      <c r="H8" s="24"/>
      <c r="I8" s="23"/>
      <c r="J8" s="23"/>
      <c r="K8" s="164"/>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437</v>
      </c>
      <c r="C11" s="51">
        <v>273.14999999999998</v>
      </c>
      <c r="D11" s="2" t="s">
        <v>23</v>
      </c>
      <c r="E11" s="87" t="s">
        <v>15</v>
      </c>
      <c r="F11" s="87" t="s">
        <v>7</v>
      </c>
      <c r="G11" s="2" t="s">
        <v>53</v>
      </c>
      <c r="H11" s="87">
        <v>1</v>
      </c>
      <c r="I11" s="87">
        <v>1</v>
      </c>
      <c r="J11" s="6">
        <v>1</v>
      </c>
      <c r="K11" s="5" t="s">
        <v>279</v>
      </c>
    </row>
    <row r="12" spans="2:11" ht="14.4" customHeight="1">
      <c r="B12" s="4" t="s">
        <v>436</v>
      </c>
      <c r="C12" s="51">
        <v>1.01325</v>
      </c>
      <c r="D12" s="2" t="s">
        <v>22</v>
      </c>
      <c r="E12" s="87" t="s">
        <v>15</v>
      </c>
      <c r="F12" s="87" t="s">
        <v>7</v>
      </c>
      <c r="G12" s="2" t="s">
        <v>53</v>
      </c>
      <c r="H12" s="87">
        <v>1</v>
      </c>
      <c r="I12" s="87">
        <v>1</v>
      </c>
      <c r="J12" s="6">
        <v>1</v>
      </c>
      <c r="K12" s="5" t="s">
        <v>449</v>
      </c>
    </row>
    <row r="13" spans="2:11" ht="14.4" customHeight="1">
      <c r="B13" s="4" t="s">
        <v>438</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152" priority="7">
      <formula>IF(AND($C10&lt;&gt;"",$J10=0),1,0)</formula>
    </cfRule>
    <cfRule type="expression" dxfId="151" priority="8">
      <formula>IF($C10&lt;&gt;"",1,0)</formula>
    </cfRule>
    <cfRule type="expression" dxfId="150" priority="9">
      <formula>$J10=0</formula>
    </cfRule>
  </conditionalFormatting>
  <conditionalFormatting sqref="K4">
    <cfRule type="expression" dxfId="149" priority="22">
      <formula>IF(COUNTA($C$10:$C$15)&lt;&gt;COUNTIF($J$10:$J$15,1),1,0)</formula>
    </cfRule>
    <cfRule type="expression" dxfId="148" priority="23">
      <formula>IF(COUNTA($C$10:$C$15)=COUNTIF($J$10:$J$15,1),1,0)</formula>
    </cfRule>
  </conditionalFormatting>
  <conditionalFormatting sqref="C13">
    <cfRule type="expression" dxfId="147" priority="4">
      <formula>IF(AND($C13&lt;&gt;"",$J13=0),1,0)</formula>
    </cfRule>
    <cfRule type="expression" dxfId="146" priority="5">
      <formula>IF($C13&lt;&gt;"",1,0)</formula>
    </cfRule>
    <cfRule type="expression" dxfId="145" priority="6">
      <formula>$J13=0</formula>
    </cfRule>
  </conditionalFormatting>
  <conditionalFormatting sqref="C14">
    <cfRule type="expression" dxfId="144" priority="1">
      <formula>IF(AND($C14&lt;&gt;"",$J14=0),1,0)</formula>
    </cfRule>
    <cfRule type="expression" dxfId="143" priority="2">
      <formula>IF($C14&lt;&gt;"",1,0)</formula>
    </cfRule>
    <cfRule type="expression" dxfId="142"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8"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5" t="s">
        <v>40</v>
      </c>
      <c r="C3" s="165"/>
      <c r="D3" s="165"/>
      <c r="E3" s="165"/>
      <c r="F3" s="165"/>
      <c r="G3" s="165"/>
      <c r="H3" s="165"/>
      <c r="I3" s="165"/>
      <c r="J3" s="165"/>
      <c r="K3" s="165"/>
    </row>
    <row r="4" spans="2:11" ht="14.4" customHeight="1">
      <c r="B4" s="14"/>
      <c r="C4" s="15"/>
      <c r="D4" s="16"/>
      <c r="E4" s="17"/>
      <c r="F4" s="17"/>
      <c r="G4" s="17"/>
      <c r="H4" s="17"/>
      <c r="I4" s="17"/>
      <c r="J4" s="17"/>
      <c r="K4" s="162" t="str">
        <f>IF(COUNTIF(Table19[Test 3],1)=COUNTA(Table19[Value]),"Ready","Not Ready")</f>
        <v>Ready</v>
      </c>
    </row>
    <row r="5" spans="2:11" ht="14.4" customHeight="1">
      <c r="B5" s="18"/>
      <c r="C5" s="19"/>
      <c r="D5" s="86"/>
      <c r="E5" s="86"/>
      <c r="F5" s="86"/>
      <c r="G5" s="86"/>
      <c r="H5" s="20"/>
      <c r="I5" s="86"/>
      <c r="J5" s="86"/>
      <c r="K5" s="163"/>
    </row>
    <row r="6" spans="2:11" ht="14.4" customHeight="1">
      <c r="B6" s="18"/>
      <c r="C6" s="19"/>
      <c r="D6" s="86"/>
      <c r="E6" s="86"/>
      <c r="F6" s="86"/>
      <c r="G6" s="86"/>
      <c r="H6" s="20"/>
      <c r="I6" s="86"/>
      <c r="J6" s="86"/>
      <c r="K6" s="163"/>
    </row>
    <row r="7" spans="2:11" ht="14.4" customHeight="1">
      <c r="B7" s="18"/>
      <c r="C7" s="19"/>
      <c r="D7" s="86"/>
      <c r="E7" s="86"/>
      <c r="F7" s="86"/>
      <c r="G7" s="86"/>
      <c r="H7" s="20"/>
      <c r="I7" s="86"/>
      <c r="J7" s="86"/>
      <c r="K7" s="163"/>
    </row>
    <row r="8" spans="2:11" ht="14.4" customHeight="1">
      <c r="B8" s="21"/>
      <c r="C8" s="22"/>
      <c r="D8" s="23"/>
      <c r="E8" s="23"/>
      <c r="F8" s="23"/>
      <c r="G8" s="23"/>
      <c r="H8" s="24"/>
      <c r="I8" s="23"/>
      <c r="J8" s="23"/>
      <c r="K8" s="164"/>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407</v>
      </c>
    </row>
    <row r="11" spans="2:11">
      <c r="B11" s="4" t="s">
        <v>410</v>
      </c>
      <c r="C11" s="51"/>
      <c r="D11" s="2" t="s">
        <v>3</v>
      </c>
      <c r="E11" s="133" t="s">
        <v>30</v>
      </c>
      <c r="F11" s="133" t="s">
        <v>7</v>
      </c>
      <c r="G11" s="2" t="s">
        <v>38</v>
      </c>
      <c r="H11" s="133">
        <v>1</v>
      </c>
      <c r="I11" s="133">
        <v>1</v>
      </c>
      <c r="J11" s="7">
        <f>IF($C$10=0,0,IF($C$10=1,0,IF($C$10=2,1,IF($C$10=3,1,0))))</f>
        <v>0</v>
      </c>
      <c r="K11" s="5" t="s">
        <v>408</v>
      </c>
    </row>
    <row r="12" spans="2:11">
      <c r="B12" s="4" t="s">
        <v>411</v>
      </c>
      <c r="C12" s="51"/>
      <c r="D12" s="2" t="s">
        <v>3</v>
      </c>
      <c r="E12" s="133" t="s">
        <v>30</v>
      </c>
      <c r="F12" s="133" t="s">
        <v>7</v>
      </c>
      <c r="G12" s="2" t="s">
        <v>38</v>
      </c>
      <c r="H12" s="133">
        <v>1</v>
      </c>
      <c r="I12" s="133">
        <v>1</v>
      </c>
      <c r="J12" s="7">
        <f>IF($C$10=0,0,IF($C$10=1,0,IF($C$10=2,0,IF($C$10=3,1,0))))</f>
        <v>0</v>
      </c>
      <c r="K12" s="5" t="s">
        <v>409</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367</v>
      </c>
      <c r="C20" s="51"/>
      <c r="D20" s="55" t="s">
        <v>23</v>
      </c>
      <c r="E20" s="121" t="s">
        <v>30</v>
      </c>
      <c r="F20" s="121" t="s">
        <v>7</v>
      </c>
      <c r="G20" s="2" t="s">
        <v>60</v>
      </c>
      <c r="H20" s="121">
        <v>1</v>
      </c>
      <c r="I20" s="121">
        <v>1</v>
      </c>
      <c r="J20" s="7" cm="1">
        <f t="array" ref="J20">IF(Models!$C$14=0,0,IF(Models!$C$14=1,1,Table19[]))</f>
        <v>0</v>
      </c>
      <c r="K20" s="5" t="s">
        <v>368</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361</v>
      </c>
      <c r="E23" s="93" t="s">
        <v>30</v>
      </c>
      <c r="F23" s="93" t="s">
        <v>7</v>
      </c>
      <c r="G23" s="2" t="s">
        <v>53</v>
      </c>
      <c r="H23" s="93">
        <v>1</v>
      </c>
      <c r="I23" s="93">
        <v>1</v>
      </c>
      <c r="J23" s="7">
        <f>IF(Models!$C$14=0,0,1)</f>
        <v>0</v>
      </c>
      <c r="K23" s="5" t="s">
        <v>315</v>
      </c>
    </row>
    <row r="24" spans="2:11" ht="28.8">
      <c r="B24" s="150" t="s">
        <v>528</v>
      </c>
      <c r="C24" s="151"/>
      <c r="D24" s="152" t="s">
        <v>107</v>
      </c>
      <c r="E24" s="1" t="s">
        <v>30</v>
      </c>
      <c r="F24" s="1" t="s">
        <v>7</v>
      </c>
      <c r="G24" s="108" t="s">
        <v>61</v>
      </c>
      <c r="H24" s="1">
        <v>1</v>
      </c>
      <c r="I24" s="1">
        <v>1</v>
      </c>
      <c r="J24" s="153">
        <f>IF(Models!$C$15=0,0,1)</f>
        <v>0</v>
      </c>
      <c r="K24" s="154" t="s">
        <v>529</v>
      </c>
    </row>
    <row r="25" spans="2:11">
      <c r="B25" s="9" t="s">
        <v>148</v>
      </c>
      <c r="C25" s="52"/>
      <c r="D25" s="10"/>
      <c r="E25" s="11"/>
      <c r="F25" s="11"/>
      <c r="G25" s="10"/>
      <c r="H25" s="11">
        <v>1</v>
      </c>
      <c r="I25" s="11">
        <v>1</v>
      </c>
      <c r="J25" s="12">
        <v>0</v>
      </c>
      <c r="K25" s="13" t="s">
        <v>149</v>
      </c>
    </row>
  </sheetData>
  <sheetProtection algorithmName="SHA-512" hashValue="0zvk+e4S2Fu/47e8caFqFKHLJ6Um5SbHk5dFTaUitLzwJ+qIlRU13sKQDIF8mayo1wWPFVRWgd4Vbmgqg860XA==" saltValue="Vjcskj+fG+H+1/Z5fZhmtw==" spinCount="100000" sheet="1" objects="1" scenarios="1" selectLockedCells="1"/>
  <mergeCells count="2">
    <mergeCell ref="B3:K3"/>
    <mergeCell ref="K4:K8"/>
  </mergeCells>
  <conditionalFormatting sqref="C10 C13:C23 C25">
    <cfRule type="expression" dxfId="141" priority="10">
      <formula>IF(AND($C10&lt;&gt;"",$J10=0),1,0)</formula>
    </cfRule>
    <cfRule type="expression" dxfId="140" priority="11">
      <formula>IF($C10&lt;&gt;"",1,0)</formula>
    </cfRule>
    <cfRule type="expression" dxfId="139" priority="12">
      <formula>$J10=0</formula>
    </cfRule>
  </conditionalFormatting>
  <conditionalFormatting sqref="K4">
    <cfRule type="expression" dxfId="138" priority="2002">
      <formula>IF(COUNTA($C$10:$C$25)&lt;&gt;COUNTIF($J$10:$J$25,1),1,0)</formula>
    </cfRule>
    <cfRule type="expression" dxfId="137" priority="2003">
      <formula>IF(COUNTA($C$10:$C$25)=COUNTIF($J$10:$J$25,1),1,0)</formula>
    </cfRule>
  </conditionalFormatting>
  <conditionalFormatting sqref="C11">
    <cfRule type="expression" dxfId="136" priority="7">
      <formula>IF(AND($C11&lt;&gt;"",$J11=0),1,0)</formula>
    </cfRule>
    <cfRule type="expression" dxfId="135" priority="8">
      <formula>IF($C11&lt;&gt;"",1,0)</formula>
    </cfRule>
    <cfRule type="expression" dxfId="134" priority="9">
      <formula>$J11=0</formula>
    </cfRule>
  </conditionalFormatting>
  <conditionalFormatting sqref="C12">
    <cfRule type="expression" dxfId="133" priority="4">
      <formula>IF(AND($C12&lt;&gt;"",$J12=0),1,0)</formula>
    </cfRule>
    <cfRule type="expression" dxfId="132" priority="5">
      <formula>IF($C12&lt;&gt;"",1,0)</formula>
    </cfRule>
    <cfRule type="expression" dxfId="131" priority="6">
      <formula>$J12=0</formula>
    </cfRule>
  </conditionalFormatting>
  <conditionalFormatting sqref="C24">
    <cfRule type="expression" dxfId="130" priority="1">
      <formula>IF(AND($C24&lt;&gt;"",$J24=0),1,0)</formula>
    </cfRule>
    <cfRule type="expression" dxfId="129" priority="2">
      <formula>IF($C24&lt;&gt;"",1,0)</formula>
    </cfRule>
    <cfRule type="expression" dxfId="128"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89" zoomScale="55" zoomScaleNormal="55" zoomScaleSheetLayoutView="55" workbookViewId="0">
      <selection activeCell="AA384" sqref="AA384"/>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351</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349</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350</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122"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6" t="s">
        <v>174</v>
      </c>
      <c r="B2" s="157"/>
      <c r="C2" s="157"/>
      <c r="D2" s="157"/>
      <c r="E2" s="157"/>
      <c r="F2" s="157"/>
      <c r="G2" s="157"/>
      <c r="H2" s="157"/>
      <c r="I2" s="157"/>
      <c r="J2" s="157"/>
      <c r="K2" s="157"/>
      <c r="L2" s="157"/>
      <c r="M2" s="157"/>
      <c r="N2" s="157"/>
      <c r="O2" s="157"/>
      <c r="P2" s="157"/>
      <c r="Q2" s="157"/>
      <c r="R2" s="157"/>
    </row>
    <row r="3" spans="1:18">
      <c r="A3" s="159" t="s">
        <v>266</v>
      </c>
      <c r="B3" s="158"/>
      <c r="C3" s="158"/>
      <c r="D3" s="158"/>
      <c r="E3" s="158"/>
      <c r="F3" s="158"/>
      <c r="G3" s="158"/>
      <c r="H3" s="158"/>
      <c r="I3" s="158"/>
      <c r="J3" s="158"/>
      <c r="K3" s="158"/>
      <c r="L3" s="158"/>
      <c r="M3" s="158"/>
      <c r="N3" s="158"/>
      <c r="O3" s="158"/>
      <c r="P3" s="158"/>
      <c r="Q3" s="158"/>
      <c r="R3" s="158"/>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60" t="s">
        <v>252</v>
      </c>
      <c r="C14" s="160"/>
      <c r="D14" s="160"/>
      <c r="E14" s="160"/>
      <c r="F14" s="160"/>
      <c r="G14" s="160"/>
      <c r="H14" s="160"/>
      <c r="I14" s="160"/>
      <c r="J14" s="160"/>
      <c r="K14" s="160"/>
      <c r="L14" s="160"/>
      <c r="M14" s="160"/>
      <c r="N14" s="73"/>
      <c r="O14" s="73"/>
      <c r="P14" s="73"/>
      <c r="Q14" s="73"/>
      <c r="R14" s="73"/>
    </row>
    <row r="15" spans="1:18">
      <c r="A15" s="72"/>
      <c r="B15" s="160" t="s">
        <v>264</v>
      </c>
      <c r="C15" s="160"/>
      <c r="D15" s="160"/>
      <c r="E15" s="160"/>
      <c r="F15" s="160"/>
      <c r="G15" s="160"/>
      <c r="H15" s="160"/>
      <c r="I15" s="160"/>
      <c r="J15" s="160"/>
      <c r="K15" s="160"/>
      <c r="L15" s="160"/>
      <c r="M15" s="160"/>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9" t="s">
        <v>265</v>
      </c>
      <c r="B32" s="158"/>
      <c r="C32" s="158"/>
      <c r="D32" s="158"/>
      <c r="E32" s="158"/>
      <c r="F32" s="158"/>
      <c r="G32" s="158"/>
      <c r="H32" s="158"/>
      <c r="I32" s="158"/>
      <c r="J32" s="158"/>
      <c r="K32" s="158"/>
      <c r="L32" s="158"/>
      <c r="M32" s="158"/>
      <c r="N32" s="158"/>
      <c r="O32" s="158"/>
      <c r="P32" s="158"/>
      <c r="Q32" s="158"/>
      <c r="R32" s="158"/>
    </row>
    <row r="33" spans="1:18">
      <c r="A33" s="169" t="s">
        <v>201</v>
      </c>
      <c r="B33" s="170"/>
      <c r="C33" s="170"/>
      <c r="D33" s="170"/>
      <c r="E33" s="170"/>
      <c r="F33" s="170"/>
      <c r="G33" s="170"/>
      <c r="H33" s="170"/>
      <c r="I33" s="170"/>
      <c r="J33" s="170"/>
      <c r="K33" s="170"/>
      <c r="L33" s="170"/>
      <c r="M33" s="170"/>
      <c r="N33" s="170"/>
      <c r="O33" s="170"/>
      <c r="P33" s="170"/>
      <c r="Q33" s="170"/>
      <c r="R33" s="170"/>
    </row>
    <row r="34" spans="1:18">
      <c r="A34" s="171"/>
      <c r="B34" s="172"/>
      <c r="C34" s="172"/>
      <c r="D34" s="172"/>
      <c r="E34" s="172"/>
      <c r="F34" s="172"/>
      <c r="G34" s="172"/>
      <c r="H34" s="172"/>
      <c r="I34" s="172"/>
      <c r="J34" s="172"/>
      <c r="K34" s="172"/>
      <c r="L34" s="172"/>
      <c r="M34" s="172"/>
      <c r="N34" s="172"/>
      <c r="O34" s="172"/>
      <c r="P34" s="172"/>
      <c r="Q34" s="172"/>
      <c r="R34" s="172"/>
    </row>
    <row r="35" spans="1:18">
      <c r="A35" s="72"/>
      <c r="B35" s="73"/>
      <c r="C35" s="73"/>
      <c r="D35" s="73"/>
      <c r="E35" s="73"/>
      <c r="F35" s="73"/>
      <c r="G35" s="73"/>
      <c r="H35" s="73"/>
      <c r="I35" s="73"/>
      <c r="J35" s="73"/>
      <c r="K35" s="73"/>
      <c r="L35" s="73"/>
      <c r="M35" s="73"/>
      <c r="N35" s="73"/>
      <c r="O35" s="73"/>
      <c r="P35" s="73"/>
      <c r="Q35" s="73"/>
      <c r="R35" s="73"/>
    </row>
    <row r="36" spans="1:18">
      <c r="A36" s="72"/>
      <c r="B36" s="173" t="s">
        <v>188</v>
      </c>
      <c r="C36" s="174"/>
      <c r="D36" s="174"/>
      <c r="E36" s="174"/>
      <c r="F36" s="174"/>
      <c r="G36" s="174"/>
      <c r="H36" s="174"/>
      <c r="I36" s="174"/>
      <c r="J36" s="174"/>
      <c r="K36" s="174"/>
      <c r="L36" s="174"/>
      <c r="M36" s="175"/>
      <c r="N36" s="73"/>
      <c r="O36" s="73"/>
      <c r="P36" s="73"/>
      <c r="Q36" s="73"/>
      <c r="R36" s="73"/>
    </row>
    <row r="37" spans="1:18">
      <c r="A37" s="72"/>
      <c r="B37" s="72"/>
      <c r="C37" s="73"/>
      <c r="D37" s="73"/>
      <c r="E37" s="73"/>
      <c r="F37" s="73"/>
      <c r="G37" s="73"/>
      <c r="H37" s="177" t="s">
        <v>197</v>
      </c>
      <c r="I37" s="177"/>
      <c r="J37" s="177"/>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76" t="s">
        <v>173</v>
      </c>
      <c r="F38" s="176"/>
      <c r="G38" s="73"/>
      <c r="H38" s="83" t="s">
        <v>253</v>
      </c>
      <c r="I38" s="116">
        <v>3.0856051517533336</v>
      </c>
      <c r="J38" s="77" t="s">
        <v>22</v>
      </c>
      <c r="K38" s="176" t="s">
        <v>248</v>
      </c>
      <c r="L38" s="176"/>
      <c r="M38" s="76"/>
      <c r="N38" s="73"/>
      <c r="O38" s="73"/>
      <c r="P38" s="73"/>
      <c r="Q38" s="73"/>
      <c r="R38" s="73"/>
    </row>
    <row r="39" spans="1:18" ht="15.6">
      <c r="A39" s="72"/>
      <c r="B39" s="72"/>
      <c r="C39" s="83" t="s">
        <v>246</v>
      </c>
      <c r="D39" s="85">
        <f>IF($I$38&gt;$I$39,1,IF($I$38&lt;$I$39,-1,""))</f>
        <v>1</v>
      </c>
      <c r="E39" s="176" t="s">
        <v>3</v>
      </c>
      <c r="F39" s="176"/>
      <c r="G39" s="73"/>
      <c r="H39" s="83" t="s">
        <v>254</v>
      </c>
      <c r="I39" s="116">
        <v>2.95</v>
      </c>
      <c r="J39" s="77" t="s">
        <v>22</v>
      </c>
      <c r="K39" s="176" t="s">
        <v>247</v>
      </c>
      <c r="L39" s="176"/>
      <c r="M39" s="76"/>
      <c r="N39" s="73"/>
      <c r="O39" s="73"/>
      <c r="P39" s="73"/>
      <c r="Q39" s="73"/>
      <c r="R39" s="73"/>
    </row>
    <row r="40" spans="1:18">
      <c r="A40" s="72"/>
      <c r="B40" s="72"/>
      <c r="C40" s="73"/>
      <c r="D40" s="73"/>
      <c r="E40" s="73"/>
      <c r="F40" s="73"/>
      <c r="G40" s="73"/>
      <c r="H40" s="83" t="s">
        <v>250</v>
      </c>
      <c r="I40" s="116">
        <v>14.734460115406172</v>
      </c>
      <c r="J40" s="77" t="s">
        <v>202</v>
      </c>
      <c r="K40" s="176" t="s">
        <v>251</v>
      </c>
      <c r="L40" s="176"/>
      <c r="M40" s="76"/>
      <c r="N40" s="73"/>
      <c r="O40" s="73"/>
      <c r="P40" s="73"/>
      <c r="Q40" s="73"/>
      <c r="R40" s="73"/>
    </row>
    <row r="41" spans="1:18">
      <c r="A41" s="72"/>
      <c r="B41" s="72"/>
      <c r="C41" s="73"/>
      <c r="D41" s="73"/>
      <c r="E41" s="73"/>
      <c r="F41" s="73"/>
      <c r="G41" s="73"/>
      <c r="H41" s="83" t="s">
        <v>249</v>
      </c>
      <c r="I41" s="116">
        <v>318.14999999999998</v>
      </c>
      <c r="J41" s="77" t="s">
        <v>23</v>
      </c>
      <c r="K41" s="176" t="s">
        <v>205</v>
      </c>
      <c r="L41" s="176"/>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72" t="s">
        <v>257</v>
      </c>
      <c r="C57" s="172"/>
      <c r="D57" s="172"/>
      <c r="E57" s="172"/>
      <c r="F57" s="172"/>
      <c r="G57" s="172"/>
      <c r="H57" s="172"/>
      <c r="I57" s="172"/>
      <c r="J57" s="172"/>
      <c r="K57" s="172"/>
      <c r="L57" s="172"/>
      <c r="M57" s="172"/>
      <c r="N57" s="172"/>
      <c r="O57" s="172"/>
      <c r="P57" s="172"/>
      <c r="Q57" s="172"/>
      <c r="R57" s="172"/>
    </row>
    <row r="58" spans="1:18" s="69" customFormat="1">
      <c r="A58" s="72"/>
      <c r="B58" s="172"/>
      <c r="C58" s="172"/>
      <c r="D58" s="172"/>
      <c r="E58" s="172"/>
      <c r="F58" s="172"/>
      <c r="G58" s="172"/>
      <c r="H58" s="172"/>
      <c r="I58" s="172"/>
      <c r="J58" s="172"/>
      <c r="K58" s="172"/>
      <c r="L58" s="172"/>
      <c r="M58" s="172"/>
      <c r="N58" s="172"/>
      <c r="O58" s="172"/>
      <c r="P58" s="172"/>
      <c r="Q58" s="172"/>
      <c r="R58" s="172"/>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72" t="s">
        <v>212</v>
      </c>
      <c r="D61" s="172"/>
      <c r="E61" s="172"/>
      <c r="F61" s="172"/>
      <c r="G61" s="172"/>
      <c r="H61" s="172"/>
      <c r="I61" s="172"/>
      <c r="J61" s="172"/>
      <c r="K61" s="172"/>
      <c r="L61" s="172"/>
      <c r="M61" s="172"/>
      <c r="N61" s="172"/>
      <c r="O61" s="172"/>
      <c r="P61" s="172"/>
      <c r="Q61" s="172"/>
      <c r="R61" s="172"/>
    </row>
    <row r="62" spans="1:18" s="69" customFormat="1">
      <c r="A62" s="72"/>
      <c r="B62" s="73"/>
      <c r="C62" s="172"/>
      <c r="D62" s="172"/>
      <c r="E62" s="172"/>
      <c r="F62" s="172"/>
      <c r="G62" s="172"/>
      <c r="H62" s="172"/>
      <c r="I62" s="172"/>
      <c r="J62" s="172"/>
      <c r="K62" s="172"/>
      <c r="L62" s="172"/>
      <c r="M62" s="172"/>
      <c r="N62" s="172"/>
      <c r="O62" s="172"/>
      <c r="P62" s="172"/>
      <c r="Q62" s="172"/>
      <c r="R62" s="172"/>
    </row>
    <row r="63" spans="1:18" s="69" customFormat="1">
      <c r="A63" s="72"/>
      <c r="B63" s="73"/>
      <c r="C63" s="172"/>
      <c r="D63" s="172"/>
      <c r="E63" s="172"/>
      <c r="F63" s="172"/>
      <c r="G63" s="172"/>
      <c r="H63" s="172"/>
      <c r="I63" s="172"/>
      <c r="J63" s="172"/>
      <c r="K63" s="172"/>
      <c r="L63" s="172"/>
      <c r="M63" s="172"/>
      <c r="N63" s="172"/>
      <c r="O63" s="172"/>
      <c r="P63" s="172"/>
      <c r="Q63" s="172"/>
      <c r="R63" s="172"/>
    </row>
    <row r="64" spans="1:18" s="69" customFormat="1">
      <c r="A64" s="72"/>
      <c r="B64" s="73"/>
      <c r="C64" s="73"/>
      <c r="D64" s="73"/>
      <c r="E64" s="73"/>
      <c r="F64" s="73"/>
      <c r="G64" s="73"/>
      <c r="H64" s="73"/>
      <c r="I64" s="73"/>
      <c r="J64" s="73"/>
      <c r="K64" s="73"/>
      <c r="L64" s="73"/>
      <c r="M64" s="73"/>
      <c r="N64" s="73"/>
      <c r="O64" s="73"/>
      <c r="P64" s="73"/>
      <c r="Q64" s="73"/>
      <c r="R64" s="73"/>
    </row>
    <row r="65" spans="1:18" s="159" customFormat="1">
      <c r="A65" s="178" t="s">
        <v>241</v>
      </c>
      <c r="B65" s="179"/>
      <c r="C65" s="179"/>
      <c r="D65" s="179"/>
      <c r="E65" s="179"/>
      <c r="F65" s="179"/>
      <c r="G65" s="179"/>
      <c r="H65" s="179"/>
      <c r="I65" s="179"/>
      <c r="J65" s="179"/>
      <c r="K65" s="179"/>
      <c r="L65" s="179"/>
      <c r="M65" s="179"/>
      <c r="N65" s="179"/>
      <c r="O65" s="179"/>
      <c r="P65" s="179"/>
      <c r="Q65" s="179"/>
      <c r="R65" s="179"/>
    </row>
    <row r="66" spans="1:18" s="69" customFormat="1">
      <c r="A66" s="169" t="s">
        <v>263</v>
      </c>
      <c r="B66" s="170"/>
      <c r="C66" s="170"/>
      <c r="D66" s="170"/>
      <c r="E66" s="170"/>
      <c r="F66" s="170"/>
      <c r="G66" s="170"/>
      <c r="H66" s="170"/>
      <c r="I66" s="170"/>
      <c r="J66" s="170"/>
      <c r="K66" s="170"/>
      <c r="L66" s="170"/>
      <c r="M66" s="170"/>
      <c r="N66" s="170"/>
      <c r="O66" s="170"/>
      <c r="P66" s="170"/>
      <c r="Q66" s="170"/>
      <c r="R66" s="170"/>
    </row>
    <row r="67" spans="1:18" s="69" customFormat="1">
      <c r="A67" s="171" t="s">
        <v>180</v>
      </c>
      <c r="B67" s="172"/>
      <c r="C67" s="172"/>
      <c r="D67" s="172"/>
      <c r="E67" s="172"/>
      <c r="F67" s="172"/>
      <c r="G67" s="172"/>
      <c r="H67" s="172"/>
      <c r="I67" s="172"/>
      <c r="J67" s="172"/>
      <c r="K67" s="172"/>
      <c r="L67" s="172"/>
      <c r="M67" s="172"/>
      <c r="N67" s="172"/>
      <c r="O67" s="172"/>
      <c r="P67" s="172"/>
      <c r="Q67" s="172"/>
      <c r="R67" s="172"/>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72" t="s">
        <v>199</v>
      </c>
      <c r="C69" s="172"/>
      <c r="D69" s="172"/>
      <c r="E69" s="172"/>
      <c r="F69" s="172"/>
      <c r="G69" s="172"/>
      <c r="H69" s="172"/>
      <c r="I69" s="172"/>
      <c r="J69" s="172"/>
      <c r="K69" s="172"/>
      <c r="L69" s="172"/>
      <c r="M69" s="172"/>
      <c r="N69" s="172"/>
      <c r="O69" s="172"/>
      <c r="P69" s="172"/>
      <c r="Q69" s="172"/>
      <c r="R69" s="114"/>
    </row>
    <row r="70" spans="1:18" s="69" customFormat="1">
      <c r="A70" s="113"/>
      <c r="B70" s="172"/>
      <c r="C70" s="172"/>
      <c r="D70" s="172"/>
      <c r="E70" s="172"/>
      <c r="F70" s="172"/>
      <c r="G70" s="172"/>
      <c r="H70" s="172"/>
      <c r="I70" s="172"/>
      <c r="J70" s="172"/>
      <c r="K70" s="172"/>
      <c r="L70" s="172"/>
      <c r="M70" s="172"/>
      <c r="N70" s="172"/>
      <c r="O70" s="172"/>
      <c r="P70" s="172"/>
      <c r="Q70" s="172"/>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73" t="s">
        <v>188</v>
      </c>
      <c r="C72" s="174"/>
      <c r="D72" s="174"/>
      <c r="E72" s="174"/>
      <c r="F72" s="174"/>
      <c r="G72" s="174"/>
      <c r="H72" s="174"/>
      <c r="I72" s="174"/>
      <c r="J72" s="174"/>
      <c r="K72" s="174"/>
      <c r="L72" s="174"/>
      <c r="M72" s="175"/>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76" t="s">
        <v>173</v>
      </c>
      <c r="F74" s="176"/>
      <c r="G74" s="73"/>
      <c r="H74" s="77" t="s">
        <v>190</v>
      </c>
      <c r="I74" s="116">
        <v>0.48</v>
      </c>
      <c r="J74" s="77" t="s">
        <v>3</v>
      </c>
      <c r="K74" s="176" t="s">
        <v>203</v>
      </c>
      <c r="L74" s="176"/>
      <c r="M74" s="76"/>
      <c r="N74" s="114"/>
      <c r="O74" s="114"/>
      <c r="P74" s="114"/>
      <c r="Q74" s="114"/>
      <c r="R74" s="114"/>
    </row>
    <row r="75" spans="1:18">
      <c r="A75" s="113"/>
      <c r="B75" s="72"/>
      <c r="C75" s="83" t="s">
        <v>246</v>
      </c>
      <c r="D75" s="85"/>
      <c r="E75" s="176" t="s">
        <v>3</v>
      </c>
      <c r="F75" s="176"/>
      <c r="G75" s="73"/>
      <c r="H75" s="77" t="s">
        <v>191</v>
      </c>
      <c r="I75" s="116">
        <v>312.74999024855759</v>
      </c>
      <c r="J75" s="77" t="s">
        <v>189</v>
      </c>
      <c r="K75" s="176" t="s">
        <v>204</v>
      </c>
      <c r="L75" s="176"/>
      <c r="M75" s="76"/>
      <c r="N75" s="114"/>
      <c r="O75" s="114"/>
      <c r="P75" s="114"/>
      <c r="Q75" s="114"/>
      <c r="R75" s="114"/>
    </row>
    <row r="76" spans="1:18">
      <c r="A76" s="113"/>
      <c r="B76" s="72"/>
      <c r="C76" s="73"/>
      <c r="D76" s="73"/>
      <c r="E76" s="73"/>
      <c r="F76" s="73"/>
      <c r="G76" s="73"/>
      <c r="H76" s="77" t="s">
        <v>192</v>
      </c>
      <c r="I76" s="116">
        <v>318.14999999999998</v>
      </c>
      <c r="J76" s="77" t="s">
        <v>23</v>
      </c>
      <c r="K76" s="176" t="s">
        <v>205</v>
      </c>
      <c r="L76" s="176"/>
      <c r="M76" s="76"/>
      <c r="N76" s="114"/>
      <c r="O76" s="114"/>
      <c r="P76" s="114"/>
      <c r="Q76" s="114"/>
      <c r="R76" s="114"/>
    </row>
    <row r="77" spans="1:18" ht="15.6">
      <c r="A77" s="113"/>
      <c r="B77" s="72"/>
      <c r="C77" s="73"/>
      <c r="D77" s="73"/>
      <c r="E77" s="73"/>
      <c r="F77" s="73"/>
      <c r="G77" s="73"/>
      <c r="H77" s="77" t="s">
        <v>193</v>
      </c>
      <c r="I77" s="116">
        <v>5</v>
      </c>
      <c r="J77" s="77" t="s">
        <v>109</v>
      </c>
      <c r="K77" s="176" t="s">
        <v>206</v>
      </c>
      <c r="L77" s="176"/>
      <c r="M77" s="76"/>
      <c r="N77" s="114"/>
      <c r="O77" s="114"/>
      <c r="P77" s="114"/>
      <c r="Q77" s="114"/>
      <c r="R77" s="114"/>
    </row>
    <row r="78" spans="1:18" ht="15.6">
      <c r="A78" s="113"/>
      <c r="B78" s="72"/>
      <c r="C78" s="73"/>
      <c r="D78" s="73"/>
      <c r="E78" s="73"/>
      <c r="F78" s="73"/>
      <c r="G78" s="73"/>
      <c r="H78" s="77" t="s">
        <v>195</v>
      </c>
      <c r="I78" s="116">
        <v>3.07</v>
      </c>
      <c r="J78" s="77" t="s">
        <v>22</v>
      </c>
      <c r="K78" s="176" t="s">
        <v>207</v>
      </c>
      <c r="L78" s="176"/>
      <c r="M78" s="76"/>
      <c r="N78" s="114"/>
      <c r="O78" s="114"/>
      <c r="P78" s="114"/>
      <c r="Q78" s="114"/>
      <c r="R78" s="114"/>
    </row>
    <row r="79" spans="1:18" ht="15.6">
      <c r="A79" s="113"/>
      <c r="B79" s="72"/>
      <c r="C79" s="73"/>
      <c r="D79" s="73"/>
      <c r="E79" s="73"/>
      <c r="F79" s="73"/>
      <c r="G79" s="73"/>
      <c r="H79" s="77" t="s">
        <v>196</v>
      </c>
      <c r="I79" s="116">
        <v>0.4764958148898909</v>
      </c>
      <c r="J79" s="77" t="s">
        <v>22</v>
      </c>
      <c r="K79" s="176" t="s">
        <v>208</v>
      </c>
      <c r="L79" s="176"/>
      <c r="M79" s="76"/>
      <c r="N79" s="114"/>
      <c r="O79" s="114"/>
      <c r="P79" s="114"/>
      <c r="Q79" s="114"/>
      <c r="R79" s="114"/>
    </row>
    <row r="80" spans="1:18">
      <c r="A80" s="113"/>
      <c r="B80" s="72"/>
      <c r="C80" s="73"/>
      <c r="D80" s="73"/>
      <c r="E80" s="73"/>
      <c r="F80" s="73"/>
      <c r="G80" s="73"/>
      <c r="H80" s="77" t="s">
        <v>194</v>
      </c>
      <c r="I80" s="116">
        <v>3.0856051517533336</v>
      </c>
      <c r="J80" s="77" t="s">
        <v>22</v>
      </c>
      <c r="K80" s="176" t="s">
        <v>209</v>
      </c>
      <c r="L80" s="176"/>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60" t="s">
        <v>268</v>
      </c>
      <c r="C144" s="160"/>
      <c r="D144" s="160"/>
      <c r="E144" s="160"/>
      <c r="F144" s="160"/>
      <c r="G144" s="160"/>
      <c r="H144" s="160"/>
      <c r="I144" s="160"/>
      <c r="J144" s="160"/>
      <c r="K144" s="160"/>
      <c r="L144" s="160"/>
      <c r="M144" s="160"/>
      <c r="N144" s="160"/>
      <c r="O144" s="160"/>
      <c r="P144" s="160"/>
      <c r="Q144" s="160"/>
      <c r="R144" s="73"/>
    </row>
    <row r="145" spans="1:18">
      <c r="A145" s="72"/>
      <c r="B145" s="160"/>
      <c r="C145" s="160"/>
      <c r="D145" s="160"/>
      <c r="E145" s="160"/>
      <c r="F145" s="160"/>
      <c r="G145" s="160"/>
      <c r="H145" s="160"/>
      <c r="I145" s="160"/>
      <c r="J145" s="160"/>
      <c r="K145" s="160"/>
      <c r="L145" s="160"/>
      <c r="M145" s="160"/>
      <c r="N145" s="160"/>
      <c r="O145" s="160"/>
      <c r="P145" s="160"/>
      <c r="Q145" s="160"/>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9" t="s">
        <v>178</v>
      </c>
      <c r="B147" s="158"/>
      <c r="C147" s="158"/>
      <c r="D147" s="158"/>
      <c r="E147" s="158"/>
      <c r="F147" s="158"/>
      <c r="G147" s="158"/>
      <c r="H147" s="158"/>
      <c r="I147" s="158"/>
      <c r="J147" s="158"/>
      <c r="K147" s="158"/>
      <c r="L147" s="158"/>
      <c r="M147" s="158"/>
      <c r="N147" s="158"/>
      <c r="O147" s="158"/>
      <c r="P147" s="158"/>
      <c r="Q147" s="158"/>
      <c r="R147" s="158"/>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65"/>
  <sheetViews>
    <sheetView showGridLines="0" topLeftCell="B1" zoomScale="85" zoomScaleNormal="85" zoomScaleSheetLayoutView="83" workbookViewId="0">
      <pane ySplit="9" topLeftCell="A35" activePane="bottomLeft" state="frozen"/>
      <selection activeCell="C10" sqref="C10"/>
      <selection pane="bottomLeft" activeCell="C56" sqref="C5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5" t="s">
        <v>40</v>
      </c>
      <c r="C3" s="165"/>
      <c r="D3" s="165"/>
      <c r="E3" s="165"/>
      <c r="F3" s="165"/>
      <c r="G3" s="165"/>
      <c r="H3" s="165"/>
      <c r="I3" s="165"/>
      <c r="J3" s="165"/>
      <c r="K3" s="165"/>
    </row>
    <row r="4" spans="2:11" ht="14.4" customHeight="1">
      <c r="B4" s="14"/>
      <c r="C4" s="103"/>
      <c r="D4" s="16"/>
      <c r="E4" s="17"/>
      <c r="F4" s="17"/>
      <c r="G4" s="17"/>
      <c r="H4" s="17"/>
      <c r="I4" s="17"/>
      <c r="J4" s="17"/>
      <c r="K4" s="162" t="str">
        <f>IF(COUNTIF(Table1747[Test 3],1)=COUNTA(Table1747[Value]),"Ready","Not Ready")</f>
        <v>Ready</v>
      </c>
    </row>
    <row r="5" spans="2:11" ht="14.4" customHeight="1">
      <c r="B5" s="18"/>
      <c r="C5" s="104"/>
      <c r="D5" s="97"/>
      <c r="E5" s="97"/>
      <c r="F5" s="97"/>
      <c r="G5" s="97"/>
      <c r="H5" s="20"/>
      <c r="I5" s="97"/>
      <c r="J5" s="97"/>
      <c r="K5" s="163"/>
    </row>
    <row r="6" spans="2:11" ht="14.4" customHeight="1">
      <c r="B6" s="18"/>
      <c r="C6" s="104"/>
      <c r="D6" s="97"/>
      <c r="E6" s="97"/>
      <c r="F6" s="97"/>
      <c r="G6" s="97"/>
      <c r="H6" s="20"/>
      <c r="I6" s="97"/>
      <c r="J6" s="97"/>
      <c r="K6" s="163"/>
    </row>
    <row r="7" spans="2:11" ht="14.4" customHeight="1">
      <c r="B7" s="18"/>
      <c r="C7" s="104"/>
      <c r="D7" s="97"/>
      <c r="E7" s="97"/>
      <c r="F7" s="97"/>
      <c r="G7" s="97"/>
      <c r="H7" s="20"/>
      <c r="I7" s="97"/>
      <c r="J7" s="97"/>
      <c r="K7" s="163"/>
    </row>
    <row r="8" spans="2:11" ht="14.4" customHeight="1">
      <c r="B8" s="21"/>
      <c r="C8" s="105"/>
      <c r="D8" s="23"/>
      <c r="E8" s="23"/>
      <c r="F8" s="23"/>
      <c r="G8" s="23"/>
      <c r="H8" s="24"/>
      <c r="I8" s="23"/>
      <c r="J8" s="23"/>
      <c r="K8" s="164"/>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10</v>
      </c>
      <c r="D11" s="2" t="s">
        <v>3</v>
      </c>
      <c r="E11" s="98" t="s">
        <v>36</v>
      </c>
      <c r="F11" s="98" t="s">
        <v>7</v>
      </c>
      <c r="G11" s="2" t="s">
        <v>56</v>
      </c>
      <c r="H11" s="98">
        <v>1</v>
      </c>
      <c r="I11" s="98">
        <v>1</v>
      </c>
      <c r="J11" s="6">
        <v>1</v>
      </c>
      <c r="K11" s="5" t="s">
        <v>100</v>
      </c>
    </row>
    <row r="12" spans="2:11" ht="100.8">
      <c r="B12" s="4" t="s">
        <v>344</v>
      </c>
      <c r="C12" s="100" t="s">
        <v>506</v>
      </c>
      <c r="D12" s="2" t="s">
        <v>3</v>
      </c>
      <c r="E12" s="98" t="s">
        <v>36</v>
      </c>
      <c r="F12" s="98" t="s">
        <v>9</v>
      </c>
      <c r="G12" s="2" t="s">
        <v>55</v>
      </c>
      <c r="H12" s="98">
        <v>1</v>
      </c>
      <c r="I12" s="98">
        <f>'Packed Bed Properties'!$C$9</f>
        <v>2</v>
      </c>
      <c r="J12" s="6">
        <v>1</v>
      </c>
      <c r="K12" s="5" t="s">
        <v>433</v>
      </c>
    </row>
    <row r="13" spans="2:11" ht="100.8">
      <c r="B13" s="4" t="s">
        <v>490</v>
      </c>
      <c r="C13" s="100" t="s">
        <v>507</v>
      </c>
      <c r="D13" s="2" t="s">
        <v>3</v>
      </c>
      <c r="E13" s="144" t="s">
        <v>36</v>
      </c>
      <c r="F13" s="144" t="s">
        <v>9</v>
      </c>
      <c r="G13" s="2" t="s">
        <v>55</v>
      </c>
      <c r="H13" s="144"/>
      <c r="I13" s="144">
        <f>'Packed Bed Properties'!$C$9</f>
        <v>2</v>
      </c>
      <c r="J13" s="6">
        <v>1</v>
      </c>
      <c r="K13" s="5" t="s">
        <v>433</v>
      </c>
    </row>
    <row r="14" spans="2:11" ht="28.8">
      <c r="B14" s="99" t="s">
        <v>345</v>
      </c>
      <c r="C14" s="100" t="s">
        <v>508</v>
      </c>
      <c r="D14" s="55" t="s">
        <v>3</v>
      </c>
      <c r="E14" s="98" t="s">
        <v>36</v>
      </c>
      <c r="F14" s="98" t="s">
        <v>9</v>
      </c>
      <c r="G14" s="2" t="s">
        <v>55</v>
      </c>
      <c r="H14" s="98">
        <v>1</v>
      </c>
      <c r="I14" s="98">
        <f>'Packed Bed Properties'!$C$9</f>
        <v>2</v>
      </c>
      <c r="J14" s="6">
        <v>1</v>
      </c>
      <c r="K14" s="5" t="s">
        <v>360</v>
      </c>
    </row>
    <row r="15" spans="2:11" ht="28.8">
      <c r="B15" s="145" t="s">
        <v>489</v>
      </c>
      <c r="C15" s="100" t="s">
        <v>509</v>
      </c>
      <c r="D15" s="55" t="s">
        <v>3</v>
      </c>
      <c r="E15" s="144" t="s">
        <v>36</v>
      </c>
      <c r="F15" s="144" t="s">
        <v>9</v>
      </c>
      <c r="G15" s="2" t="s">
        <v>55</v>
      </c>
      <c r="H15" s="144"/>
      <c r="I15" s="144">
        <f>'Packed Bed Properties'!$C$9</f>
        <v>2</v>
      </c>
      <c r="J15" s="6">
        <v>1</v>
      </c>
      <c r="K15" s="5" t="s">
        <v>360</v>
      </c>
    </row>
    <row r="16" spans="2:11">
      <c r="B16" s="4" t="s">
        <v>108</v>
      </c>
      <c r="C16" s="100">
        <v>1</v>
      </c>
      <c r="D16" s="2" t="s">
        <v>109</v>
      </c>
      <c r="E16" s="98" t="s">
        <v>36</v>
      </c>
      <c r="F16" s="98" t="s">
        <v>7</v>
      </c>
      <c r="G16" s="2" t="s">
        <v>54</v>
      </c>
      <c r="H16" s="98">
        <v>1</v>
      </c>
      <c r="I16" s="98">
        <f>$C$11</f>
        <v>10</v>
      </c>
      <c r="J16" s="6">
        <v>1</v>
      </c>
      <c r="K16" s="5" t="s">
        <v>113</v>
      </c>
    </row>
    <row r="17" spans="2:11">
      <c r="B17" s="4" t="s">
        <v>110</v>
      </c>
      <c r="C17" s="100">
        <v>5</v>
      </c>
      <c r="D17" s="2" t="s">
        <v>109</v>
      </c>
      <c r="E17" s="144" t="s">
        <v>36</v>
      </c>
      <c r="F17" s="144" t="s">
        <v>7</v>
      </c>
      <c r="G17" s="2" t="s">
        <v>54</v>
      </c>
      <c r="H17" s="144"/>
      <c r="I17" s="144">
        <f t="shared" ref="I17:I25" si="0">$C$11</f>
        <v>10</v>
      </c>
      <c r="J17" s="6">
        <v>1</v>
      </c>
      <c r="K17" s="5" t="s">
        <v>113</v>
      </c>
    </row>
    <row r="18" spans="2:11">
      <c r="B18" s="4" t="s">
        <v>111</v>
      </c>
      <c r="C18" s="100">
        <v>35</v>
      </c>
      <c r="D18" s="2" t="s">
        <v>109</v>
      </c>
      <c r="E18" s="144" t="s">
        <v>36</v>
      </c>
      <c r="F18" s="144" t="s">
        <v>7</v>
      </c>
      <c r="G18" s="2" t="s">
        <v>54</v>
      </c>
      <c r="H18" s="144"/>
      <c r="I18" s="144">
        <f t="shared" si="0"/>
        <v>10</v>
      </c>
      <c r="J18" s="6">
        <v>1</v>
      </c>
      <c r="K18" s="5" t="s">
        <v>113</v>
      </c>
    </row>
    <row r="19" spans="2:11">
      <c r="B19" s="4" t="s">
        <v>112</v>
      </c>
      <c r="C19" s="100">
        <v>100</v>
      </c>
      <c r="D19" s="2" t="s">
        <v>109</v>
      </c>
      <c r="E19" s="144" t="s">
        <v>36</v>
      </c>
      <c r="F19" s="144" t="s">
        <v>7</v>
      </c>
      <c r="G19" s="2" t="s">
        <v>54</v>
      </c>
      <c r="H19" s="144"/>
      <c r="I19" s="144">
        <f t="shared" si="0"/>
        <v>10</v>
      </c>
      <c r="J19" s="6">
        <v>1</v>
      </c>
      <c r="K19" s="5" t="s">
        <v>113</v>
      </c>
    </row>
    <row r="20" spans="2:11">
      <c r="B20" s="4" t="s">
        <v>347</v>
      </c>
      <c r="C20" s="100">
        <v>10</v>
      </c>
      <c r="D20" s="2" t="s">
        <v>109</v>
      </c>
      <c r="E20" s="144" t="s">
        <v>36</v>
      </c>
      <c r="F20" s="144" t="s">
        <v>7</v>
      </c>
      <c r="G20" s="2" t="s">
        <v>54</v>
      </c>
      <c r="H20" s="144"/>
      <c r="I20" s="144">
        <f t="shared" si="0"/>
        <v>10</v>
      </c>
      <c r="J20" s="6">
        <v>1</v>
      </c>
      <c r="K20" s="5" t="s">
        <v>113</v>
      </c>
    </row>
    <row r="21" spans="2:11">
      <c r="B21" s="4" t="s">
        <v>497</v>
      </c>
      <c r="C21" s="100">
        <v>1</v>
      </c>
      <c r="D21" s="2" t="s">
        <v>109</v>
      </c>
      <c r="E21" s="144" t="s">
        <v>36</v>
      </c>
      <c r="F21" s="144" t="s">
        <v>7</v>
      </c>
      <c r="G21" s="2" t="s">
        <v>54</v>
      </c>
      <c r="H21" s="144"/>
      <c r="I21" s="144">
        <f t="shared" si="0"/>
        <v>10</v>
      </c>
      <c r="J21" s="6">
        <v>1</v>
      </c>
      <c r="K21" s="5" t="s">
        <v>113</v>
      </c>
    </row>
    <row r="22" spans="2:11">
      <c r="B22" s="4" t="s">
        <v>498</v>
      </c>
      <c r="C22" s="100">
        <v>5</v>
      </c>
      <c r="D22" s="2" t="s">
        <v>109</v>
      </c>
      <c r="E22" s="144" t="s">
        <v>36</v>
      </c>
      <c r="F22" s="144" t="s">
        <v>7</v>
      </c>
      <c r="G22" s="2" t="s">
        <v>54</v>
      </c>
      <c r="H22" s="144"/>
      <c r="I22" s="144">
        <f t="shared" si="0"/>
        <v>10</v>
      </c>
      <c r="J22" s="6">
        <v>1</v>
      </c>
      <c r="K22" s="5" t="s">
        <v>113</v>
      </c>
    </row>
    <row r="23" spans="2:11">
      <c r="B23" s="4" t="s">
        <v>499</v>
      </c>
      <c r="C23" s="100">
        <v>35</v>
      </c>
      <c r="D23" s="2" t="s">
        <v>109</v>
      </c>
      <c r="E23" s="144" t="s">
        <v>36</v>
      </c>
      <c r="F23" s="144" t="s">
        <v>7</v>
      </c>
      <c r="G23" s="2" t="s">
        <v>54</v>
      </c>
      <c r="H23" s="144"/>
      <c r="I23" s="144">
        <f t="shared" si="0"/>
        <v>10</v>
      </c>
      <c r="J23" s="6">
        <v>1</v>
      </c>
      <c r="K23" s="5" t="s">
        <v>113</v>
      </c>
    </row>
    <row r="24" spans="2:11">
      <c r="B24" s="4" t="s">
        <v>504</v>
      </c>
      <c r="C24" s="100">
        <v>100</v>
      </c>
      <c r="D24" s="2" t="s">
        <v>109</v>
      </c>
      <c r="E24" s="144" t="s">
        <v>36</v>
      </c>
      <c r="F24" s="144" t="s">
        <v>7</v>
      </c>
      <c r="G24" s="2" t="s">
        <v>54</v>
      </c>
      <c r="H24" s="144"/>
      <c r="I24" s="144">
        <f t="shared" si="0"/>
        <v>10</v>
      </c>
      <c r="J24" s="6">
        <v>1</v>
      </c>
      <c r="K24" s="5" t="s">
        <v>113</v>
      </c>
    </row>
    <row r="25" spans="2:11">
      <c r="B25" s="4" t="s">
        <v>505</v>
      </c>
      <c r="C25" s="100">
        <v>10</v>
      </c>
      <c r="D25" s="2" t="s">
        <v>109</v>
      </c>
      <c r="E25" s="144" t="s">
        <v>36</v>
      </c>
      <c r="F25" s="144" t="s">
        <v>7</v>
      </c>
      <c r="G25" s="2" t="s">
        <v>54</v>
      </c>
      <c r="H25" s="144"/>
      <c r="I25" s="144">
        <f t="shared" si="0"/>
        <v>10</v>
      </c>
      <c r="J25" s="6">
        <v>1</v>
      </c>
      <c r="K25" s="5" t="s">
        <v>113</v>
      </c>
    </row>
    <row r="26" spans="2:11" ht="57.6">
      <c r="B26" s="99" t="s">
        <v>346</v>
      </c>
      <c r="C26" s="100" t="s">
        <v>510</v>
      </c>
      <c r="D26" s="55" t="s">
        <v>3</v>
      </c>
      <c r="E26" s="98" t="s">
        <v>36</v>
      </c>
      <c r="F26" s="98" t="s">
        <v>9</v>
      </c>
      <c r="G26" s="2" t="s">
        <v>54</v>
      </c>
      <c r="H26" s="98">
        <v>1</v>
      </c>
      <c r="I26" s="98">
        <v>1</v>
      </c>
      <c r="J26" s="6">
        <v>1</v>
      </c>
      <c r="K26" s="5" t="s">
        <v>406</v>
      </c>
    </row>
    <row r="27" spans="2:11" ht="43.2">
      <c r="B27" s="4" t="s">
        <v>129</v>
      </c>
      <c r="C27" s="100">
        <v>0</v>
      </c>
      <c r="D27" s="2" t="s">
        <v>3</v>
      </c>
      <c r="E27" s="98" t="s">
        <v>36</v>
      </c>
      <c r="F27" s="98" t="s">
        <v>166</v>
      </c>
      <c r="G27" s="2" t="s">
        <v>54</v>
      </c>
      <c r="H27" s="98">
        <v>1</v>
      </c>
      <c r="I27" s="98">
        <f t="shared" ref="I27:I46" si="1">$C$11</f>
        <v>10</v>
      </c>
      <c r="J27" s="6">
        <v>1</v>
      </c>
      <c r="K27" s="5" t="s">
        <v>329</v>
      </c>
    </row>
    <row r="28" spans="2:11" ht="43.2">
      <c r="B28" s="4" t="s">
        <v>160</v>
      </c>
      <c r="C28" s="100">
        <v>1</v>
      </c>
      <c r="D28" s="2" t="s">
        <v>3</v>
      </c>
      <c r="E28" s="144" t="s">
        <v>36</v>
      </c>
      <c r="F28" s="144" t="s">
        <v>166</v>
      </c>
      <c r="G28" s="2" t="s">
        <v>54</v>
      </c>
      <c r="H28" s="144"/>
      <c r="I28" s="144">
        <f t="shared" si="1"/>
        <v>10</v>
      </c>
      <c r="J28" s="6">
        <v>1</v>
      </c>
      <c r="K28" s="5" t="s">
        <v>329</v>
      </c>
    </row>
    <row r="29" spans="2:11" ht="43.2">
      <c r="B29" s="4" t="s">
        <v>161</v>
      </c>
      <c r="C29" s="100">
        <v>1</v>
      </c>
      <c r="D29" s="2" t="s">
        <v>3</v>
      </c>
      <c r="E29" s="144" t="s">
        <v>36</v>
      </c>
      <c r="F29" s="144" t="s">
        <v>166</v>
      </c>
      <c r="G29" s="2" t="s">
        <v>54</v>
      </c>
      <c r="H29" s="144"/>
      <c r="I29" s="144">
        <f t="shared" si="1"/>
        <v>10</v>
      </c>
      <c r="J29" s="6">
        <v>1</v>
      </c>
      <c r="K29" s="5" t="s">
        <v>329</v>
      </c>
    </row>
    <row r="30" spans="2:11" ht="43.2">
      <c r="B30" s="4" t="s">
        <v>162</v>
      </c>
      <c r="C30" s="100">
        <v>3</v>
      </c>
      <c r="D30" s="2" t="s">
        <v>3</v>
      </c>
      <c r="E30" s="144" t="s">
        <v>36</v>
      </c>
      <c r="F30" s="144" t="s">
        <v>166</v>
      </c>
      <c r="G30" s="2" t="s">
        <v>54</v>
      </c>
      <c r="H30" s="144"/>
      <c r="I30" s="144">
        <f t="shared" si="1"/>
        <v>10</v>
      </c>
      <c r="J30" s="6">
        <v>1</v>
      </c>
      <c r="K30" s="5" t="s">
        <v>329</v>
      </c>
    </row>
    <row r="31" spans="2:11" ht="43.2">
      <c r="B31" s="4" t="s">
        <v>348</v>
      </c>
      <c r="C31" s="100">
        <v>0</v>
      </c>
      <c r="D31" s="2" t="s">
        <v>3</v>
      </c>
      <c r="E31" s="144" t="s">
        <v>36</v>
      </c>
      <c r="F31" s="144" t="s">
        <v>166</v>
      </c>
      <c r="G31" s="2" t="s">
        <v>54</v>
      </c>
      <c r="H31" s="144"/>
      <c r="I31" s="144">
        <f t="shared" si="1"/>
        <v>10</v>
      </c>
      <c r="J31" s="6">
        <v>1</v>
      </c>
      <c r="K31" s="5" t="s">
        <v>329</v>
      </c>
    </row>
    <row r="32" spans="2:11" ht="43.2">
      <c r="B32" s="4" t="s">
        <v>494</v>
      </c>
      <c r="C32" s="100">
        <v>0</v>
      </c>
      <c r="D32" s="2" t="s">
        <v>3</v>
      </c>
      <c r="E32" s="144" t="s">
        <v>36</v>
      </c>
      <c r="F32" s="144" t="s">
        <v>166</v>
      </c>
      <c r="G32" s="2" t="s">
        <v>54</v>
      </c>
      <c r="H32" s="144"/>
      <c r="I32" s="144">
        <f t="shared" si="1"/>
        <v>10</v>
      </c>
      <c r="J32" s="6">
        <v>1</v>
      </c>
      <c r="K32" s="5" t="s">
        <v>329</v>
      </c>
    </row>
    <row r="33" spans="2:11" ht="43.2">
      <c r="B33" s="4" t="s">
        <v>495</v>
      </c>
      <c r="C33" s="100">
        <v>1</v>
      </c>
      <c r="D33" s="2" t="s">
        <v>3</v>
      </c>
      <c r="E33" s="144" t="s">
        <v>36</v>
      </c>
      <c r="F33" s="144" t="s">
        <v>166</v>
      </c>
      <c r="G33" s="2" t="s">
        <v>54</v>
      </c>
      <c r="H33" s="144"/>
      <c r="I33" s="144">
        <f t="shared" si="1"/>
        <v>10</v>
      </c>
      <c r="J33" s="6">
        <v>1</v>
      </c>
      <c r="K33" s="5" t="s">
        <v>329</v>
      </c>
    </row>
    <row r="34" spans="2:11" ht="43.2">
      <c r="B34" s="4" t="s">
        <v>496</v>
      </c>
      <c r="C34" s="100">
        <v>1</v>
      </c>
      <c r="D34" s="2" t="s">
        <v>3</v>
      </c>
      <c r="E34" s="144" t="s">
        <v>36</v>
      </c>
      <c r="F34" s="144" t="s">
        <v>166</v>
      </c>
      <c r="G34" s="2" t="s">
        <v>54</v>
      </c>
      <c r="H34" s="144"/>
      <c r="I34" s="144">
        <f t="shared" si="1"/>
        <v>10</v>
      </c>
      <c r="J34" s="6">
        <v>1</v>
      </c>
      <c r="K34" s="5" t="s">
        <v>329</v>
      </c>
    </row>
    <row r="35" spans="2:11" ht="43.2">
      <c r="B35" s="4" t="s">
        <v>502</v>
      </c>
      <c r="C35" s="100">
        <v>3</v>
      </c>
      <c r="D35" s="2" t="s">
        <v>3</v>
      </c>
      <c r="E35" s="144" t="s">
        <v>36</v>
      </c>
      <c r="F35" s="144" t="s">
        <v>166</v>
      </c>
      <c r="G35" s="2" t="s">
        <v>54</v>
      </c>
      <c r="H35" s="144"/>
      <c r="I35" s="144">
        <f t="shared" si="1"/>
        <v>10</v>
      </c>
      <c r="J35" s="6">
        <v>1</v>
      </c>
      <c r="K35" s="5" t="s">
        <v>329</v>
      </c>
    </row>
    <row r="36" spans="2:11" ht="43.2">
      <c r="B36" s="4" t="s">
        <v>503</v>
      </c>
      <c r="C36" s="100">
        <v>0</v>
      </c>
      <c r="D36" s="2" t="s">
        <v>3</v>
      </c>
      <c r="E36" s="144" t="s">
        <v>36</v>
      </c>
      <c r="F36" s="144" t="s">
        <v>166</v>
      </c>
      <c r="G36" s="2" t="s">
        <v>54</v>
      </c>
      <c r="H36" s="144"/>
      <c r="I36" s="144">
        <f t="shared" si="1"/>
        <v>10</v>
      </c>
      <c r="J36" s="6">
        <v>1</v>
      </c>
      <c r="K36" s="5" t="s">
        <v>329</v>
      </c>
    </row>
    <row r="37" spans="2:11">
      <c r="B37" s="124" t="s">
        <v>373</v>
      </c>
      <c r="C37" s="51">
        <v>0</v>
      </c>
      <c r="D37" s="55" t="s">
        <v>378</v>
      </c>
      <c r="E37" s="123" t="s">
        <v>36</v>
      </c>
      <c r="F37" s="123" t="s">
        <v>7</v>
      </c>
      <c r="G37" s="2" t="s">
        <v>54</v>
      </c>
      <c r="H37" s="123">
        <v>1</v>
      </c>
      <c r="I37" s="123">
        <f t="shared" si="1"/>
        <v>10</v>
      </c>
      <c r="J37" s="6">
        <v>1</v>
      </c>
      <c r="K37" s="5" t="s">
        <v>379</v>
      </c>
    </row>
    <row r="38" spans="2:11">
      <c r="B38" s="145" t="s">
        <v>374</v>
      </c>
      <c r="C38" s="51">
        <v>3.0856051517533336</v>
      </c>
      <c r="D38" s="55" t="s">
        <v>378</v>
      </c>
      <c r="E38" s="144" t="s">
        <v>36</v>
      </c>
      <c r="F38" s="144" t="s">
        <v>7</v>
      </c>
      <c r="G38" s="2" t="s">
        <v>54</v>
      </c>
      <c r="H38" s="144"/>
      <c r="I38" s="144">
        <f t="shared" si="1"/>
        <v>10</v>
      </c>
      <c r="J38" s="6">
        <v>1</v>
      </c>
      <c r="K38" s="5" t="s">
        <v>379</v>
      </c>
    </row>
    <row r="39" spans="2:11">
      <c r="B39" s="145" t="s">
        <v>375</v>
      </c>
      <c r="C39" s="51">
        <v>0.4764958148898909</v>
      </c>
      <c r="D39" s="55" t="s">
        <v>378</v>
      </c>
      <c r="E39" s="144" t="s">
        <v>36</v>
      </c>
      <c r="F39" s="144" t="s">
        <v>7</v>
      </c>
      <c r="G39" s="2" t="s">
        <v>54</v>
      </c>
      <c r="H39" s="144"/>
      <c r="I39" s="144">
        <f t="shared" si="1"/>
        <v>10</v>
      </c>
      <c r="J39" s="6">
        <v>1</v>
      </c>
      <c r="K39" s="5" t="s">
        <v>379</v>
      </c>
    </row>
    <row r="40" spans="2:11">
      <c r="B40" s="145" t="s">
        <v>376</v>
      </c>
      <c r="C40" s="51">
        <v>0.999</v>
      </c>
      <c r="D40" s="55" t="s">
        <v>378</v>
      </c>
      <c r="E40" s="144" t="s">
        <v>36</v>
      </c>
      <c r="F40" s="144" t="s">
        <v>7</v>
      </c>
      <c r="G40" s="2" t="s">
        <v>54</v>
      </c>
      <c r="H40" s="144"/>
      <c r="I40" s="144">
        <f t="shared" si="1"/>
        <v>10</v>
      </c>
      <c r="J40" s="6">
        <v>1</v>
      </c>
      <c r="K40" s="5" t="s">
        <v>379</v>
      </c>
    </row>
    <row r="41" spans="2:11">
      <c r="B41" s="145" t="s">
        <v>377</v>
      </c>
      <c r="C41" s="51">
        <v>0</v>
      </c>
      <c r="D41" s="55" t="s">
        <v>378</v>
      </c>
      <c r="E41" s="144" t="s">
        <v>36</v>
      </c>
      <c r="F41" s="144" t="s">
        <v>7</v>
      </c>
      <c r="G41" s="2" t="s">
        <v>54</v>
      </c>
      <c r="H41" s="144"/>
      <c r="I41" s="144">
        <f t="shared" si="1"/>
        <v>10</v>
      </c>
      <c r="J41" s="6">
        <v>1</v>
      </c>
      <c r="K41" s="5" t="s">
        <v>379</v>
      </c>
    </row>
    <row r="42" spans="2:11">
      <c r="B42" s="145" t="s">
        <v>491</v>
      </c>
      <c r="C42" s="51">
        <v>0</v>
      </c>
      <c r="D42" s="55" t="s">
        <v>378</v>
      </c>
      <c r="E42" s="144" t="s">
        <v>36</v>
      </c>
      <c r="F42" s="144" t="s">
        <v>7</v>
      </c>
      <c r="G42" s="2" t="s">
        <v>54</v>
      </c>
      <c r="H42" s="144"/>
      <c r="I42" s="144">
        <f t="shared" si="1"/>
        <v>10</v>
      </c>
      <c r="J42" s="6">
        <v>1</v>
      </c>
      <c r="K42" s="5" t="s">
        <v>379</v>
      </c>
    </row>
    <row r="43" spans="2:11">
      <c r="B43" s="145" t="s">
        <v>492</v>
      </c>
      <c r="C43" s="51">
        <v>3.0856051517533336</v>
      </c>
      <c r="D43" s="55" t="s">
        <v>378</v>
      </c>
      <c r="E43" s="144" t="s">
        <v>36</v>
      </c>
      <c r="F43" s="144" t="s">
        <v>7</v>
      </c>
      <c r="G43" s="2" t="s">
        <v>54</v>
      </c>
      <c r="H43" s="144"/>
      <c r="I43" s="144">
        <f t="shared" si="1"/>
        <v>10</v>
      </c>
      <c r="J43" s="6">
        <v>1</v>
      </c>
      <c r="K43" s="5" t="s">
        <v>379</v>
      </c>
    </row>
    <row r="44" spans="2:11">
      <c r="B44" s="145" t="s">
        <v>493</v>
      </c>
      <c r="C44" s="51">
        <v>0.4764958148898909</v>
      </c>
      <c r="D44" s="55" t="s">
        <v>378</v>
      </c>
      <c r="E44" s="144" t="s">
        <v>36</v>
      </c>
      <c r="F44" s="144" t="s">
        <v>7</v>
      </c>
      <c r="G44" s="2" t="s">
        <v>54</v>
      </c>
      <c r="H44" s="144"/>
      <c r="I44" s="144">
        <f t="shared" si="1"/>
        <v>10</v>
      </c>
      <c r="J44" s="6">
        <v>1</v>
      </c>
      <c r="K44" s="5" t="s">
        <v>379</v>
      </c>
    </row>
    <row r="45" spans="2:11">
      <c r="B45" s="145" t="s">
        <v>500</v>
      </c>
      <c r="C45" s="51">
        <v>0.999</v>
      </c>
      <c r="D45" s="55" t="s">
        <v>378</v>
      </c>
      <c r="E45" s="144" t="s">
        <v>36</v>
      </c>
      <c r="F45" s="144" t="s">
        <v>7</v>
      </c>
      <c r="G45" s="2" t="s">
        <v>54</v>
      </c>
      <c r="H45" s="144"/>
      <c r="I45" s="144">
        <f t="shared" si="1"/>
        <v>10</v>
      </c>
      <c r="J45" s="6">
        <v>1</v>
      </c>
      <c r="K45" s="5" t="s">
        <v>379</v>
      </c>
    </row>
    <row r="46" spans="2:11">
      <c r="B46" s="145" t="s">
        <v>501</v>
      </c>
      <c r="C46" s="51">
        <v>0</v>
      </c>
      <c r="D46" s="55" t="s">
        <v>378</v>
      </c>
      <c r="E46" s="144" t="s">
        <v>36</v>
      </c>
      <c r="F46" s="144" t="s">
        <v>7</v>
      </c>
      <c r="G46" s="2" t="s">
        <v>54</v>
      </c>
      <c r="H46" s="144"/>
      <c r="I46" s="144">
        <f t="shared" si="1"/>
        <v>10</v>
      </c>
      <c r="J46" s="6">
        <v>1</v>
      </c>
      <c r="K46" s="5" t="s">
        <v>379</v>
      </c>
    </row>
    <row r="47" spans="2:11" ht="100.8">
      <c r="B47" s="4" t="s">
        <v>352</v>
      </c>
      <c r="C47" s="100" t="s">
        <v>511</v>
      </c>
      <c r="D47" s="2" t="s">
        <v>173</v>
      </c>
      <c r="E47" s="98" t="s">
        <v>36</v>
      </c>
      <c r="F47" s="98" t="s">
        <v>9</v>
      </c>
      <c r="G47" s="2" t="s">
        <v>55</v>
      </c>
      <c r="H47" s="6">
        <v>1</v>
      </c>
      <c r="I47" s="98">
        <f>'Packed Bed Properties'!$C$9</f>
        <v>2</v>
      </c>
      <c r="J47" s="6">
        <v>1</v>
      </c>
      <c r="K47" s="5" t="s">
        <v>452</v>
      </c>
    </row>
    <row r="48" spans="2:11" ht="100.8">
      <c r="B48" s="4" t="s">
        <v>488</v>
      </c>
      <c r="C48" s="100" t="s">
        <v>512</v>
      </c>
      <c r="D48" s="2" t="s">
        <v>173</v>
      </c>
      <c r="E48" s="144" t="s">
        <v>36</v>
      </c>
      <c r="F48" s="144" t="s">
        <v>9</v>
      </c>
      <c r="G48" s="2" t="s">
        <v>55</v>
      </c>
      <c r="H48" s="6"/>
      <c r="I48" s="144">
        <f>'Packed Bed Properties'!$C$9</f>
        <v>2</v>
      </c>
      <c r="J48" s="6">
        <v>1</v>
      </c>
      <c r="K48" s="5" t="s">
        <v>452</v>
      </c>
    </row>
    <row r="49" spans="2:11" ht="100.8">
      <c r="B49" s="4" t="s">
        <v>353</v>
      </c>
      <c r="C49" s="100" t="s">
        <v>513</v>
      </c>
      <c r="D49" s="2" t="s">
        <v>173</v>
      </c>
      <c r="E49" s="98" t="s">
        <v>36</v>
      </c>
      <c r="F49" s="98" t="s">
        <v>9</v>
      </c>
      <c r="G49" s="2" t="s">
        <v>55</v>
      </c>
      <c r="H49" s="6">
        <v>1</v>
      </c>
      <c r="I49" s="98">
        <f>'Packed Bed Properties'!$C$9</f>
        <v>2</v>
      </c>
      <c r="J49" s="6">
        <v>1</v>
      </c>
      <c r="K49" s="5" t="s">
        <v>452</v>
      </c>
    </row>
    <row r="50" spans="2:11" ht="100.8">
      <c r="B50" s="4" t="s">
        <v>487</v>
      </c>
      <c r="C50" s="100" t="s">
        <v>514</v>
      </c>
      <c r="D50" s="2" t="s">
        <v>173</v>
      </c>
      <c r="E50" s="144" t="s">
        <v>36</v>
      </c>
      <c r="F50" s="144" t="s">
        <v>9</v>
      </c>
      <c r="G50" s="2" t="s">
        <v>55</v>
      </c>
      <c r="H50" s="6"/>
      <c r="I50" s="144">
        <f>'Packed Bed Properties'!$C$9</f>
        <v>2</v>
      </c>
      <c r="J50" s="6">
        <v>1</v>
      </c>
      <c r="K50" s="5" t="s">
        <v>452</v>
      </c>
    </row>
    <row r="51" spans="2:11" ht="100.8">
      <c r="B51" s="4" t="s">
        <v>354</v>
      </c>
      <c r="C51" s="100" t="s">
        <v>515</v>
      </c>
      <c r="D51" s="2" t="s">
        <v>173</v>
      </c>
      <c r="E51" s="98" t="s">
        <v>36</v>
      </c>
      <c r="F51" s="98" t="s">
        <v>9</v>
      </c>
      <c r="G51" s="2" t="s">
        <v>55</v>
      </c>
      <c r="H51" s="6">
        <v>1</v>
      </c>
      <c r="I51" s="98">
        <f>'Packed Bed Properties'!$C$9</f>
        <v>2</v>
      </c>
      <c r="J51" s="6">
        <v>1</v>
      </c>
      <c r="K51" s="5" t="s">
        <v>452</v>
      </c>
    </row>
    <row r="52" spans="2:11" ht="100.8">
      <c r="B52" s="4" t="s">
        <v>486</v>
      </c>
      <c r="C52" s="100" t="s">
        <v>515</v>
      </c>
      <c r="D52" s="2" t="s">
        <v>173</v>
      </c>
      <c r="E52" s="144" t="s">
        <v>36</v>
      </c>
      <c r="F52" s="144" t="s">
        <v>9</v>
      </c>
      <c r="G52" s="2" t="s">
        <v>55</v>
      </c>
      <c r="H52" s="6"/>
      <c r="I52" s="144">
        <f>'Packed Bed Properties'!$C$9</f>
        <v>2</v>
      </c>
      <c r="J52" s="6">
        <v>1</v>
      </c>
      <c r="K52" s="5" t="s">
        <v>452</v>
      </c>
    </row>
    <row r="53" spans="2:11" ht="100.8">
      <c r="B53" s="4" t="s">
        <v>355</v>
      </c>
      <c r="C53" s="100" t="s">
        <v>515</v>
      </c>
      <c r="D53" s="2" t="s">
        <v>173</v>
      </c>
      <c r="E53" s="98" t="s">
        <v>36</v>
      </c>
      <c r="F53" s="98" t="s">
        <v>9</v>
      </c>
      <c r="G53" s="2" t="s">
        <v>55</v>
      </c>
      <c r="H53" s="6">
        <v>1</v>
      </c>
      <c r="I53" s="98">
        <f>'Packed Bed Properties'!$C$9</f>
        <v>2</v>
      </c>
      <c r="J53" s="6">
        <v>1</v>
      </c>
      <c r="K53" s="5" t="s">
        <v>452</v>
      </c>
    </row>
    <row r="54" spans="2:11" ht="100.8">
      <c r="B54" s="4" t="s">
        <v>485</v>
      </c>
      <c r="C54" s="100" t="s">
        <v>515</v>
      </c>
      <c r="D54" s="2" t="s">
        <v>173</v>
      </c>
      <c r="E54" s="144" t="s">
        <v>36</v>
      </c>
      <c r="F54" s="144" t="s">
        <v>9</v>
      </c>
      <c r="G54" s="2" t="s">
        <v>55</v>
      </c>
      <c r="H54" s="6"/>
      <c r="I54" s="144">
        <f>'Packed Bed Properties'!$C$9</f>
        <v>2</v>
      </c>
      <c r="J54" s="6">
        <v>1</v>
      </c>
      <c r="K54" s="5" t="s">
        <v>452</v>
      </c>
    </row>
    <row r="55" spans="2:11" ht="100.8">
      <c r="B55" s="4" t="s">
        <v>356</v>
      </c>
      <c r="C55" s="100" t="s">
        <v>520</v>
      </c>
      <c r="D55" s="2" t="s">
        <v>173</v>
      </c>
      <c r="E55" s="98" t="s">
        <v>36</v>
      </c>
      <c r="F55" s="98" t="s">
        <v>9</v>
      </c>
      <c r="G55" s="2" t="s">
        <v>55</v>
      </c>
      <c r="H55" s="6">
        <v>1</v>
      </c>
      <c r="I55" s="98">
        <f>'Packed Bed Properties'!$C$9</f>
        <v>2</v>
      </c>
      <c r="J55" s="6">
        <v>1</v>
      </c>
      <c r="K55" s="5" t="s">
        <v>452</v>
      </c>
    </row>
    <row r="56" spans="2:11" ht="100.8">
      <c r="B56" s="4" t="s">
        <v>484</v>
      </c>
      <c r="C56" s="100" t="s">
        <v>519</v>
      </c>
      <c r="D56" s="2" t="s">
        <v>173</v>
      </c>
      <c r="E56" s="144" t="s">
        <v>36</v>
      </c>
      <c r="F56" s="144" t="s">
        <v>9</v>
      </c>
      <c r="G56" s="2" t="s">
        <v>55</v>
      </c>
      <c r="H56" s="6"/>
      <c r="I56" s="144">
        <f>'Packed Bed Properties'!$C$9</f>
        <v>2</v>
      </c>
      <c r="J56" s="6">
        <v>1</v>
      </c>
      <c r="K56" s="5" t="s">
        <v>452</v>
      </c>
    </row>
    <row r="57" spans="2:11" ht="100.8">
      <c r="B57" s="4" t="s">
        <v>357</v>
      </c>
      <c r="C57" s="100" t="s">
        <v>516</v>
      </c>
      <c r="D57" s="2" t="s">
        <v>173</v>
      </c>
      <c r="E57" s="98" t="s">
        <v>36</v>
      </c>
      <c r="F57" s="98" t="s">
        <v>9</v>
      </c>
      <c r="G57" s="2" t="s">
        <v>55</v>
      </c>
      <c r="H57" s="6">
        <v>1</v>
      </c>
      <c r="I57" s="98">
        <f>'Packed Bed Properties'!$C$9</f>
        <v>2</v>
      </c>
      <c r="J57" s="6">
        <v>1</v>
      </c>
      <c r="K57" s="5" t="s">
        <v>452</v>
      </c>
    </row>
    <row r="58" spans="2:11" ht="100.8">
      <c r="B58" s="4" t="s">
        <v>483</v>
      </c>
      <c r="C58" s="100" t="s">
        <v>517</v>
      </c>
      <c r="D58" s="2" t="s">
        <v>173</v>
      </c>
      <c r="E58" s="144" t="s">
        <v>36</v>
      </c>
      <c r="F58" s="144" t="s">
        <v>9</v>
      </c>
      <c r="G58" s="2" t="s">
        <v>55</v>
      </c>
      <c r="H58" s="6"/>
      <c r="I58" s="144">
        <f>'Packed Bed Properties'!$C$9</f>
        <v>2</v>
      </c>
      <c r="J58" s="6">
        <v>1</v>
      </c>
      <c r="K58" s="5" t="s">
        <v>452</v>
      </c>
    </row>
    <row r="59" spans="2:11" ht="57.6">
      <c r="B59" s="112" t="s">
        <v>451</v>
      </c>
      <c r="C59" s="143" t="s">
        <v>515</v>
      </c>
      <c r="D59" s="55" t="s">
        <v>3</v>
      </c>
      <c r="E59" s="111" t="s">
        <v>36</v>
      </c>
      <c r="F59" s="111" t="s">
        <v>9</v>
      </c>
      <c r="G59" s="2" t="s">
        <v>55</v>
      </c>
      <c r="H59" s="111">
        <v>1</v>
      </c>
      <c r="I59" s="142">
        <v>1</v>
      </c>
      <c r="J59" s="6">
        <v>1</v>
      </c>
      <c r="K59" s="5" t="s">
        <v>454</v>
      </c>
    </row>
    <row r="60" spans="2:11" ht="57.6">
      <c r="B60" s="99" t="s">
        <v>450</v>
      </c>
      <c r="C60" s="143" t="s">
        <v>518</v>
      </c>
      <c r="D60" s="55" t="s">
        <v>3</v>
      </c>
      <c r="E60" s="98" t="s">
        <v>36</v>
      </c>
      <c r="F60" s="111" t="s">
        <v>9</v>
      </c>
      <c r="G60" s="2" t="s">
        <v>55</v>
      </c>
      <c r="H60" s="98">
        <v>1</v>
      </c>
      <c r="I60" s="142">
        <v>1</v>
      </c>
      <c r="J60" s="6">
        <v>1</v>
      </c>
      <c r="K60" s="5" t="s">
        <v>455</v>
      </c>
    </row>
    <row r="61" spans="2:11" ht="57.6">
      <c r="B61" s="139" t="s">
        <v>458</v>
      </c>
      <c r="C61" s="143" t="s">
        <v>515</v>
      </c>
      <c r="D61" s="55" t="s">
        <v>3</v>
      </c>
      <c r="E61" s="138" t="s">
        <v>36</v>
      </c>
      <c r="F61" s="138" t="s">
        <v>9</v>
      </c>
      <c r="G61" s="2" t="s">
        <v>55</v>
      </c>
      <c r="H61" s="138">
        <v>1</v>
      </c>
      <c r="I61" s="142">
        <v>1</v>
      </c>
      <c r="J61" s="6">
        <v>1</v>
      </c>
      <c r="K61" s="5" t="s">
        <v>460</v>
      </c>
    </row>
    <row r="62" spans="2:11" ht="57.6">
      <c r="B62" s="137" t="s">
        <v>457</v>
      </c>
      <c r="C62" s="143" t="s">
        <v>515</v>
      </c>
      <c r="D62" s="55" t="s">
        <v>3</v>
      </c>
      <c r="E62" s="136" t="s">
        <v>36</v>
      </c>
      <c r="F62" s="136" t="s">
        <v>9</v>
      </c>
      <c r="G62" s="2" t="s">
        <v>55</v>
      </c>
      <c r="H62" s="136">
        <v>1</v>
      </c>
      <c r="I62" s="142">
        <v>1</v>
      </c>
      <c r="J62" s="6">
        <v>1</v>
      </c>
      <c r="K62" s="5" t="s">
        <v>459</v>
      </c>
    </row>
    <row r="63" spans="2:11" ht="57.6">
      <c r="B63" s="137" t="s">
        <v>456</v>
      </c>
      <c r="C63" s="143" t="s">
        <v>515</v>
      </c>
      <c r="D63" s="55" t="s">
        <v>3</v>
      </c>
      <c r="E63" s="136" t="s">
        <v>36</v>
      </c>
      <c r="F63" s="136" t="s">
        <v>9</v>
      </c>
      <c r="G63" s="2" t="s">
        <v>55</v>
      </c>
      <c r="H63" s="136">
        <v>1</v>
      </c>
      <c r="I63" s="142">
        <v>1</v>
      </c>
      <c r="J63" s="6">
        <v>1</v>
      </c>
      <c r="K63" s="5" t="s">
        <v>453</v>
      </c>
    </row>
    <row r="64" spans="2:11" ht="57.6">
      <c r="B64" s="141" t="s">
        <v>462</v>
      </c>
      <c r="C64" s="143" t="s">
        <v>515</v>
      </c>
      <c r="D64" s="55" t="s">
        <v>3</v>
      </c>
      <c r="E64" s="140" t="s">
        <v>36</v>
      </c>
      <c r="F64" s="140" t="s">
        <v>9</v>
      </c>
      <c r="G64" s="2" t="s">
        <v>55</v>
      </c>
      <c r="H64" s="140">
        <v>1</v>
      </c>
      <c r="I64" s="140">
        <v>1</v>
      </c>
      <c r="J64" s="6">
        <v>1</v>
      </c>
      <c r="K64" s="5" t="s">
        <v>463</v>
      </c>
    </row>
    <row r="65" spans="2:11">
      <c r="B65" s="9" t="s">
        <v>148</v>
      </c>
      <c r="C65" s="106"/>
      <c r="D65" s="10"/>
      <c r="E65" s="11"/>
      <c r="F65" s="11"/>
      <c r="G65" s="10"/>
      <c r="H65" s="11">
        <v>1</v>
      </c>
      <c r="I65" s="11">
        <v>1</v>
      </c>
      <c r="J65" s="12">
        <v>0</v>
      </c>
      <c r="K65" s="13" t="s">
        <v>149</v>
      </c>
    </row>
  </sheetData>
  <sheetProtection selectLockedCells="1"/>
  <mergeCells count="2">
    <mergeCell ref="B3:K3"/>
    <mergeCell ref="K4:K8"/>
  </mergeCells>
  <conditionalFormatting sqref="C65 C10:C11 C16 C26:C27">
    <cfRule type="expression" dxfId="127" priority="256">
      <formula>IF(AND($C10&lt;&gt;"",$J10=0),1,0)</formula>
    </cfRule>
    <cfRule type="expression" dxfId="126" priority="257">
      <formula>IF($C10&lt;&gt;"",1,0)</formula>
    </cfRule>
    <cfRule type="expression" dxfId="125" priority="258">
      <formula>$J10=0</formula>
    </cfRule>
  </conditionalFormatting>
  <conditionalFormatting sqref="C49">
    <cfRule type="expression" dxfId="124" priority="121">
      <formula>IF(AND($C49&lt;&gt;"",$J49=0),1,0)</formula>
    </cfRule>
    <cfRule type="expression" dxfId="123" priority="122">
      <formula>IF($C49&lt;&gt;"",1,0)</formula>
    </cfRule>
    <cfRule type="expression" dxfId="122" priority="123">
      <formula>$J49=0</formula>
    </cfRule>
  </conditionalFormatting>
  <conditionalFormatting sqref="C12">
    <cfRule type="expression" dxfId="121" priority="148">
      <formula>IF(AND($C12&lt;&gt;"",$J12=0),1,0)</formula>
    </cfRule>
    <cfRule type="expression" dxfId="120" priority="149">
      <formula>IF($C12&lt;&gt;"",1,0)</formula>
    </cfRule>
    <cfRule type="expression" dxfId="119" priority="150">
      <formula>$J12=0</formula>
    </cfRule>
  </conditionalFormatting>
  <conditionalFormatting sqref="C14">
    <cfRule type="expression" dxfId="118" priority="145">
      <formula>IF(AND($C14&lt;&gt;"",$J14=0),1,0)</formula>
    </cfRule>
    <cfRule type="expression" dxfId="117" priority="146">
      <formula>IF($C14&lt;&gt;"",1,0)</formula>
    </cfRule>
    <cfRule type="expression" dxfId="116" priority="147">
      <formula>$J14=0</formula>
    </cfRule>
  </conditionalFormatting>
  <conditionalFormatting sqref="C37">
    <cfRule type="expression" dxfId="115" priority="136">
      <formula>IF(AND($C37&lt;&gt;"",$J37=0),1,0)</formula>
    </cfRule>
    <cfRule type="expression" dxfId="114" priority="137">
      <formula>IF($C37&lt;&gt;"",1,0)</formula>
    </cfRule>
    <cfRule type="expression" dxfId="113" priority="138">
      <formula>$J37=0</formula>
    </cfRule>
  </conditionalFormatting>
  <conditionalFormatting sqref="C57">
    <cfRule type="expression" dxfId="112" priority="109">
      <formula>IF(AND($C57&lt;&gt;"",$J57=0),1,0)</formula>
    </cfRule>
    <cfRule type="expression" dxfId="111" priority="110">
      <formula>IF($C57&lt;&gt;"",1,0)</formula>
    </cfRule>
    <cfRule type="expression" dxfId="110" priority="111">
      <formula>$J57=0</formula>
    </cfRule>
  </conditionalFormatting>
  <conditionalFormatting sqref="C47">
    <cfRule type="expression" dxfId="109" priority="124">
      <formula>IF(AND($C47&lt;&gt;"",$J47=0),1,0)</formula>
    </cfRule>
    <cfRule type="expression" dxfId="108" priority="125">
      <formula>IF($C47&lt;&gt;"",1,0)</formula>
    </cfRule>
    <cfRule type="expression" dxfId="107" priority="126">
      <formula>$J47=0</formula>
    </cfRule>
  </conditionalFormatting>
  <conditionalFormatting sqref="C51">
    <cfRule type="expression" dxfId="106" priority="118">
      <formula>IF(AND($C51&lt;&gt;"",$J51=0),1,0)</formula>
    </cfRule>
    <cfRule type="expression" dxfId="105" priority="119">
      <formula>IF($C51&lt;&gt;"",1,0)</formula>
    </cfRule>
    <cfRule type="expression" dxfId="104" priority="120">
      <formula>$J51=0</formula>
    </cfRule>
  </conditionalFormatting>
  <conditionalFormatting sqref="C55">
    <cfRule type="expression" dxfId="103" priority="112">
      <formula>IF(AND($C55&lt;&gt;"",$J55=0),1,0)</formula>
    </cfRule>
    <cfRule type="expression" dxfId="102" priority="113">
      <formula>IF($C55&lt;&gt;"",1,0)</formula>
    </cfRule>
    <cfRule type="expression" dxfId="101" priority="114">
      <formula>$J55=0</formula>
    </cfRule>
  </conditionalFormatting>
  <conditionalFormatting sqref="C59:C60 C62:C63">
    <cfRule type="expression" dxfId="100" priority="106">
      <formula>IF(AND($C59&lt;&gt;"",$J59=0),1,0)</formula>
    </cfRule>
    <cfRule type="expression" dxfId="99" priority="107">
      <formula>IF($C59&lt;&gt;"",1,0)</formula>
    </cfRule>
    <cfRule type="expression" dxfId="98" priority="108">
      <formula>$J59=0</formula>
    </cfRule>
  </conditionalFormatting>
  <conditionalFormatting sqref="C61">
    <cfRule type="expression" dxfId="97" priority="103">
      <formula>IF(AND($C61&lt;&gt;"",$J61=0),1,0)</formula>
    </cfRule>
    <cfRule type="expression" dxfId="96" priority="104">
      <formula>IF($C61&lt;&gt;"",1,0)</formula>
    </cfRule>
    <cfRule type="expression" dxfId="95" priority="105">
      <formula>$J61=0</formula>
    </cfRule>
  </conditionalFormatting>
  <conditionalFormatting sqref="C64">
    <cfRule type="expression" dxfId="94" priority="49">
      <formula>IF(AND($C64&lt;&gt;"",$J64=0),1,0)</formula>
    </cfRule>
    <cfRule type="expression" dxfId="93" priority="50">
      <formula>IF($C64&lt;&gt;"",1,0)</formula>
    </cfRule>
    <cfRule type="expression" dxfId="92" priority="51">
      <formula>$J64=0</formula>
    </cfRule>
  </conditionalFormatting>
  <conditionalFormatting sqref="C53">
    <cfRule type="expression" dxfId="91" priority="43">
      <formula>IF(AND($C53&lt;&gt;"",$J53=0),1,0)</formula>
    </cfRule>
    <cfRule type="expression" dxfId="90" priority="44">
      <formula>IF($C53&lt;&gt;"",1,0)</formula>
    </cfRule>
    <cfRule type="expression" dxfId="89" priority="45">
      <formula>$J53=0</formula>
    </cfRule>
  </conditionalFormatting>
  <conditionalFormatting sqref="K4">
    <cfRule type="expression" dxfId="88" priority="2757">
      <formula>IF(COUNTA($C$10:$C$65)&lt;&gt;COUNTIF($J$10:$J$65,1),1,0)</formula>
    </cfRule>
    <cfRule type="expression" dxfId="87" priority="2758">
      <formula>IF(COUNTA($C$10:$C$65)=COUNTIF($J$10:$J$65,1),1,0)</formula>
    </cfRule>
  </conditionalFormatting>
  <conditionalFormatting sqref="C58">
    <cfRule type="expression" dxfId="86" priority="31">
      <formula>IF(AND($C58&lt;&gt;"",$J58=0),1,0)</formula>
    </cfRule>
    <cfRule type="expression" dxfId="85" priority="32">
      <formula>IF($C58&lt;&gt;"",1,0)</formula>
    </cfRule>
    <cfRule type="expression" dxfId="84" priority="33">
      <formula>$J58=0</formula>
    </cfRule>
  </conditionalFormatting>
  <conditionalFormatting sqref="C56">
    <cfRule type="expression" dxfId="83" priority="28">
      <formula>IF(AND($C56&lt;&gt;"",$J56=0),1,0)</formula>
    </cfRule>
    <cfRule type="expression" dxfId="82" priority="29">
      <formula>IF($C56&lt;&gt;"",1,0)</formula>
    </cfRule>
    <cfRule type="expression" dxfId="81" priority="30">
      <formula>$J56=0</formula>
    </cfRule>
  </conditionalFormatting>
  <conditionalFormatting sqref="C54">
    <cfRule type="expression" dxfId="80" priority="25">
      <formula>IF(AND($C54&lt;&gt;"",$J54=0),1,0)</formula>
    </cfRule>
    <cfRule type="expression" dxfId="79" priority="26">
      <formula>IF($C54&lt;&gt;"",1,0)</formula>
    </cfRule>
    <cfRule type="expression" dxfId="78" priority="27">
      <formula>$J54=0</formula>
    </cfRule>
  </conditionalFormatting>
  <conditionalFormatting sqref="C52">
    <cfRule type="expression" dxfId="77" priority="22">
      <formula>IF(AND($C52&lt;&gt;"",$J52=0),1,0)</formula>
    </cfRule>
    <cfRule type="expression" dxfId="76" priority="23">
      <formula>IF($C52&lt;&gt;"",1,0)</formula>
    </cfRule>
    <cfRule type="expression" dxfId="75" priority="24">
      <formula>$J52=0</formula>
    </cfRule>
  </conditionalFormatting>
  <conditionalFormatting sqref="C50">
    <cfRule type="expression" dxfId="74" priority="19">
      <formula>IF(AND($C50&lt;&gt;"",$J50=0),1,0)</formula>
    </cfRule>
    <cfRule type="expression" dxfId="73" priority="20">
      <formula>IF($C50&lt;&gt;"",1,0)</formula>
    </cfRule>
    <cfRule type="expression" dxfId="72" priority="21">
      <formula>$J50=0</formula>
    </cfRule>
  </conditionalFormatting>
  <conditionalFormatting sqref="C48">
    <cfRule type="expression" dxfId="71" priority="16">
      <formula>IF(AND($C48&lt;&gt;"",$J48=0),1,0)</formula>
    </cfRule>
    <cfRule type="expression" dxfId="70" priority="17">
      <formula>IF($C48&lt;&gt;"",1,0)</formula>
    </cfRule>
    <cfRule type="expression" dxfId="69" priority="18">
      <formula>$J48=0</formula>
    </cfRule>
  </conditionalFormatting>
  <conditionalFormatting sqref="C38:C46">
    <cfRule type="expression" dxfId="68" priority="13">
      <formula>IF(AND($C38&lt;&gt;"",$J38=0),1,0)</formula>
    </cfRule>
    <cfRule type="expression" dxfId="67" priority="14">
      <formula>IF($C38&lt;&gt;"",1,0)</formula>
    </cfRule>
    <cfRule type="expression" dxfId="66" priority="15">
      <formula>$J38=0</formula>
    </cfRule>
  </conditionalFormatting>
  <conditionalFormatting sqref="C28:C36">
    <cfRule type="expression" dxfId="65" priority="10">
      <formula>IF(AND($C28&lt;&gt;"",$J28=0),1,0)</formula>
    </cfRule>
    <cfRule type="expression" dxfId="64" priority="11">
      <formula>IF($C28&lt;&gt;"",1,0)</formula>
    </cfRule>
    <cfRule type="expression" dxfId="63" priority="12">
      <formula>$J28=0</formula>
    </cfRule>
  </conditionalFormatting>
  <conditionalFormatting sqref="C17:C25">
    <cfRule type="expression" dxfId="62" priority="7">
      <formula>IF(AND($C17&lt;&gt;"",$J17=0),1,0)</formula>
    </cfRule>
    <cfRule type="expression" dxfId="61" priority="8">
      <formula>IF($C17&lt;&gt;"",1,0)</formula>
    </cfRule>
    <cfRule type="expression" dxfId="60" priority="9">
      <formula>$J17=0</formula>
    </cfRule>
  </conditionalFormatting>
  <conditionalFormatting sqref="C15">
    <cfRule type="expression" dxfId="59" priority="4">
      <formula>IF(AND($C15&lt;&gt;"",$J15=0),1,0)</formula>
    </cfRule>
    <cfRule type="expression" dxfId="58" priority="5">
      <formula>IF($C15&lt;&gt;"",1,0)</formula>
    </cfRule>
    <cfRule type="expression" dxfId="57" priority="6">
      <formula>$J15=0</formula>
    </cfRule>
  </conditionalFormatting>
  <conditionalFormatting sqref="C13">
    <cfRule type="expression" dxfId="56" priority="1">
      <formula>IF(AND($C13&lt;&gt;"",$J13=0),1,0)</formula>
    </cfRule>
    <cfRule type="expression" dxfId="55" priority="2">
      <formula>IF($C13&lt;&gt;"",1,0)</formula>
    </cfRule>
    <cfRule type="expression" dxfId="54" priority="3">
      <formula>$J13=0</formula>
    </cfRule>
  </conditionalFormatting>
  <dataValidations xWindow="196" yWindow="783" count="5">
    <dataValidation allowBlank="1" showInputMessage="1" showErrorMessage="1" promptTitle="Flow directions for a column" prompt="Please provide a white space between each string name." sqref="C14:C15" xr:uid="{4DE12C0D-AF9D-472D-9A4F-0E7924D84D56}"/>
    <dataValidation allowBlank="1" showInputMessage="1" showErrorMessage="1" promptTitle="Steps in a column" prompt="Please provide a white space between each string name." sqref="C12:C13" xr:uid="{ECB98A59-D9CA-4D2C-A13E-3AB4E55BD4AD}"/>
    <dataValidation allowBlank="1" showInputMessage="1" showErrorMessage="1" promptTitle="Event column number" prompt="Specify a column number where event will happen (specify 0 for no event)." sqref="C26" xr:uid="{8B576F3D-1382-4681-9E1D-AC2FE048B164}"/>
    <dataValidation allowBlank="1" showInputMessage="1" showErrorMessage="1" promptTitle="Check Valve Specification" prompt="0: closed, 1: open. There isn't any check valve for a single column PSA cycle." sqref="C59:C64" xr:uid="{2626F2CD-1553-420B-8A8E-57172D281BA4}"/>
    <dataValidation allowBlank="1" showInputMessage="1" showErrorMessage="1" promptTitle="Valve constants for a valve" prompt="Make sure to have a white space between the values. 0: closed, 1: open, 2: controlled, or provide a Cv value." sqref="C47:C58" xr:uid="{6978F720-0DD3-46A4-8C9C-7B6AFA77ECAB}"/>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C27:C36</xm:sqref>
        </x14:dataValidation>
        <x14:dataValidation type="list" allowBlank="1" showInputMessage="1" showErrorMessage="1" xr:uid="{5B3234D4-A733-48E0-8C17-06815EBA58BA}">
          <x14:formula1>
            <xm:f>Reference!$A$2:$A$8</xm:f>
          </x14:formula1>
          <xm:sqref>F10:F65</xm:sqref>
        </x14:dataValidation>
        <x14:dataValidation type="list" allowBlank="1" showInputMessage="1" showErrorMessage="1" xr:uid="{F7C0230B-7EAB-4A3D-869F-CB3618E4B3C1}">
          <x14:formula1>
            <xm:f>Reference!$B$2:$B$18</xm:f>
          </x14:formula1>
          <xm:sqref>E10:E65</xm:sqref>
        </x14:dataValidation>
        <x14:dataValidation type="list" allowBlank="1" showInputMessage="1" showErrorMessage="1" xr:uid="{31056146-DE12-4E38-9C66-E11B164C3D3A}">
          <x14:formula1>
            <xm:f>Reference!$C$2:$C$23</xm:f>
          </x14:formula1>
          <xm:sqref>G10:G65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4"/>
  <sheetViews>
    <sheetView showGridLines="0" topLeftCell="B1" zoomScale="85" zoomScaleNormal="85" zoomScaleSheetLayoutView="85" workbookViewId="0">
      <pane ySplit="8" topLeftCell="A13" activePane="bottomLeft" state="frozen"/>
      <selection activeCell="B2" sqref="B2"/>
      <selection pane="bottomLeft" activeCell="C16" sqref="C16"/>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80" t="s">
        <v>40</v>
      </c>
      <c r="C2" s="181"/>
      <c r="D2" s="181"/>
      <c r="E2" s="181"/>
      <c r="F2" s="181"/>
      <c r="G2" s="181"/>
      <c r="H2" s="181"/>
      <c r="I2" s="181"/>
      <c r="J2" s="181"/>
      <c r="K2" s="182"/>
    </row>
    <row r="3" spans="2:11" ht="14.4" customHeight="1">
      <c r="B3" s="14"/>
      <c r="C3" s="15"/>
      <c r="D3" s="16"/>
      <c r="E3" s="17"/>
      <c r="F3" s="17"/>
      <c r="G3" s="17"/>
      <c r="H3" s="17"/>
      <c r="I3" s="17"/>
      <c r="J3" s="17"/>
      <c r="K3" s="162" t="str">
        <f>IF(COUNTIF(Table1102[Test 3],1)=COUNTA(Table1102[Value]),"Ready","Not Ready")</f>
        <v>Ready</v>
      </c>
    </row>
    <row r="4" spans="2:11" ht="14.4" customHeight="1">
      <c r="B4" s="18"/>
      <c r="C4" s="19"/>
      <c r="D4" s="86"/>
      <c r="E4" s="86"/>
      <c r="F4" s="86"/>
      <c r="G4" s="86"/>
      <c r="H4" s="20"/>
      <c r="I4" s="86"/>
      <c r="J4" s="86"/>
      <c r="K4" s="163"/>
    </row>
    <row r="5" spans="2:11" ht="14.4" customHeight="1">
      <c r="B5" s="18"/>
      <c r="C5" s="19"/>
      <c r="D5" s="86"/>
      <c r="E5" s="86"/>
      <c r="F5" s="86"/>
      <c r="G5" s="86"/>
      <c r="H5" s="20"/>
      <c r="I5" s="86"/>
      <c r="J5" s="86"/>
      <c r="K5" s="163"/>
    </row>
    <row r="6" spans="2:11" ht="14.4" customHeight="1">
      <c r="B6" s="18"/>
      <c r="C6" s="19"/>
      <c r="D6" s="86"/>
      <c r="E6" s="86"/>
      <c r="F6" s="86"/>
      <c r="G6" s="86"/>
      <c r="H6" s="20"/>
      <c r="I6" s="86"/>
      <c r="J6" s="86"/>
      <c r="K6" s="163"/>
    </row>
    <row r="7" spans="2:11" ht="14.4" customHeight="1">
      <c r="B7" s="21"/>
      <c r="C7" s="22"/>
      <c r="D7" s="23"/>
      <c r="E7" s="23"/>
      <c r="F7" s="23"/>
      <c r="G7" s="23"/>
      <c r="H7" s="24"/>
      <c r="I7" s="23"/>
      <c r="J7" s="23"/>
      <c r="K7" s="164"/>
    </row>
    <row r="8" spans="2:11">
      <c r="B8" s="47" t="s">
        <v>0</v>
      </c>
      <c r="C8" s="48" t="s">
        <v>1</v>
      </c>
      <c r="D8" s="48" t="s">
        <v>2</v>
      </c>
      <c r="E8" s="48" t="s">
        <v>14</v>
      </c>
      <c r="F8" s="48" t="s">
        <v>87</v>
      </c>
      <c r="G8" s="49" t="s">
        <v>51</v>
      </c>
      <c r="H8" s="49" t="s">
        <v>97</v>
      </c>
      <c r="I8" s="48" t="s">
        <v>98</v>
      </c>
      <c r="J8" s="50" t="s">
        <v>128</v>
      </c>
      <c r="K8" s="50" t="s">
        <v>12</v>
      </c>
    </row>
    <row r="9" spans="2:11">
      <c r="B9" s="4" t="s">
        <v>55</v>
      </c>
      <c r="C9" s="51">
        <v>2</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2</v>
      </c>
      <c r="J10" s="6">
        <v>1</v>
      </c>
      <c r="K10" s="5" t="s">
        <v>428</v>
      </c>
    </row>
    <row r="11" spans="2:11" ht="144">
      <c r="B11" s="4" t="s">
        <v>482</v>
      </c>
      <c r="C11" s="51">
        <v>2</v>
      </c>
      <c r="D11" s="2" t="s">
        <v>3</v>
      </c>
      <c r="E11" s="142" t="s">
        <v>36</v>
      </c>
      <c r="F11" s="142" t="s">
        <v>166</v>
      </c>
      <c r="G11" s="2" t="s">
        <v>54</v>
      </c>
      <c r="H11" s="142"/>
      <c r="I11" s="142">
        <f>$C$9</f>
        <v>2</v>
      </c>
      <c r="J11" s="6">
        <v>1</v>
      </c>
      <c r="K11" s="5" t="s">
        <v>428</v>
      </c>
    </row>
    <row r="12" spans="2:11" ht="28.8">
      <c r="B12" s="4" t="s">
        <v>227</v>
      </c>
      <c r="C12" s="51">
        <f>44.753/14.5038</f>
        <v>3.0856051517533336</v>
      </c>
      <c r="D12" s="2" t="s">
        <v>22</v>
      </c>
      <c r="E12" s="87" t="s">
        <v>16</v>
      </c>
      <c r="F12" s="87" t="s">
        <v>7</v>
      </c>
      <c r="G12" s="2" t="s">
        <v>53</v>
      </c>
      <c r="H12" s="87">
        <v>1</v>
      </c>
      <c r="I12" s="87">
        <v>1</v>
      </c>
      <c r="J12" s="6">
        <v>1</v>
      </c>
      <c r="K12" s="5" t="s">
        <v>88</v>
      </c>
    </row>
    <row r="13" spans="2:11" ht="28.8">
      <c r="B13" s="4" t="s">
        <v>228</v>
      </c>
      <c r="C13" s="51">
        <f>6.911/14.5038</f>
        <v>0.4764958148898909</v>
      </c>
      <c r="D13" s="2" t="s">
        <v>22</v>
      </c>
      <c r="E13" s="87" t="s">
        <v>16</v>
      </c>
      <c r="F13" s="87" t="s">
        <v>7</v>
      </c>
      <c r="G13" s="2" t="s">
        <v>53</v>
      </c>
      <c r="H13" s="87">
        <v>1</v>
      </c>
      <c r="I13" s="87">
        <v>1</v>
      </c>
      <c r="J13" s="6">
        <v>1</v>
      </c>
      <c r="K13" s="5" t="s">
        <v>89</v>
      </c>
    </row>
    <row r="14" spans="2:11">
      <c r="B14" s="4" t="s">
        <v>439</v>
      </c>
      <c r="C14" s="51">
        <f>273.15+45</f>
        <v>318.14999999999998</v>
      </c>
      <c r="D14" s="2" t="s">
        <v>23</v>
      </c>
      <c r="E14" s="87" t="s">
        <v>16</v>
      </c>
      <c r="F14" s="87" t="s">
        <v>7</v>
      </c>
      <c r="G14" s="2" t="s">
        <v>60</v>
      </c>
      <c r="H14" s="87">
        <v>1</v>
      </c>
      <c r="I14" s="87">
        <v>1</v>
      </c>
      <c r="J14" s="6">
        <v>1</v>
      </c>
      <c r="K14" s="5" t="s">
        <v>134</v>
      </c>
    </row>
    <row r="15" spans="2:11">
      <c r="B15" s="4" t="s">
        <v>521</v>
      </c>
      <c r="C15" s="51">
        <v>76.2</v>
      </c>
      <c r="D15" s="2" t="s">
        <v>107</v>
      </c>
      <c r="E15" s="87" t="s">
        <v>16</v>
      </c>
      <c r="F15" s="87" t="s">
        <v>7</v>
      </c>
      <c r="G15" s="2" t="s">
        <v>53</v>
      </c>
      <c r="H15" s="87">
        <v>1</v>
      </c>
      <c r="I15" s="87">
        <v>1</v>
      </c>
      <c r="J15" s="6">
        <v>1</v>
      </c>
      <c r="K15" s="5" t="s">
        <v>156</v>
      </c>
    </row>
    <row r="16" spans="2:11" ht="43.2">
      <c r="B16" s="4" t="s">
        <v>272</v>
      </c>
      <c r="C16" s="51">
        <f>1.143</f>
        <v>1.143</v>
      </c>
      <c r="D16" s="2" t="s">
        <v>107</v>
      </c>
      <c r="E16" s="87" t="s">
        <v>16</v>
      </c>
      <c r="F16" s="87" t="s">
        <v>7</v>
      </c>
      <c r="G16" s="2" t="s">
        <v>60</v>
      </c>
      <c r="H16" s="87">
        <v>1</v>
      </c>
      <c r="I16" s="87">
        <v>1</v>
      </c>
      <c r="J16" s="6">
        <v>1</v>
      </c>
      <c r="K16" s="5" t="s">
        <v>90</v>
      </c>
    </row>
    <row r="17" spans="2:11" ht="28.8">
      <c r="B17" s="4" t="s">
        <v>273</v>
      </c>
      <c r="C17" s="51">
        <f>C16+0.5</f>
        <v>1.643</v>
      </c>
      <c r="D17" s="2" t="s">
        <v>107</v>
      </c>
      <c r="E17" s="87" t="s">
        <v>16</v>
      </c>
      <c r="F17" s="87" t="s">
        <v>7</v>
      </c>
      <c r="G17" s="2" t="s">
        <v>60</v>
      </c>
      <c r="H17" s="87">
        <v>1</v>
      </c>
      <c r="I17" s="87">
        <v>1</v>
      </c>
      <c r="J17" s="6">
        <v>1</v>
      </c>
      <c r="K17" s="5" t="s">
        <v>91</v>
      </c>
    </row>
    <row r="18" spans="2:11">
      <c r="B18" s="4" t="s">
        <v>92</v>
      </c>
      <c r="C18" s="51">
        <v>0.48</v>
      </c>
      <c r="D18" s="2" t="s">
        <v>3</v>
      </c>
      <c r="E18" s="87" t="s">
        <v>16</v>
      </c>
      <c r="F18" s="87" t="s">
        <v>7</v>
      </c>
      <c r="G18" s="2" t="s">
        <v>38</v>
      </c>
      <c r="H18" s="87">
        <v>1</v>
      </c>
      <c r="I18" s="87">
        <v>1</v>
      </c>
      <c r="J18" s="6">
        <v>1</v>
      </c>
      <c r="K18" s="5" t="s">
        <v>93</v>
      </c>
    </row>
    <row r="19" spans="2:11" ht="28.8">
      <c r="B19" s="4" t="s">
        <v>39</v>
      </c>
      <c r="C19" s="51">
        <v>0.25240000000000001</v>
      </c>
      <c r="D19" s="2" t="s">
        <v>25</v>
      </c>
      <c r="E19" s="87" t="s">
        <v>16</v>
      </c>
      <c r="F19" s="87" t="s">
        <v>7</v>
      </c>
      <c r="G19" s="2" t="s">
        <v>53</v>
      </c>
      <c r="H19" s="87">
        <v>1</v>
      </c>
      <c r="I19" s="87">
        <v>1</v>
      </c>
      <c r="J19" s="6">
        <v>1</v>
      </c>
      <c r="K19" s="5" t="s">
        <v>117</v>
      </c>
    </row>
    <row r="20" spans="2:11" ht="28.8">
      <c r="B20" s="117" t="s">
        <v>362</v>
      </c>
      <c r="C20" s="51"/>
      <c r="D20" s="55" t="s">
        <v>271</v>
      </c>
      <c r="E20" s="87" t="s">
        <v>29</v>
      </c>
      <c r="F20" s="87" t="s">
        <v>7</v>
      </c>
      <c r="G20" s="2" t="s">
        <v>60</v>
      </c>
      <c r="H20" s="87">
        <v>1</v>
      </c>
      <c r="I20" s="87">
        <v>1</v>
      </c>
      <c r="J20" s="7">
        <f>IF(Models!$C$14=0,0,IF(Models!$C$14=1,1,""))</f>
        <v>0</v>
      </c>
      <c r="K20" s="5" t="s">
        <v>280</v>
      </c>
    </row>
    <row r="21" spans="2:11" ht="28.8">
      <c r="B21" s="117" t="s">
        <v>363</v>
      </c>
      <c r="C21" s="51"/>
      <c r="D21" s="55" t="s">
        <v>271</v>
      </c>
      <c r="E21" s="87" t="s">
        <v>29</v>
      </c>
      <c r="F21" s="87" t="s">
        <v>7</v>
      </c>
      <c r="G21" s="2" t="s">
        <v>60</v>
      </c>
      <c r="H21" s="87">
        <v>1</v>
      </c>
      <c r="I21" s="87">
        <v>1</v>
      </c>
      <c r="J21" s="7">
        <f>IF(Models!$C$14=0,0,IF(Models!$C$14=1,1,""))</f>
        <v>0</v>
      </c>
      <c r="K21" s="5" t="s">
        <v>281</v>
      </c>
    </row>
    <row r="22" spans="2:11">
      <c r="B22" s="94" t="s">
        <v>447</v>
      </c>
      <c r="C22" s="51"/>
      <c r="D22" s="55" t="s">
        <v>24</v>
      </c>
      <c r="E22" s="93" t="s">
        <v>29</v>
      </c>
      <c r="F22" s="93" t="s">
        <v>7</v>
      </c>
      <c r="G22" s="2" t="s">
        <v>60</v>
      </c>
      <c r="H22" s="93">
        <v>1</v>
      </c>
      <c r="I22" s="93">
        <v>1</v>
      </c>
      <c r="J22" s="7">
        <f>IF(Models!$C$14=0,0,IF(Models!$C$14=1,1,""))</f>
        <v>0</v>
      </c>
      <c r="K22" s="5" t="s">
        <v>316</v>
      </c>
    </row>
    <row r="23" spans="2:11">
      <c r="B23" s="94" t="s">
        <v>448</v>
      </c>
      <c r="C23" s="51"/>
      <c r="D23" s="55" t="s">
        <v>361</v>
      </c>
      <c r="E23" s="93" t="s">
        <v>29</v>
      </c>
      <c r="F23" s="93" t="s">
        <v>7</v>
      </c>
      <c r="G23" s="2" t="s">
        <v>60</v>
      </c>
      <c r="H23" s="93">
        <v>1</v>
      </c>
      <c r="I23" s="93">
        <v>1</v>
      </c>
      <c r="J23" s="7">
        <f>IF(Models!$C$14=0,0,IF(Models!$C$14=1,1,""))</f>
        <v>0</v>
      </c>
      <c r="K23" s="5" t="s">
        <v>317</v>
      </c>
    </row>
    <row r="24" spans="2:11">
      <c r="B24" s="9" t="s">
        <v>148</v>
      </c>
      <c r="C24" s="52"/>
      <c r="D24" s="10"/>
      <c r="E24" s="11"/>
      <c r="F24" s="11"/>
      <c r="G24" s="10"/>
      <c r="H24" s="11">
        <v>1</v>
      </c>
      <c r="I24" s="11">
        <v>1</v>
      </c>
      <c r="J24" s="12">
        <v>0</v>
      </c>
      <c r="K24" s="13" t="s">
        <v>149</v>
      </c>
    </row>
  </sheetData>
  <sheetProtection algorithmName="SHA-512" hashValue="g0O6XhhgTz0jAygJNX+qA8Ir7Hb6JUksCwOTojftAoONrPf5rswX5/edURIhG8khgBHbXvUO0TH3+9jbrF0C4w==" saltValue="+DrQkODe3CIon0Jx/ezQ0A==" spinCount="100000" sheet="1" objects="1" scenarios="1" selectLockedCells="1"/>
  <mergeCells count="2">
    <mergeCell ref="B2:K2"/>
    <mergeCell ref="K3:K7"/>
  </mergeCells>
  <conditionalFormatting sqref="C20:C24 C9">
    <cfRule type="expression" dxfId="53" priority="28">
      <formula>IF(AND($C9&lt;&gt;"",$J9=0),1,0)</formula>
    </cfRule>
    <cfRule type="expression" dxfId="52" priority="29">
      <formula>IF($C9&lt;&gt;"",1,0)</formula>
    </cfRule>
    <cfRule type="expression" dxfId="51" priority="30">
      <formula>$J9=0</formula>
    </cfRule>
  </conditionalFormatting>
  <conditionalFormatting sqref="K3">
    <cfRule type="expression" dxfId="50" priority="2263">
      <formula>IF(COUNTA($C$9:$C$24)&lt;&gt;COUNTIF($J$9:$J$24,1),1,0)</formula>
    </cfRule>
    <cfRule type="expression" dxfId="49" priority="2264">
      <formula>IF(COUNTA($C$9:$C$24)=COUNTIF($J$9:$J$24,1),1,0)</formula>
    </cfRule>
  </conditionalFormatting>
  <conditionalFormatting sqref="C11">
    <cfRule type="expression" dxfId="48" priority="1">
      <formula>IF(AND($C11&lt;&gt;"",$J11=0),1,0)</formula>
    </cfRule>
    <cfRule type="expression" dxfId="47" priority="2">
      <formula>IF($C11&lt;&gt;"",1,0)</formula>
    </cfRule>
    <cfRule type="expression" dxfId="46" priority="3">
      <formula>$J11=0</formula>
    </cfRule>
  </conditionalFormatting>
  <conditionalFormatting sqref="C10 C12:C19">
    <cfRule type="expression" dxfId="45" priority="4">
      <formula>IF(AND($C10&lt;&gt;"",$J10=0),1,0)</formula>
    </cfRule>
    <cfRule type="expression" dxfId="44" priority="5">
      <formula>IF($C10&lt;&gt;"",1,0)</formula>
    </cfRule>
    <cfRule type="expression" dxfId="43" priority="6">
      <formula>$J10=0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F18:G18</xm:sqref>
        </x14:dataValidation>
        <x14:dataValidation type="list" allowBlank="1" showInputMessage="1" showErrorMessage="1" xr:uid="{AB0DFED5-7007-40C4-A20A-4EB483A187A5}">
          <x14:formula1>
            <xm:f>Reference!$A$2:$A$8</xm:f>
          </x14:formula1>
          <xm:sqref>F19:F24 F9:F17</xm:sqref>
        </x14:dataValidation>
        <x14:dataValidation type="list" allowBlank="1" showInputMessage="1" showErrorMessage="1" xr:uid="{200F78D8-7CBC-416B-BF8F-16F86E79595D}">
          <x14:formula1>
            <xm:f>Reference!$J$2:$J$7</xm:f>
          </x14:formula1>
          <xm:sqref>C10:C11</xm:sqref>
        </x14:dataValidation>
        <x14:dataValidation type="list" allowBlank="1" showInputMessage="1" showErrorMessage="1" xr:uid="{577DDA83-B2B6-4016-B2CF-1564CB9BE2F2}">
          <x14:formula1>
            <xm:f>Reference!$C$2:$C$23</xm:f>
          </x14:formula1>
          <xm:sqref>G19:G24 G9:G17</xm:sqref>
        </x14:dataValidation>
        <x14:dataValidation type="list" allowBlank="1" showInputMessage="1" showErrorMessage="1" xr:uid="{B5D072AB-35BF-448E-8A00-FA96E8BD689F}">
          <x14:formula1>
            <xm:f>Reference!$B$2:$B$18</xm:f>
          </x14:formula1>
          <xm:sqref>E9:E24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0"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80" t="s">
        <v>40</v>
      </c>
      <c r="C3" s="181"/>
      <c r="D3" s="181"/>
      <c r="E3" s="181"/>
      <c r="F3" s="181"/>
      <c r="G3" s="181"/>
      <c r="H3" s="181"/>
      <c r="I3" s="181"/>
      <c r="J3" s="181"/>
      <c r="K3" s="182"/>
    </row>
    <row r="4" spans="2:11" ht="14.4" customHeight="1">
      <c r="B4" s="14"/>
      <c r="C4" s="15"/>
      <c r="D4" s="16"/>
      <c r="E4" s="17"/>
      <c r="F4" s="17"/>
      <c r="G4" s="17"/>
      <c r="H4" s="17"/>
      <c r="I4" s="17"/>
      <c r="J4" s="17"/>
      <c r="K4" s="162" t="str">
        <f>IF(COUNTIF(Table1102412[Test 3],1)=COUNTA(Table1102412[Value]),"Ready","Not Ready")</f>
        <v>Ready</v>
      </c>
    </row>
    <row r="5" spans="2:11" ht="14.4" customHeight="1">
      <c r="B5" s="18"/>
      <c r="C5" s="19"/>
      <c r="D5" s="86"/>
      <c r="E5" s="86"/>
      <c r="F5" s="86"/>
      <c r="G5" s="86"/>
      <c r="H5" s="20"/>
      <c r="I5" s="86"/>
      <c r="J5" s="86"/>
      <c r="K5" s="163"/>
    </row>
    <row r="6" spans="2:11" ht="14.4" customHeight="1">
      <c r="B6" s="18"/>
      <c r="C6" s="19"/>
      <c r="D6" s="86"/>
      <c r="E6" s="86"/>
      <c r="F6" s="86"/>
      <c r="G6" s="86"/>
      <c r="H6" s="20"/>
      <c r="I6" s="86"/>
      <c r="J6" s="86"/>
      <c r="K6" s="163"/>
    </row>
    <row r="7" spans="2:11" ht="14.4" customHeight="1">
      <c r="B7" s="18"/>
      <c r="C7" s="19"/>
      <c r="D7" s="86"/>
      <c r="E7" s="86"/>
      <c r="F7" s="86"/>
      <c r="G7" s="86"/>
      <c r="H7" s="20"/>
      <c r="I7" s="86"/>
      <c r="J7" s="86"/>
      <c r="K7" s="163"/>
    </row>
    <row r="8" spans="2:11" ht="14.4" customHeight="1">
      <c r="B8" s="21"/>
      <c r="C8" s="22"/>
      <c r="D8" s="23"/>
      <c r="E8" s="23"/>
      <c r="F8" s="23"/>
      <c r="G8" s="23"/>
      <c r="H8" s="24"/>
      <c r="I8" s="23"/>
      <c r="J8" s="23"/>
      <c r="K8" s="164"/>
    </row>
    <row r="9" spans="2:11">
      <c r="B9" s="47" t="s">
        <v>0</v>
      </c>
      <c r="C9" s="48" t="s">
        <v>1</v>
      </c>
      <c r="D9" s="48" t="s">
        <v>2</v>
      </c>
      <c r="E9" s="48" t="s">
        <v>14</v>
      </c>
      <c r="F9" s="48" t="s">
        <v>87</v>
      </c>
      <c r="G9" s="49" t="s">
        <v>51</v>
      </c>
      <c r="H9" s="49" t="s">
        <v>97</v>
      </c>
      <c r="I9" s="48" t="s">
        <v>98</v>
      </c>
      <c r="J9" s="50" t="s">
        <v>128</v>
      </c>
      <c r="K9" s="50" t="s">
        <v>12</v>
      </c>
    </row>
    <row r="10" spans="2:11" ht="28.8">
      <c r="B10" s="107" t="s">
        <v>412</v>
      </c>
      <c r="C10" s="51">
        <v>1</v>
      </c>
      <c r="D10" s="108" t="s">
        <v>3</v>
      </c>
      <c r="E10" s="127" t="s">
        <v>36</v>
      </c>
      <c r="F10" s="127" t="s">
        <v>166</v>
      </c>
      <c r="G10" s="2" t="s">
        <v>54</v>
      </c>
      <c r="H10" s="1">
        <v>1</v>
      </c>
      <c r="I10" s="1">
        <v>1</v>
      </c>
      <c r="J10" s="109">
        <v>1</v>
      </c>
      <c r="K10" s="110" t="s">
        <v>429</v>
      </c>
    </row>
    <row r="11" spans="2:11" ht="72">
      <c r="B11" s="107" t="s">
        <v>413</v>
      </c>
      <c r="C11" s="51">
        <v>4</v>
      </c>
      <c r="D11" s="108" t="s">
        <v>3</v>
      </c>
      <c r="E11" s="127" t="s">
        <v>36</v>
      </c>
      <c r="F11" s="127" t="s">
        <v>166</v>
      </c>
      <c r="G11" s="2" t="s">
        <v>54</v>
      </c>
      <c r="H11" s="1">
        <v>1</v>
      </c>
      <c r="I11" s="1">
        <v>1</v>
      </c>
      <c r="J11" s="109">
        <v>1</v>
      </c>
      <c r="K11" s="110" t="s">
        <v>431</v>
      </c>
    </row>
    <row r="12" spans="2:11" ht="72">
      <c r="B12" s="107" t="s">
        <v>414</v>
      </c>
      <c r="C12" s="51">
        <v>3</v>
      </c>
      <c r="D12" s="108" t="s">
        <v>3</v>
      </c>
      <c r="E12" s="134" t="s">
        <v>36</v>
      </c>
      <c r="F12" s="134" t="s">
        <v>166</v>
      </c>
      <c r="G12" s="2" t="s">
        <v>54</v>
      </c>
      <c r="H12" s="1">
        <v>1</v>
      </c>
      <c r="I12" s="1">
        <v>1</v>
      </c>
      <c r="J12" s="109">
        <v>1</v>
      </c>
      <c r="K12" s="110" t="s">
        <v>435</v>
      </c>
    </row>
    <row r="13" spans="2:11">
      <c r="B13" s="119" t="s">
        <v>441</v>
      </c>
      <c r="C13" s="51">
        <v>318.14999999999998</v>
      </c>
      <c r="D13" s="55" t="s">
        <v>23</v>
      </c>
      <c r="E13" s="118" t="s">
        <v>17</v>
      </c>
      <c r="F13" s="118" t="s">
        <v>7</v>
      </c>
      <c r="G13" s="2" t="s">
        <v>60</v>
      </c>
      <c r="H13" s="118">
        <v>1</v>
      </c>
      <c r="I13" s="118">
        <v>1</v>
      </c>
      <c r="J13" s="109">
        <v>1</v>
      </c>
      <c r="K13" s="5" t="s">
        <v>365</v>
      </c>
    </row>
    <row r="14" spans="2:11">
      <c r="B14" s="119" t="s">
        <v>442</v>
      </c>
      <c r="C14" s="51">
        <v>318.14999999999998</v>
      </c>
      <c r="D14" s="55" t="s">
        <v>23</v>
      </c>
      <c r="E14" s="118" t="s">
        <v>17</v>
      </c>
      <c r="F14" s="118" t="s">
        <v>7</v>
      </c>
      <c r="G14" s="2" t="s">
        <v>60</v>
      </c>
      <c r="H14" s="118">
        <v>1</v>
      </c>
      <c r="I14" s="118">
        <v>1</v>
      </c>
      <c r="J14" s="109">
        <v>1</v>
      </c>
      <c r="K14" s="5" t="s">
        <v>417</v>
      </c>
    </row>
    <row r="15" spans="2:11">
      <c r="B15" s="135" t="s">
        <v>443</v>
      </c>
      <c r="C15" s="51">
        <v>318.14999999999998</v>
      </c>
      <c r="D15" s="55" t="s">
        <v>23</v>
      </c>
      <c r="E15" s="134" t="s">
        <v>17</v>
      </c>
      <c r="F15" s="134" t="s">
        <v>7</v>
      </c>
      <c r="G15" s="2" t="s">
        <v>60</v>
      </c>
      <c r="H15" s="134">
        <v>1</v>
      </c>
      <c r="I15" s="134">
        <v>1</v>
      </c>
      <c r="J15" s="109">
        <v>1</v>
      </c>
      <c r="K15" s="5" t="s">
        <v>418</v>
      </c>
    </row>
    <row r="16" spans="2:11">
      <c r="B16" s="88" t="s">
        <v>274</v>
      </c>
      <c r="C16" s="51">
        <v>20</v>
      </c>
      <c r="D16" s="55" t="s">
        <v>107</v>
      </c>
      <c r="E16" s="87" t="s">
        <v>270</v>
      </c>
      <c r="F16" s="87" t="s">
        <v>7</v>
      </c>
      <c r="G16" s="2" t="s">
        <v>57</v>
      </c>
      <c r="H16" s="87">
        <v>1</v>
      </c>
      <c r="I16" s="87">
        <v>1</v>
      </c>
      <c r="J16" s="109">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444</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416</v>
      </c>
      <c r="C20" s="51">
        <v>2.9313248941656633</v>
      </c>
      <c r="D20" s="2" t="s">
        <v>22</v>
      </c>
      <c r="E20" s="93" t="s">
        <v>17</v>
      </c>
      <c r="F20" s="93" t="s">
        <v>7</v>
      </c>
      <c r="G20" s="2" t="s">
        <v>53</v>
      </c>
      <c r="H20" s="93">
        <v>1</v>
      </c>
      <c r="I20" s="93">
        <v>1</v>
      </c>
      <c r="J20" s="6">
        <v>1</v>
      </c>
      <c r="K20" s="5" t="s">
        <v>419</v>
      </c>
    </row>
    <row r="21" spans="2:11" ht="43.2">
      <c r="B21" s="135" t="s">
        <v>415</v>
      </c>
      <c r="C21" s="51">
        <v>3.3941656669286671</v>
      </c>
      <c r="D21" s="2" t="s">
        <v>22</v>
      </c>
      <c r="E21" s="134" t="s">
        <v>17</v>
      </c>
      <c r="F21" s="134" t="s">
        <v>7</v>
      </c>
      <c r="G21" s="2" t="s">
        <v>53</v>
      </c>
      <c r="H21" s="134">
        <v>1</v>
      </c>
      <c r="I21" s="134">
        <v>1</v>
      </c>
      <c r="J21" s="6">
        <v>1</v>
      </c>
      <c r="K21" s="5" t="s">
        <v>420</v>
      </c>
    </row>
    <row r="22" spans="2:11" ht="28.8">
      <c r="B22" s="117" t="s">
        <v>369</v>
      </c>
      <c r="C22" s="51"/>
      <c r="D22" s="55" t="s">
        <v>271</v>
      </c>
      <c r="E22" s="93" t="s">
        <v>29</v>
      </c>
      <c r="F22" s="93" t="s">
        <v>7</v>
      </c>
      <c r="G22" s="2" t="s">
        <v>60</v>
      </c>
      <c r="H22" s="93">
        <v>1</v>
      </c>
      <c r="I22" s="93">
        <v>1</v>
      </c>
      <c r="J22" s="7">
        <f>IF(Models!$C$14=0,0,IF(Models!$C$14=1,1,""))</f>
        <v>0</v>
      </c>
      <c r="K22" s="5" t="s">
        <v>280</v>
      </c>
    </row>
    <row r="23" spans="2:11" ht="28.8">
      <c r="B23" s="117" t="s">
        <v>370</v>
      </c>
      <c r="C23" s="51"/>
      <c r="D23" s="55" t="s">
        <v>271</v>
      </c>
      <c r="E23" s="93" t="s">
        <v>29</v>
      </c>
      <c r="F23" s="93" t="s">
        <v>7</v>
      </c>
      <c r="G23" s="2" t="s">
        <v>60</v>
      </c>
      <c r="H23" s="93">
        <v>1</v>
      </c>
      <c r="I23" s="93">
        <v>1</v>
      </c>
      <c r="J23" s="7">
        <f>IF(Models!$C$14=0,0,IF(Models!$C$14=1,1,""))</f>
        <v>0</v>
      </c>
      <c r="K23" s="5" t="s">
        <v>281</v>
      </c>
    </row>
    <row r="24" spans="2:11" ht="28.8">
      <c r="B24" s="94" t="s">
        <v>445</v>
      </c>
      <c r="C24" s="51"/>
      <c r="D24" s="55" t="s">
        <v>24</v>
      </c>
      <c r="E24" s="93" t="s">
        <v>29</v>
      </c>
      <c r="F24" s="93" t="s">
        <v>7</v>
      </c>
      <c r="G24" s="2" t="s">
        <v>60</v>
      </c>
      <c r="H24" s="93">
        <v>1</v>
      </c>
      <c r="I24" s="93">
        <v>1</v>
      </c>
      <c r="J24" s="7">
        <f>IF(Models!$C$14=0,0,IF(Models!$C$14=1,1,""))</f>
        <v>0</v>
      </c>
      <c r="K24" s="5" t="s">
        <v>280</v>
      </c>
    </row>
    <row r="25" spans="2:11" ht="28.8">
      <c r="B25" s="94" t="s">
        <v>446</v>
      </c>
      <c r="C25" s="51"/>
      <c r="D25" s="55" t="s">
        <v>361</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c1q6oY4Dzdap/B+s9yjNys78TxyMeBTpZAL6KOQ/Uwuhso7FKCaiROS5kc8HRzPLRQGEusVdR9yIoLUEse1DgQ==" saltValue="oC12+pYq1fVq91QTM6o63w==" spinCount="100000" sheet="1" objects="1" scenarios="1" selectLockedCells="1"/>
  <mergeCells count="2">
    <mergeCell ref="B3:K3"/>
    <mergeCell ref="K4:K8"/>
  </mergeCells>
  <conditionalFormatting sqref="C26 C16:C18">
    <cfRule type="expression" dxfId="42" priority="82">
      <formula>IF(AND($C16&lt;&gt;"",$J16=0),1,0)</formula>
    </cfRule>
    <cfRule type="expression" dxfId="41" priority="83">
      <formula>IF($C16&lt;&gt;"",1,0)</formula>
    </cfRule>
    <cfRule type="expression" dxfId="40" priority="84">
      <formula>$J16=0</formula>
    </cfRule>
  </conditionalFormatting>
  <conditionalFormatting sqref="C24:C25">
    <cfRule type="expression" dxfId="39" priority="37">
      <formula>IF(AND($C24&lt;&gt;"",$J24=0),1,0)</formula>
    </cfRule>
    <cfRule type="expression" dxfId="38" priority="38">
      <formula>IF($C24&lt;&gt;"",1,0)</formula>
    </cfRule>
    <cfRule type="expression" dxfId="37" priority="39">
      <formula>$J24=0</formula>
    </cfRule>
  </conditionalFormatting>
  <conditionalFormatting sqref="C19:C20">
    <cfRule type="expression" dxfId="36" priority="34">
      <formula>IF(AND($C19&lt;&gt;"",$J19=0),1,0)</formula>
    </cfRule>
    <cfRule type="expression" dxfId="35" priority="35">
      <formula>IF($C19&lt;&gt;"",1,0)</formula>
    </cfRule>
    <cfRule type="expression" dxfId="34" priority="36">
      <formula>$J19=0</formula>
    </cfRule>
  </conditionalFormatting>
  <conditionalFormatting sqref="C22:C23">
    <cfRule type="expression" dxfId="33" priority="31">
      <formula>IF(AND($C22&lt;&gt;"",$J22=0),1,0)</formula>
    </cfRule>
    <cfRule type="expression" dxfId="32" priority="32">
      <formula>IF($C22&lt;&gt;"",1,0)</formula>
    </cfRule>
    <cfRule type="expression" dxfId="31" priority="33">
      <formula>$J22=0</formula>
    </cfRule>
  </conditionalFormatting>
  <conditionalFormatting sqref="C10">
    <cfRule type="expression" dxfId="30" priority="28">
      <formula>IF(AND($C10&lt;&gt;"",$J10=0),1,0)</formula>
    </cfRule>
    <cfRule type="expression" dxfId="29" priority="29">
      <formula>IF($C10&lt;&gt;"",1,0)</formula>
    </cfRule>
    <cfRule type="expression" dxfId="28" priority="30">
      <formula>$J10=0</formula>
    </cfRule>
  </conditionalFormatting>
  <conditionalFormatting sqref="C11">
    <cfRule type="expression" dxfId="27" priority="22">
      <formula>IF(AND($C11&lt;&gt;"",$J11=0),1,0)</formula>
    </cfRule>
    <cfRule type="expression" dxfId="26" priority="23">
      <formula>IF($C11&lt;&gt;"",1,0)</formula>
    </cfRule>
    <cfRule type="expression" dxfId="25" priority="24">
      <formula>$J11=0</formula>
    </cfRule>
  </conditionalFormatting>
  <conditionalFormatting sqref="C14">
    <cfRule type="expression" dxfId="24" priority="19">
      <formula>IF(AND($C14&lt;&gt;"",$J14=0),1,0)</formula>
    </cfRule>
    <cfRule type="expression" dxfId="23" priority="20">
      <formula>IF($C14&lt;&gt;"",1,0)</formula>
    </cfRule>
    <cfRule type="expression" dxfId="22" priority="21">
      <formula>$J14=0</formula>
    </cfRule>
  </conditionalFormatting>
  <conditionalFormatting sqref="C13:C15">
    <cfRule type="expression" dxfId="21" priority="16">
      <formula>IF(AND($C13&lt;&gt;"",$J13=0),1,0)</formula>
    </cfRule>
    <cfRule type="expression" dxfId="20" priority="17">
      <formula>IF($C13&lt;&gt;"",1,0)</formula>
    </cfRule>
    <cfRule type="expression" dxfId="19" priority="18">
      <formula>$J13=0</formula>
    </cfRule>
  </conditionalFormatting>
  <conditionalFormatting sqref="K4">
    <cfRule type="expression" dxfId="18" priority="2221">
      <formula>IF(COUNTA($C$10:$C$26)&lt;&gt;COUNTIF($J$10:$J$26,1),1,0)</formula>
    </cfRule>
    <cfRule type="expression" dxfId="17" priority="2222">
      <formula>IF(COUNTA($C$10:$C$26)=COUNTIF($J$10:$J$26,1),1,0)</formula>
    </cfRule>
  </conditionalFormatting>
  <conditionalFormatting sqref="C15">
    <cfRule type="expression" dxfId="16" priority="10">
      <formula>IF(AND($C15&lt;&gt;"",$J15=0),1,0)</formula>
    </cfRule>
    <cfRule type="expression" dxfId="15" priority="11">
      <formula>IF($C15&lt;&gt;"",1,0)</formula>
    </cfRule>
    <cfRule type="expression" dxfId="14" priority="12">
      <formula>$J15=0</formula>
    </cfRule>
  </conditionalFormatting>
  <conditionalFormatting sqref="C12">
    <cfRule type="expression" dxfId="13" priority="4">
      <formula>IF(AND($C12&lt;&gt;"",$J12=0),1,0)</formula>
    </cfRule>
    <cfRule type="expression" dxfId="12" priority="5">
      <formula>IF($C12&lt;&gt;"",1,0)</formula>
    </cfRule>
    <cfRule type="expression" dxfId="11" priority="6">
      <formula>$J12=0</formula>
    </cfRule>
  </conditionalFormatting>
  <conditionalFormatting sqref="C21">
    <cfRule type="expression" dxfId="10" priority="1">
      <formula>IF(AND($C21&lt;&gt;"",$J21=0),1,0)</formula>
    </cfRule>
    <cfRule type="expression" dxfId="9" priority="2">
      <formula>IF($C21&lt;&gt;"",1,0)</formula>
    </cfRule>
    <cfRule type="expression" dxfId="8"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5"/>
  <sheetViews>
    <sheetView showGridLines="0" tabSelected="1" topLeftCell="B2" zoomScale="85" zoomScaleNormal="85" zoomScaleSheetLayoutView="85" workbookViewId="0">
      <pane ySplit="8" topLeftCell="A10" activePane="bottomLeft" state="frozen"/>
      <selection activeCell="B2" sqref="B2"/>
      <selection pane="bottomLeft" activeCell="C16" sqref="C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5" t="s">
        <v>40</v>
      </c>
      <c r="C3" s="165"/>
      <c r="D3" s="165"/>
      <c r="E3" s="165"/>
      <c r="F3" s="165"/>
      <c r="G3" s="165"/>
      <c r="H3" s="165"/>
      <c r="I3" s="165"/>
      <c r="J3" s="165"/>
      <c r="K3" s="165"/>
    </row>
    <row r="4" spans="2:11" ht="14.4" customHeight="1">
      <c r="B4" s="14"/>
      <c r="C4" s="15"/>
      <c r="D4" s="16"/>
      <c r="E4" s="17"/>
      <c r="F4" s="17"/>
      <c r="G4" s="17"/>
      <c r="H4" s="17"/>
      <c r="I4" s="17"/>
      <c r="J4" s="17"/>
      <c r="K4" s="162" t="str">
        <f>IF(COUNTIF(Table110[Test 3],1)=COUNTA(Table110[Value]),"Ready","Not Ready")</f>
        <v>Ready</v>
      </c>
    </row>
    <row r="5" spans="2:11" ht="14.4" customHeight="1">
      <c r="B5" s="18"/>
      <c r="C5" s="19"/>
      <c r="D5" s="86"/>
      <c r="E5" s="86"/>
      <c r="F5" s="86"/>
      <c r="G5" s="86"/>
      <c r="H5" s="20"/>
      <c r="I5" s="86"/>
      <c r="J5" s="86"/>
      <c r="K5" s="163"/>
    </row>
    <row r="6" spans="2:11" ht="14.4" customHeight="1">
      <c r="B6" s="18"/>
      <c r="C6" s="19"/>
      <c r="D6" s="86"/>
      <c r="E6" s="86"/>
      <c r="F6" s="86"/>
      <c r="G6" s="86"/>
      <c r="H6" s="20"/>
      <c r="I6" s="86"/>
      <c r="J6" s="86"/>
      <c r="K6" s="163"/>
    </row>
    <row r="7" spans="2:11" ht="14.4" customHeight="1">
      <c r="B7" s="18"/>
      <c r="C7" s="19"/>
      <c r="D7" s="86"/>
      <c r="E7" s="86"/>
      <c r="F7" s="86"/>
      <c r="G7" s="86"/>
      <c r="H7" s="20"/>
      <c r="I7" s="86"/>
      <c r="J7" s="86"/>
      <c r="K7" s="163"/>
    </row>
    <row r="8" spans="2:11" ht="14.4" customHeight="1">
      <c r="B8" s="21"/>
      <c r="C8" s="22"/>
      <c r="D8" s="23"/>
      <c r="E8" s="23"/>
      <c r="F8" s="23"/>
      <c r="G8" s="23"/>
      <c r="H8" s="24"/>
      <c r="I8" s="23"/>
      <c r="J8" s="23"/>
      <c r="K8" s="164"/>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Properties'!C13*0.9</f>
        <v>0.42884623340090183</v>
      </c>
      <c r="D10" s="2" t="s">
        <v>22</v>
      </c>
      <c r="E10" s="87" t="s">
        <v>17</v>
      </c>
      <c r="F10" s="87" t="s">
        <v>7</v>
      </c>
      <c r="G10" s="2" t="s">
        <v>53</v>
      </c>
      <c r="H10" s="87">
        <v>1</v>
      </c>
      <c r="I10" s="87">
        <v>1</v>
      </c>
      <c r="J10" s="6">
        <v>1</v>
      </c>
      <c r="K10" s="5" t="s">
        <v>114</v>
      </c>
    </row>
    <row r="11" spans="2:11">
      <c r="B11" s="119" t="s">
        <v>440</v>
      </c>
      <c r="C11" s="51"/>
      <c r="D11" s="55" t="s">
        <v>23</v>
      </c>
      <c r="E11" s="118" t="s">
        <v>17</v>
      </c>
      <c r="F11" s="118" t="s">
        <v>7</v>
      </c>
      <c r="G11" s="2" t="s">
        <v>60</v>
      </c>
      <c r="H11" s="118">
        <v>1</v>
      </c>
      <c r="I11" s="118">
        <v>1</v>
      </c>
      <c r="J11" s="7" cm="1">
        <f t="array" ref="J11">IF(Models!$C$14=0,0,IF(Models!$C$14=1,1,Table110[]))</f>
        <v>0</v>
      </c>
      <c r="K11" s="5" t="s">
        <v>364</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359</v>
      </c>
      <c r="D14" s="2" t="s">
        <v>3</v>
      </c>
      <c r="E14" s="87" t="s">
        <v>31</v>
      </c>
      <c r="F14" s="87" t="s">
        <v>9</v>
      </c>
      <c r="G14" s="2" t="s">
        <v>5</v>
      </c>
      <c r="H14" s="87"/>
      <c r="I14" s="87">
        <f>$C$12</f>
        <v>2</v>
      </c>
      <c r="J14" s="6">
        <v>1</v>
      </c>
      <c r="K14" s="5" t="s">
        <v>86</v>
      </c>
    </row>
    <row r="15" spans="2:11">
      <c r="B15" s="149" t="s">
        <v>530</v>
      </c>
      <c r="C15" s="51">
        <v>16</v>
      </c>
      <c r="D15" s="55" t="s">
        <v>531</v>
      </c>
      <c r="E15" s="148" t="s">
        <v>31</v>
      </c>
      <c r="F15" s="148" t="s">
        <v>7</v>
      </c>
      <c r="G15" s="2" t="s">
        <v>5</v>
      </c>
      <c r="H15" s="148">
        <v>1</v>
      </c>
      <c r="I15" s="148">
        <f>$C$12</f>
        <v>2</v>
      </c>
      <c r="J15" s="6">
        <v>1</v>
      </c>
      <c r="K15" s="5" t="s">
        <v>532</v>
      </c>
    </row>
    <row r="16" spans="2:11">
      <c r="B16" s="149" t="s">
        <v>533</v>
      </c>
      <c r="C16" s="51">
        <v>14</v>
      </c>
      <c r="D16" s="55" t="s">
        <v>531</v>
      </c>
      <c r="E16" s="148" t="s">
        <v>31</v>
      </c>
      <c r="F16" s="148" t="s">
        <v>7</v>
      </c>
      <c r="G16" s="2" t="s">
        <v>5</v>
      </c>
      <c r="H16" s="148"/>
      <c r="I16" s="148">
        <f>$C$12</f>
        <v>2</v>
      </c>
      <c r="J16" s="6">
        <v>1</v>
      </c>
      <c r="K16" s="5" t="s">
        <v>532</v>
      </c>
    </row>
    <row r="17" spans="2:11" ht="43.2">
      <c r="B17" s="4" t="s">
        <v>115</v>
      </c>
      <c r="C17" s="51">
        <v>0.21740000000000001</v>
      </c>
      <c r="D17" s="2" t="s">
        <v>3</v>
      </c>
      <c r="E17" s="87" t="s">
        <v>31</v>
      </c>
      <c r="F17" s="87" t="s">
        <v>7</v>
      </c>
      <c r="G17" s="2" t="s">
        <v>53</v>
      </c>
      <c r="H17" s="87">
        <v>1</v>
      </c>
      <c r="I17" s="87">
        <f t="shared" ref="I17:I22" si="0">$C$12</f>
        <v>2</v>
      </c>
      <c r="J17" s="6">
        <v>1</v>
      </c>
      <c r="K17" s="5" t="s">
        <v>283</v>
      </c>
    </row>
    <row r="18" spans="2:11" ht="43.2">
      <c r="B18" s="4" t="s">
        <v>116</v>
      </c>
      <c r="C18" s="51">
        <f>1-C17</f>
        <v>0.78259999999999996</v>
      </c>
      <c r="D18" s="2" t="s">
        <v>3</v>
      </c>
      <c r="E18" s="87" t="s">
        <v>31</v>
      </c>
      <c r="F18" s="87" t="s">
        <v>7</v>
      </c>
      <c r="G18" s="2" t="s">
        <v>53</v>
      </c>
      <c r="H18" s="87"/>
      <c r="I18" s="87">
        <f t="shared" si="0"/>
        <v>2</v>
      </c>
      <c r="J18" s="6">
        <v>1</v>
      </c>
      <c r="K18" s="5" t="s">
        <v>283</v>
      </c>
    </row>
    <row r="19" spans="2:11" ht="43.2">
      <c r="B19" s="4" t="s">
        <v>426</v>
      </c>
      <c r="C19" s="51">
        <v>0.999</v>
      </c>
      <c r="D19" s="2" t="s">
        <v>3</v>
      </c>
      <c r="E19" s="87" t="s">
        <v>31</v>
      </c>
      <c r="F19" s="87" t="s">
        <v>7</v>
      </c>
      <c r="G19" s="2" t="s">
        <v>53</v>
      </c>
      <c r="H19" s="87">
        <v>1</v>
      </c>
      <c r="I19" s="87">
        <f t="shared" si="0"/>
        <v>2</v>
      </c>
      <c r="J19" s="6">
        <v>1</v>
      </c>
      <c r="K19" s="5" t="s">
        <v>425</v>
      </c>
    </row>
    <row r="20" spans="2:11" ht="43.2">
      <c r="B20" s="4" t="s">
        <v>427</v>
      </c>
      <c r="C20" s="51">
        <v>1E-3</v>
      </c>
      <c r="D20" s="2" t="s">
        <v>3</v>
      </c>
      <c r="E20" s="87" t="s">
        <v>31</v>
      </c>
      <c r="F20" s="87" t="s">
        <v>7</v>
      </c>
      <c r="G20" s="2" t="s">
        <v>53</v>
      </c>
      <c r="H20" s="87"/>
      <c r="I20" s="87">
        <f t="shared" si="0"/>
        <v>2</v>
      </c>
      <c r="J20" s="6">
        <v>1</v>
      </c>
      <c r="K20" s="5" t="s">
        <v>425</v>
      </c>
    </row>
    <row r="21" spans="2:11" ht="43.2">
      <c r="B21" s="4" t="s">
        <v>422</v>
      </c>
      <c r="C21" s="51">
        <v>0.2</v>
      </c>
      <c r="D21" s="2" t="s">
        <v>3</v>
      </c>
      <c r="E21" s="134" t="s">
        <v>31</v>
      </c>
      <c r="F21" s="134" t="s">
        <v>7</v>
      </c>
      <c r="G21" s="2" t="s">
        <v>53</v>
      </c>
      <c r="H21" s="134">
        <v>1</v>
      </c>
      <c r="I21" s="134">
        <f t="shared" si="0"/>
        <v>2</v>
      </c>
      <c r="J21" s="6">
        <v>1</v>
      </c>
      <c r="K21" s="5" t="s">
        <v>424</v>
      </c>
    </row>
    <row r="22" spans="2:11" ht="43.2">
      <c r="B22" s="4" t="s">
        <v>423</v>
      </c>
      <c r="C22" s="51">
        <v>0.8</v>
      </c>
      <c r="D22" s="2" t="s">
        <v>3</v>
      </c>
      <c r="E22" s="134" t="s">
        <v>31</v>
      </c>
      <c r="F22" s="134" t="s">
        <v>7</v>
      </c>
      <c r="G22" s="2" t="s">
        <v>53</v>
      </c>
      <c r="H22" s="134"/>
      <c r="I22" s="134">
        <f t="shared" si="0"/>
        <v>2</v>
      </c>
      <c r="J22" s="6">
        <v>1</v>
      </c>
      <c r="K22" s="5" t="s">
        <v>424</v>
      </c>
    </row>
    <row r="23" spans="2:11">
      <c r="B23" s="4" t="s">
        <v>310</v>
      </c>
      <c r="C23" s="51"/>
      <c r="D23" s="2" t="s">
        <v>312</v>
      </c>
      <c r="E23" s="127" t="s">
        <v>31</v>
      </c>
      <c r="F23" s="127" t="s">
        <v>7</v>
      </c>
      <c r="G23" s="2" t="s">
        <v>5</v>
      </c>
      <c r="H23" s="93">
        <v>1</v>
      </c>
      <c r="I23" s="93">
        <f>$C$12</f>
        <v>2</v>
      </c>
      <c r="J23" s="7">
        <f>IF(Models!$C$14=0,0,1)</f>
        <v>0</v>
      </c>
      <c r="K23" s="5" t="s">
        <v>319</v>
      </c>
    </row>
    <row r="24" spans="2:11">
      <c r="B24" s="4" t="s">
        <v>311</v>
      </c>
      <c r="C24" s="51"/>
      <c r="D24" s="2" t="s">
        <v>312</v>
      </c>
      <c r="E24" s="127" t="s">
        <v>31</v>
      </c>
      <c r="F24" s="127" t="s">
        <v>7</v>
      </c>
      <c r="G24" s="2" t="s">
        <v>5</v>
      </c>
      <c r="H24" s="93"/>
      <c r="I24" s="93">
        <f>$C$12</f>
        <v>2</v>
      </c>
      <c r="J24" s="7">
        <f>IF(Models!$C$14=0,0,1)</f>
        <v>0</v>
      </c>
      <c r="K24" s="5" t="s">
        <v>319</v>
      </c>
    </row>
    <row r="25" spans="2:11" ht="28.8">
      <c r="B25" s="4" t="s">
        <v>392</v>
      </c>
      <c r="C25" s="51">
        <v>29.370999999999999</v>
      </c>
      <c r="D25" s="2" t="s">
        <v>314</v>
      </c>
      <c r="E25" s="127" t="s">
        <v>31</v>
      </c>
      <c r="F25" s="127" t="s">
        <v>7</v>
      </c>
      <c r="G25" s="2" t="s">
        <v>5</v>
      </c>
      <c r="H25" s="93">
        <v>1</v>
      </c>
      <c r="I25" s="93">
        <f t="shared" ref="I25:I30" si="1">$C$12</f>
        <v>2</v>
      </c>
      <c r="J25" s="6">
        <v>1</v>
      </c>
      <c r="K25" s="110" t="s">
        <v>390</v>
      </c>
    </row>
    <row r="26" spans="2:11" ht="28.8">
      <c r="B26" s="4" t="s">
        <v>393</v>
      </c>
      <c r="C26" s="51">
        <v>29.129000000000001</v>
      </c>
      <c r="D26" s="2" t="s">
        <v>314</v>
      </c>
      <c r="E26" s="127" t="s">
        <v>31</v>
      </c>
      <c r="F26" s="127" t="s">
        <v>7</v>
      </c>
      <c r="G26" s="2" t="s">
        <v>5</v>
      </c>
      <c r="H26" s="93"/>
      <c r="I26" s="93">
        <f t="shared" si="1"/>
        <v>2</v>
      </c>
      <c r="J26" s="6">
        <v>1</v>
      </c>
      <c r="K26" s="110" t="s">
        <v>390</v>
      </c>
    </row>
    <row r="27" spans="2:11" ht="28.8">
      <c r="B27" s="126" t="s">
        <v>394</v>
      </c>
      <c r="C27" s="51">
        <v>21.056999999999999</v>
      </c>
      <c r="D27" s="2" t="s">
        <v>314</v>
      </c>
      <c r="E27" s="127" t="s">
        <v>31</v>
      </c>
      <c r="F27" s="127" t="s">
        <v>7</v>
      </c>
      <c r="G27" s="2" t="s">
        <v>5</v>
      </c>
      <c r="H27" s="125">
        <v>1</v>
      </c>
      <c r="I27" s="125">
        <f t="shared" si="1"/>
        <v>2</v>
      </c>
      <c r="J27" s="6">
        <v>1</v>
      </c>
      <c r="K27" s="110" t="s">
        <v>391</v>
      </c>
    </row>
    <row r="28" spans="2:11" ht="28.8">
      <c r="B28" s="126" t="s">
        <v>395</v>
      </c>
      <c r="C28" s="51">
        <v>20.815000000000001</v>
      </c>
      <c r="D28" s="2" t="s">
        <v>314</v>
      </c>
      <c r="E28" s="127" t="s">
        <v>31</v>
      </c>
      <c r="F28" s="127" t="s">
        <v>7</v>
      </c>
      <c r="G28" s="2" t="s">
        <v>5</v>
      </c>
      <c r="H28" s="125"/>
      <c r="I28" s="125">
        <f t="shared" si="1"/>
        <v>2</v>
      </c>
      <c r="J28" s="6">
        <v>1</v>
      </c>
      <c r="K28" s="110" t="s">
        <v>391</v>
      </c>
    </row>
    <row r="29" spans="2:11" ht="28.8">
      <c r="B29" s="131" t="s">
        <v>401</v>
      </c>
      <c r="C29" s="51">
        <v>1</v>
      </c>
      <c r="D29" s="55" t="s">
        <v>3</v>
      </c>
      <c r="E29" s="130" t="s">
        <v>31</v>
      </c>
      <c r="F29" s="130" t="s">
        <v>7</v>
      </c>
      <c r="G29" s="2" t="s">
        <v>5</v>
      </c>
      <c r="H29" s="130">
        <v>1</v>
      </c>
      <c r="I29" s="132">
        <f t="shared" si="1"/>
        <v>2</v>
      </c>
      <c r="J29" s="6">
        <v>1</v>
      </c>
      <c r="K29" s="5" t="s">
        <v>397</v>
      </c>
    </row>
    <row r="30" spans="2:11" ht="28.8">
      <c r="B30" s="131" t="s">
        <v>402</v>
      </c>
      <c r="C30" s="51">
        <v>1</v>
      </c>
      <c r="D30" s="55" t="s">
        <v>3</v>
      </c>
      <c r="E30" s="130" t="s">
        <v>31</v>
      </c>
      <c r="F30" s="130" t="s">
        <v>7</v>
      </c>
      <c r="G30" s="2" t="s">
        <v>5</v>
      </c>
      <c r="H30" s="130"/>
      <c r="I30" s="132">
        <f t="shared" si="1"/>
        <v>2</v>
      </c>
      <c r="J30" s="6">
        <v>1</v>
      </c>
      <c r="K30" s="5" t="s">
        <v>397</v>
      </c>
    </row>
    <row r="31" spans="2:11" ht="28.8">
      <c r="B31" s="129" t="s">
        <v>396</v>
      </c>
      <c r="C31" s="51">
        <v>0.75</v>
      </c>
      <c r="D31" s="55" t="s">
        <v>3</v>
      </c>
      <c r="E31" s="128" t="s">
        <v>17</v>
      </c>
      <c r="F31" s="128" t="s">
        <v>7</v>
      </c>
      <c r="G31" s="2" t="s">
        <v>66</v>
      </c>
      <c r="H31" s="128">
        <v>1</v>
      </c>
      <c r="I31" s="128">
        <v>1</v>
      </c>
      <c r="J31" s="7">
        <f>IF(Models!$C$20+Models!$C$21&gt;=1,1,0)</f>
        <v>1</v>
      </c>
      <c r="K31" s="5" t="s">
        <v>398</v>
      </c>
    </row>
    <row r="32" spans="2:11">
      <c r="B32" s="147" t="s">
        <v>522</v>
      </c>
      <c r="C32" s="51"/>
      <c r="D32" s="55" t="s">
        <v>523</v>
      </c>
      <c r="E32" s="146" t="s">
        <v>35</v>
      </c>
      <c r="F32" s="146" t="s">
        <v>7</v>
      </c>
      <c r="G32" s="2" t="s">
        <v>61</v>
      </c>
      <c r="H32" s="146">
        <v>1</v>
      </c>
      <c r="I32" s="146">
        <v>1</v>
      </c>
      <c r="J32" s="7">
        <f>IF(Models!$C$15=0,0,1)</f>
        <v>0</v>
      </c>
      <c r="K32" s="5" t="s">
        <v>524</v>
      </c>
    </row>
    <row r="33" spans="2:11">
      <c r="B33" s="147" t="s">
        <v>525</v>
      </c>
      <c r="C33" s="51"/>
      <c r="D33" s="55" t="s">
        <v>526</v>
      </c>
      <c r="E33" s="146" t="s">
        <v>35</v>
      </c>
      <c r="F33" s="146" t="s">
        <v>7</v>
      </c>
      <c r="G33" s="2" t="s">
        <v>61</v>
      </c>
      <c r="H33" s="146">
        <v>1</v>
      </c>
      <c r="I33" s="146">
        <v>1</v>
      </c>
      <c r="J33" s="7">
        <f>IF(Models!$C$15=0,0,1)</f>
        <v>0</v>
      </c>
      <c r="K33" s="5" t="s">
        <v>527</v>
      </c>
    </row>
    <row r="34" spans="2:11">
      <c r="B34" s="9" t="s">
        <v>148</v>
      </c>
      <c r="C34" s="52"/>
      <c r="D34" s="10"/>
      <c r="E34" s="11"/>
      <c r="F34" s="11"/>
      <c r="G34" s="10"/>
      <c r="H34" s="11">
        <v>1</v>
      </c>
      <c r="I34" s="11">
        <v>1</v>
      </c>
      <c r="J34" s="12">
        <v>0</v>
      </c>
      <c r="K34" s="13" t="s">
        <v>149</v>
      </c>
    </row>
    <row r="35" spans="2:11"/>
  </sheetData>
  <sheetProtection algorithmName="SHA-512" hashValue="7NX/FU18kK02+AH6n9C+FbEM2d8x1bKeP8wFJeIdNyvLN0Wc+VVa67j4sXaaf/VrFRJpnqA2hi9JgQ99nCzIEA==" saltValue="EOQ1WaGJsESH3DcxMTySww==" spinCount="100000" sheet="1" objects="1" scenarios="1" selectLockedCells="1"/>
  <mergeCells count="2">
    <mergeCell ref="B3:K3"/>
    <mergeCell ref="K4:K8"/>
  </mergeCells>
  <conditionalFormatting sqref="C23:C34 C10:C20">
    <cfRule type="expression" dxfId="7" priority="10">
      <formula>IF(AND($C10&lt;&gt;"",$J10=0),1,0)</formula>
    </cfRule>
    <cfRule type="expression" dxfId="6" priority="11">
      <formula>IF($C10&lt;&gt;"",1,0)</formula>
    </cfRule>
    <cfRule type="expression" dxfId="5" priority="13">
      <formula>$J10=0</formula>
    </cfRule>
  </conditionalFormatting>
  <conditionalFormatting sqref="C21:C22">
    <cfRule type="expression" dxfId="4" priority="1">
      <formula>IF(AND($C21&lt;&gt;"",$J21=0),1,0)</formula>
    </cfRule>
    <cfRule type="expression" dxfId="3" priority="2">
      <formula>IF($C21&lt;&gt;"",1,0)</formula>
    </cfRule>
    <cfRule type="expression" dxfId="2" priority="3">
      <formula>$J21=0</formula>
    </cfRule>
  </conditionalFormatting>
  <conditionalFormatting sqref="K4">
    <cfRule type="expression" dxfId="1" priority="2773">
      <formula>IF(COUNTA($C$10:$C$34)&lt;&gt;COUNTIF($J$10:$J$34,1),1,0)</formula>
    </cfRule>
    <cfRule type="expression" dxfId="0" priority="2774">
      <formula>IF(COUNTA($C$10:$C$34)=COUNTIF($J$10:$J$34,1),1,0)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T23"/>
  <sheetViews>
    <sheetView topLeftCell="C1" workbookViewId="0">
      <selection activeCell="T3" sqref="T3"/>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s>
  <sheetData>
    <row r="1" spans="1:20">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358</v>
      </c>
      <c r="T1" t="s">
        <v>461</v>
      </c>
    </row>
    <row r="2" spans="1:20">
      <c r="A2" t="s">
        <v>8</v>
      </c>
      <c r="B2" t="s">
        <v>8</v>
      </c>
      <c r="C2" t="s">
        <v>8</v>
      </c>
      <c r="E2" t="s">
        <v>8</v>
      </c>
      <c r="F2" t="s">
        <v>8</v>
      </c>
      <c r="G2" t="s">
        <v>8</v>
      </c>
      <c r="H2" t="s">
        <v>8</v>
      </c>
      <c r="I2" t="s">
        <v>8</v>
      </c>
      <c r="J2" t="s">
        <v>8</v>
      </c>
      <c r="K2" t="s">
        <v>8</v>
      </c>
      <c r="L2" t="s">
        <v>8</v>
      </c>
      <c r="M2" t="s">
        <v>8</v>
      </c>
      <c r="N2" t="s">
        <v>8</v>
      </c>
      <c r="O2" t="s">
        <v>8</v>
      </c>
      <c r="P2" t="s">
        <v>8</v>
      </c>
      <c r="Q2" t="s">
        <v>8</v>
      </c>
      <c r="R2" t="s">
        <v>8</v>
      </c>
      <c r="S2" t="s">
        <v>8</v>
      </c>
    </row>
    <row r="3" spans="1:20">
      <c r="A3" t="s">
        <v>7</v>
      </c>
      <c r="B3" t="s">
        <v>33</v>
      </c>
      <c r="C3" t="s">
        <v>53</v>
      </c>
      <c r="D3" t="s">
        <v>145</v>
      </c>
      <c r="E3">
        <v>1</v>
      </c>
      <c r="F3">
        <v>1</v>
      </c>
      <c r="G3">
        <v>0</v>
      </c>
      <c r="H3">
        <v>0</v>
      </c>
      <c r="I3">
        <v>0</v>
      </c>
      <c r="J3">
        <v>1</v>
      </c>
      <c r="K3">
        <v>0</v>
      </c>
      <c r="L3">
        <v>1</v>
      </c>
      <c r="M3">
        <v>1</v>
      </c>
      <c r="N3">
        <v>0</v>
      </c>
      <c r="O3">
        <v>0</v>
      </c>
      <c r="P3">
        <v>1</v>
      </c>
      <c r="Q3">
        <v>0</v>
      </c>
      <c r="R3">
        <v>0</v>
      </c>
      <c r="S3">
        <v>1</v>
      </c>
      <c r="T3">
        <v>1</v>
      </c>
    </row>
    <row r="4" spans="1:20">
      <c r="A4" t="s">
        <v>166</v>
      </c>
      <c r="B4" t="s">
        <v>30</v>
      </c>
      <c r="C4" t="s">
        <v>57</v>
      </c>
      <c r="D4" t="s">
        <v>146</v>
      </c>
      <c r="E4">
        <v>2</v>
      </c>
      <c r="F4">
        <v>2</v>
      </c>
      <c r="G4">
        <v>1</v>
      </c>
      <c r="H4">
        <v>1</v>
      </c>
      <c r="I4">
        <v>1</v>
      </c>
      <c r="J4">
        <v>2</v>
      </c>
      <c r="K4">
        <v>1</v>
      </c>
      <c r="L4">
        <v>2</v>
      </c>
      <c r="M4">
        <v>2</v>
      </c>
      <c r="N4">
        <v>1</v>
      </c>
      <c r="O4">
        <v>1</v>
      </c>
      <c r="P4">
        <v>-1</v>
      </c>
      <c r="Q4">
        <v>1</v>
      </c>
      <c r="R4">
        <v>1</v>
      </c>
      <c r="T4">
        <v>2</v>
      </c>
    </row>
    <row r="5" spans="1:20">
      <c r="A5" t="s">
        <v>10</v>
      </c>
      <c r="B5" t="s">
        <v>31</v>
      </c>
      <c r="C5" t="s">
        <v>56</v>
      </c>
      <c r="D5" t="s">
        <v>82</v>
      </c>
      <c r="E5">
        <v>3</v>
      </c>
      <c r="F5">
        <v>3</v>
      </c>
      <c r="G5">
        <v>2</v>
      </c>
      <c r="H5">
        <v>2</v>
      </c>
      <c r="I5">
        <v>2</v>
      </c>
      <c r="J5">
        <v>3</v>
      </c>
      <c r="M5">
        <v>3</v>
      </c>
      <c r="N5">
        <v>2</v>
      </c>
      <c r="O5">
        <v>2</v>
      </c>
      <c r="Q5">
        <v>2</v>
      </c>
    </row>
    <row r="6" spans="1:20">
      <c r="A6" t="s">
        <v>6</v>
      </c>
      <c r="B6" t="s">
        <v>32</v>
      </c>
      <c r="C6" t="s">
        <v>58</v>
      </c>
      <c r="D6" t="s">
        <v>79</v>
      </c>
      <c r="E6">
        <v>4</v>
      </c>
      <c r="F6">
        <v>4</v>
      </c>
      <c r="G6">
        <v>3</v>
      </c>
      <c r="H6">
        <v>3</v>
      </c>
      <c r="I6">
        <v>3</v>
      </c>
      <c r="J6">
        <v>4</v>
      </c>
      <c r="N6">
        <v>3</v>
      </c>
      <c r="Q6">
        <v>3</v>
      </c>
    </row>
    <row r="7" spans="1:20">
      <c r="A7" t="s">
        <v>9</v>
      </c>
      <c r="B7" t="s">
        <v>34</v>
      </c>
      <c r="C7" t="s">
        <v>59</v>
      </c>
      <c r="D7" t="s">
        <v>80</v>
      </c>
      <c r="E7">
        <v>5</v>
      </c>
      <c r="F7">
        <v>5</v>
      </c>
      <c r="G7">
        <v>4</v>
      </c>
      <c r="H7">
        <v>4</v>
      </c>
      <c r="I7">
        <v>4</v>
      </c>
      <c r="J7">
        <v>5</v>
      </c>
    </row>
    <row r="8" spans="1:20">
      <c r="A8" t="s">
        <v>11</v>
      </c>
      <c r="B8" t="s">
        <v>35</v>
      </c>
      <c r="C8" t="s">
        <v>60</v>
      </c>
      <c r="D8" t="s">
        <v>81</v>
      </c>
      <c r="E8">
        <v>6</v>
      </c>
      <c r="F8">
        <v>6</v>
      </c>
      <c r="G8">
        <v>5</v>
      </c>
      <c r="H8">
        <v>5</v>
      </c>
      <c r="I8">
        <v>5</v>
      </c>
    </row>
    <row r="9" spans="1:20">
      <c r="B9" t="s">
        <v>269</v>
      </c>
      <c r="C9" t="s">
        <v>61</v>
      </c>
      <c r="E9">
        <v>7</v>
      </c>
      <c r="F9">
        <v>7</v>
      </c>
      <c r="G9">
        <v>6</v>
      </c>
      <c r="H9">
        <v>6</v>
      </c>
      <c r="I9">
        <v>6</v>
      </c>
    </row>
    <row r="10" spans="1:20">
      <c r="B10" t="s">
        <v>36</v>
      </c>
      <c r="C10" t="s">
        <v>62</v>
      </c>
      <c r="E10">
        <v>8</v>
      </c>
      <c r="F10">
        <v>8</v>
      </c>
      <c r="G10">
        <v>7</v>
      </c>
      <c r="H10">
        <v>7</v>
      </c>
      <c r="I10">
        <v>7</v>
      </c>
    </row>
    <row r="11" spans="1:20">
      <c r="B11" t="s">
        <v>16</v>
      </c>
      <c r="C11" t="s">
        <v>63</v>
      </c>
      <c r="E11">
        <v>9</v>
      </c>
      <c r="F11">
        <v>9</v>
      </c>
      <c r="G11">
        <v>8</v>
      </c>
      <c r="H11">
        <v>8</v>
      </c>
      <c r="I11">
        <v>8</v>
      </c>
      <c r="J11" t="s">
        <v>430</v>
      </c>
    </row>
    <row r="12" spans="1:20">
      <c r="B12" t="s">
        <v>270</v>
      </c>
      <c r="C12" t="s">
        <v>64</v>
      </c>
      <c r="G12">
        <v>9</v>
      </c>
      <c r="H12">
        <v>9</v>
      </c>
      <c r="I12">
        <v>9</v>
      </c>
      <c r="J12" t="s">
        <v>8</v>
      </c>
    </row>
    <row r="13" spans="1:20">
      <c r="B13" t="s">
        <v>17</v>
      </c>
      <c r="C13" t="s">
        <v>65</v>
      </c>
      <c r="J13">
        <v>1</v>
      </c>
    </row>
    <row r="14" spans="1:20">
      <c r="B14" t="s">
        <v>29</v>
      </c>
      <c r="C14" t="s">
        <v>66</v>
      </c>
      <c r="J14">
        <v>2</v>
      </c>
    </row>
    <row r="15" spans="1:20">
      <c r="B15" t="s">
        <v>15</v>
      </c>
      <c r="C15" t="s">
        <v>67</v>
      </c>
    </row>
    <row r="16" spans="1:20">
      <c r="B16" t="s">
        <v>71</v>
      </c>
      <c r="C16" t="s">
        <v>68</v>
      </c>
      <c r="J16" t="s">
        <v>432</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Z2"/>
  <sheetViews>
    <sheetView topLeftCell="CF1" workbookViewId="0">
      <selection activeCell="CM2" sqref="CM2"/>
    </sheetView>
  </sheetViews>
  <sheetFormatPr defaultRowHeight="14.4"/>
  <sheetData>
    <row r="1" spans="1:182">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381</v>
      </c>
      <c r="AL1" t="s">
        <v>382</v>
      </c>
      <c r="AM1" t="s">
        <v>383</v>
      </c>
      <c r="AN1" t="s">
        <v>384</v>
      </c>
      <c r="AO1" t="s">
        <v>385</v>
      </c>
      <c r="AP1" t="s">
        <v>148</v>
      </c>
      <c r="AQ1" t="s">
        <v>4</v>
      </c>
      <c r="AR1" t="s">
        <v>74</v>
      </c>
      <c r="AS1" t="s">
        <v>421</v>
      </c>
      <c r="AT1" t="s">
        <v>148</v>
      </c>
      <c r="AU1" t="s">
        <v>37</v>
      </c>
      <c r="AV1" t="s">
        <v>437</v>
      </c>
      <c r="AW1" t="s">
        <v>436</v>
      </c>
      <c r="AX1" t="s">
        <v>438</v>
      </c>
      <c r="AY1" t="s">
        <v>152</v>
      </c>
      <c r="AZ1" t="s">
        <v>148</v>
      </c>
      <c r="BA1" t="s">
        <v>305</v>
      </c>
      <c r="BB1" t="s">
        <v>410</v>
      </c>
      <c r="BC1" t="s">
        <v>411</v>
      </c>
      <c r="BD1" t="s">
        <v>94</v>
      </c>
      <c r="BE1" t="s">
        <v>95</v>
      </c>
      <c r="BF1" t="s">
        <v>96</v>
      </c>
      <c r="BG1" t="s">
        <v>102</v>
      </c>
      <c r="BH1" t="s">
        <v>105</v>
      </c>
      <c r="BI1" t="s">
        <v>103</v>
      </c>
      <c r="BJ1" t="s">
        <v>104</v>
      </c>
      <c r="BK1" t="s">
        <v>367</v>
      </c>
      <c r="BL1" t="s">
        <v>131</v>
      </c>
      <c r="BM1" t="s">
        <v>132</v>
      </c>
      <c r="BN1" t="s">
        <v>313</v>
      </c>
      <c r="BO1" t="s">
        <v>528</v>
      </c>
      <c r="BP1" t="s">
        <v>148</v>
      </c>
      <c r="BQ1" t="s">
        <v>77</v>
      </c>
      <c r="BR1" t="s">
        <v>54</v>
      </c>
      <c r="BS1" t="s">
        <v>344</v>
      </c>
      <c r="BT1" t="s">
        <v>490</v>
      </c>
      <c r="BU1" t="s">
        <v>345</v>
      </c>
      <c r="BV1" t="s">
        <v>489</v>
      </c>
      <c r="BW1" t="s">
        <v>108</v>
      </c>
      <c r="BX1" t="s">
        <v>110</v>
      </c>
      <c r="BY1" t="s">
        <v>111</v>
      </c>
      <c r="BZ1" t="s">
        <v>112</v>
      </c>
      <c r="CA1" t="s">
        <v>347</v>
      </c>
      <c r="CB1" t="s">
        <v>497</v>
      </c>
      <c r="CC1" t="s">
        <v>498</v>
      </c>
      <c r="CD1" t="s">
        <v>499</v>
      </c>
      <c r="CE1" t="s">
        <v>504</v>
      </c>
      <c r="CF1" t="s">
        <v>505</v>
      </c>
      <c r="CG1" t="s">
        <v>346</v>
      </c>
      <c r="CH1" t="s">
        <v>129</v>
      </c>
      <c r="CI1" t="s">
        <v>160</v>
      </c>
      <c r="CJ1" t="s">
        <v>161</v>
      </c>
      <c r="CK1" t="s">
        <v>162</v>
      </c>
      <c r="CL1" t="s">
        <v>348</v>
      </c>
      <c r="CM1" t="s">
        <v>494</v>
      </c>
      <c r="CN1" t="s">
        <v>495</v>
      </c>
      <c r="CO1" t="s">
        <v>496</v>
      </c>
      <c r="CP1" t="s">
        <v>502</v>
      </c>
      <c r="CQ1" t="s">
        <v>503</v>
      </c>
      <c r="CR1" t="s">
        <v>373</v>
      </c>
      <c r="CS1" t="s">
        <v>374</v>
      </c>
      <c r="CT1" t="s">
        <v>375</v>
      </c>
      <c r="CU1" t="s">
        <v>376</v>
      </c>
      <c r="CV1" t="s">
        <v>377</v>
      </c>
      <c r="CW1" t="s">
        <v>491</v>
      </c>
      <c r="CX1" t="s">
        <v>492</v>
      </c>
      <c r="CY1" t="s">
        <v>493</v>
      </c>
      <c r="CZ1" t="s">
        <v>500</v>
      </c>
      <c r="DA1" t="s">
        <v>501</v>
      </c>
      <c r="DB1" t="s">
        <v>352</v>
      </c>
      <c r="DC1" t="s">
        <v>488</v>
      </c>
      <c r="DD1" t="s">
        <v>353</v>
      </c>
      <c r="DE1" t="s">
        <v>487</v>
      </c>
      <c r="DF1" t="s">
        <v>354</v>
      </c>
      <c r="DG1" t="s">
        <v>486</v>
      </c>
      <c r="DH1" t="s">
        <v>355</v>
      </c>
      <c r="DI1" t="s">
        <v>485</v>
      </c>
      <c r="DJ1" t="s">
        <v>356</v>
      </c>
      <c r="DK1" t="s">
        <v>484</v>
      </c>
      <c r="DL1" t="s">
        <v>357</v>
      </c>
      <c r="DM1" t="s">
        <v>483</v>
      </c>
      <c r="DN1" t="s">
        <v>451</v>
      </c>
      <c r="DO1" t="s">
        <v>450</v>
      </c>
      <c r="DP1" t="s">
        <v>458</v>
      </c>
      <c r="DQ1" t="s">
        <v>457</v>
      </c>
      <c r="DR1" t="s">
        <v>456</v>
      </c>
      <c r="DS1" t="s">
        <v>462</v>
      </c>
      <c r="DT1" t="s">
        <v>148</v>
      </c>
      <c r="DU1" t="s">
        <v>55</v>
      </c>
      <c r="DV1" t="s">
        <v>282</v>
      </c>
      <c r="DW1" t="s">
        <v>482</v>
      </c>
      <c r="DX1" t="s">
        <v>227</v>
      </c>
      <c r="DY1" t="s">
        <v>228</v>
      </c>
      <c r="DZ1" t="s">
        <v>439</v>
      </c>
      <c r="EA1" t="s">
        <v>521</v>
      </c>
      <c r="EB1" t="s">
        <v>272</v>
      </c>
      <c r="EC1" t="s">
        <v>273</v>
      </c>
      <c r="ED1" t="s">
        <v>92</v>
      </c>
      <c r="EE1" t="s">
        <v>39</v>
      </c>
      <c r="EF1" t="s">
        <v>362</v>
      </c>
      <c r="EG1" t="s">
        <v>363</v>
      </c>
      <c r="EH1" t="s">
        <v>447</v>
      </c>
      <c r="EI1" t="s">
        <v>448</v>
      </c>
      <c r="EJ1" t="s">
        <v>148</v>
      </c>
      <c r="EK1" t="s">
        <v>412</v>
      </c>
      <c r="EL1" t="s">
        <v>413</v>
      </c>
      <c r="EM1" t="s">
        <v>414</v>
      </c>
      <c r="EN1" t="s">
        <v>441</v>
      </c>
      <c r="EO1" t="s">
        <v>442</v>
      </c>
      <c r="EP1" t="s">
        <v>443</v>
      </c>
      <c r="EQ1" t="s">
        <v>274</v>
      </c>
      <c r="ER1" t="s">
        <v>275</v>
      </c>
      <c r="ES1" t="s">
        <v>444</v>
      </c>
      <c r="ET1" t="s">
        <v>226</v>
      </c>
      <c r="EU1" t="s">
        <v>416</v>
      </c>
      <c r="EV1" t="s">
        <v>415</v>
      </c>
      <c r="EW1" t="s">
        <v>369</v>
      </c>
      <c r="EX1" t="s">
        <v>370</v>
      </c>
      <c r="EY1" t="s">
        <v>445</v>
      </c>
      <c r="EZ1" t="s">
        <v>446</v>
      </c>
      <c r="FA1" t="s">
        <v>148</v>
      </c>
      <c r="FB1" t="s">
        <v>229</v>
      </c>
      <c r="FC1" t="s">
        <v>440</v>
      </c>
      <c r="FD1" t="s">
        <v>5</v>
      </c>
      <c r="FE1" t="s">
        <v>84</v>
      </c>
      <c r="FF1" t="s">
        <v>85</v>
      </c>
      <c r="FG1" t="s">
        <v>530</v>
      </c>
      <c r="FH1" t="s">
        <v>533</v>
      </c>
      <c r="FI1" t="s">
        <v>115</v>
      </c>
      <c r="FJ1" t="s">
        <v>116</v>
      </c>
      <c r="FK1" t="s">
        <v>426</v>
      </c>
      <c r="FL1" t="s">
        <v>427</v>
      </c>
      <c r="FM1" t="s">
        <v>422</v>
      </c>
      <c r="FN1" t="s">
        <v>423</v>
      </c>
      <c r="FO1" t="s">
        <v>310</v>
      </c>
      <c r="FP1" t="s">
        <v>311</v>
      </c>
      <c r="FQ1" t="s">
        <v>392</v>
      </c>
      <c r="FR1" t="s">
        <v>393</v>
      </c>
      <c r="FS1" t="s">
        <v>394</v>
      </c>
      <c r="FT1" t="s">
        <v>395</v>
      </c>
      <c r="FU1" t="s">
        <v>401</v>
      </c>
      <c r="FV1" t="s">
        <v>402</v>
      </c>
      <c r="FW1" t="s">
        <v>396</v>
      </c>
      <c r="FX1" t="s">
        <v>522</v>
      </c>
      <c r="FY1" t="s">
        <v>525</v>
      </c>
      <c r="FZ1" t="s">
        <v>148</v>
      </c>
    </row>
    <row r="2" spans="1:182">
      <c r="A2">
        <v>1</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U2">
        <v>83.144099999999995</v>
      </c>
      <c r="AV2">
        <v>273.14999999999998</v>
      </c>
      <c r="AW2">
        <v>1.01325</v>
      </c>
      <c r="AX2">
        <v>298.14999999999998</v>
      </c>
      <c r="AY2">
        <v>22414</v>
      </c>
      <c r="BA2">
        <v>1</v>
      </c>
      <c r="BD2">
        <v>1.552E-3</v>
      </c>
      <c r="BE2">
        <v>1.552E-3</v>
      </c>
      <c r="BF2">
        <v>8.1000000000000006E-4</v>
      </c>
      <c r="BG2">
        <v>2903.4751548481281</v>
      </c>
      <c r="BH2">
        <v>5311.235039356332</v>
      </c>
      <c r="BI2">
        <v>1</v>
      </c>
      <c r="BJ2">
        <v>1</v>
      </c>
      <c r="BL2">
        <v>62</v>
      </c>
      <c r="BM2">
        <v>19.7</v>
      </c>
      <c r="BQ2">
        <v>3</v>
      </c>
      <c r="BR2">
        <v>10</v>
      </c>
      <c r="BS2" t="s">
        <v>506</v>
      </c>
      <c r="BT2" t="s">
        <v>507</v>
      </c>
      <c r="BU2" t="s">
        <v>508</v>
      </c>
      <c r="BV2" t="s">
        <v>509</v>
      </c>
      <c r="BW2">
        <v>1</v>
      </c>
      <c r="BX2">
        <v>5</v>
      </c>
      <c r="BY2">
        <v>35</v>
      </c>
      <c r="BZ2">
        <v>100</v>
      </c>
      <c r="CA2">
        <v>10</v>
      </c>
      <c r="CB2">
        <v>1</v>
      </c>
      <c r="CC2">
        <v>5</v>
      </c>
      <c r="CD2">
        <v>35</v>
      </c>
      <c r="CE2">
        <v>100</v>
      </c>
      <c r="CF2">
        <v>10</v>
      </c>
      <c r="CG2" t="s">
        <v>510</v>
      </c>
      <c r="CH2">
        <v>0</v>
      </c>
      <c r="CI2">
        <v>1</v>
      </c>
      <c r="CJ2">
        <v>1</v>
      </c>
      <c r="CK2">
        <v>3</v>
      </c>
      <c r="CL2">
        <v>0</v>
      </c>
      <c r="CM2">
        <v>0</v>
      </c>
      <c r="CN2">
        <v>1</v>
      </c>
      <c r="CO2">
        <v>1</v>
      </c>
      <c r="CP2">
        <v>3</v>
      </c>
      <c r="CQ2">
        <v>0</v>
      </c>
      <c r="CR2">
        <v>0</v>
      </c>
      <c r="CS2">
        <v>3.0856051517533336</v>
      </c>
      <c r="CT2">
        <v>0.4764958148898909</v>
      </c>
      <c r="CU2">
        <v>0.999</v>
      </c>
      <c r="CV2">
        <v>0</v>
      </c>
      <c r="CW2">
        <v>0</v>
      </c>
      <c r="CX2">
        <v>3.0856051517533336</v>
      </c>
      <c r="CY2">
        <v>0.4764958148898909</v>
      </c>
      <c r="CZ2">
        <v>0.999</v>
      </c>
      <c r="DA2">
        <v>0</v>
      </c>
      <c r="DB2" t="s">
        <v>511</v>
      </c>
      <c r="DC2" t="s">
        <v>512</v>
      </c>
      <c r="DD2" t="s">
        <v>513</v>
      </c>
      <c r="DE2" t="s">
        <v>514</v>
      </c>
      <c r="DF2" t="s">
        <v>515</v>
      </c>
      <c r="DG2" t="s">
        <v>515</v>
      </c>
      <c r="DH2" t="s">
        <v>515</v>
      </c>
      <c r="DI2" t="s">
        <v>515</v>
      </c>
      <c r="DJ2" t="s">
        <v>520</v>
      </c>
      <c r="DK2" t="s">
        <v>519</v>
      </c>
      <c r="DL2" t="s">
        <v>516</v>
      </c>
      <c r="DM2" t="s">
        <v>517</v>
      </c>
      <c r="DN2" t="s">
        <v>515</v>
      </c>
      <c r="DO2" t="s">
        <v>518</v>
      </c>
      <c r="DP2" t="s">
        <v>515</v>
      </c>
      <c r="DQ2" t="s">
        <v>515</v>
      </c>
      <c r="DR2" t="s">
        <v>515</v>
      </c>
      <c r="DS2" t="s">
        <v>515</v>
      </c>
      <c r="DU2">
        <v>2</v>
      </c>
      <c r="DV2">
        <v>5</v>
      </c>
      <c r="DW2">
        <v>2</v>
      </c>
      <c r="DX2">
        <v>3.0856051517533336</v>
      </c>
      <c r="DY2">
        <v>0.4764958148898909</v>
      </c>
      <c r="DZ2">
        <v>318.14999999999998</v>
      </c>
      <c r="EA2">
        <v>76.2</v>
      </c>
      <c r="EB2">
        <v>1.143</v>
      </c>
      <c r="EC2">
        <v>1.643</v>
      </c>
      <c r="ED2">
        <v>0.48</v>
      </c>
      <c r="EE2">
        <v>0.25240000000000001</v>
      </c>
      <c r="EK2">
        <v>1</v>
      </c>
      <c r="EL2">
        <v>4</v>
      </c>
      <c r="EM2">
        <v>3</v>
      </c>
      <c r="EN2">
        <v>318.14999999999998</v>
      </c>
      <c r="EO2">
        <v>318.14999999999998</v>
      </c>
      <c r="EP2">
        <v>318.14999999999998</v>
      </c>
      <c r="EQ2">
        <v>20</v>
      </c>
      <c r="ER2">
        <v>20.5</v>
      </c>
      <c r="ES2">
        <v>33.800769771555913</v>
      </c>
      <c r="ET2">
        <v>3.3941656669286671</v>
      </c>
      <c r="EU2">
        <v>2.9313248941656633</v>
      </c>
      <c r="EV2">
        <v>3.3941656669286671</v>
      </c>
      <c r="FB2">
        <v>0.42884623340090183</v>
      </c>
      <c r="FD2">
        <v>2</v>
      </c>
      <c r="FE2" t="s">
        <v>106</v>
      </c>
      <c r="FF2" t="s">
        <v>359</v>
      </c>
      <c r="FG2">
        <v>16</v>
      </c>
      <c r="FH2">
        <v>14</v>
      </c>
      <c r="FI2">
        <v>0.21740000000000001</v>
      </c>
      <c r="FJ2">
        <v>0.78259999999999996</v>
      </c>
      <c r="FK2">
        <v>0.999</v>
      </c>
      <c r="FL2">
        <v>1E-3</v>
      </c>
      <c r="FM2">
        <v>0.2</v>
      </c>
      <c r="FN2">
        <v>0.8</v>
      </c>
      <c r="FQ2">
        <v>29.370999999999999</v>
      </c>
      <c r="FR2">
        <v>29.129000000000001</v>
      </c>
      <c r="FS2">
        <v>21.056999999999999</v>
      </c>
      <c r="FT2">
        <v>20.815000000000001</v>
      </c>
      <c r="FU2">
        <v>1</v>
      </c>
      <c r="FV2">
        <v>1</v>
      </c>
      <c r="FW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Z2"/>
  <sheetViews>
    <sheetView topLeftCell="CC1" workbookViewId="0">
      <selection activeCell="CR2" sqref="CR2"/>
    </sheetView>
  </sheetViews>
  <sheetFormatPr defaultRowHeight="14.4"/>
  <sheetData>
    <row r="1" spans="1:182">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381</v>
      </c>
      <c r="AL1" t="s">
        <v>382</v>
      </c>
      <c r="AM1" t="s">
        <v>383</v>
      </c>
      <c r="AN1" t="s">
        <v>384</v>
      </c>
      <c r="AO1" t="s">
        <v>385</v>
      </c>
      <c r="AP1" t="s">
        <v>148</v>
      </c>
      <c r="AQ1" t="s">
        <v>4</v>
      </c>
      <c r="AR1" t="s">
        <v>74</v>
      </c>
      <c r="AS1" t="s">
        <v>421</v>
      </c>
      <c r="AT1" t="s">
        <v>148</v>
      </c>
      <c r="AU1" t="s">
        <v>37</v>
      </c>
      <c r="AV1" t="s">
        <v>437</v>
      </c>
      <c r="AW1" t="s">
        <v>436</v>
      </c>
      <c r="AX1" t="s">
        <v>438</v>
      </c>
      <c r="AY1" t="s">
        <v>152</v>
      </c>
      <c r="AZ1" t="s">
        <v>148</v>
      </c>
      <c r="BA1" t="s">
        <v>305</v>
      </c>
      <c r="BB1" t="s">
        <v>410</v>
      </c>
      <c r="BC1" t="s">
        <v>411</v>
      </c>
      <c r="BD1" t="s">
        <v>94</v>
      </c>
      <c r="BE1" t="s">
        <v>95</v>
      </c>
      <c r="BF1" t="s">
        <v>96</v>
      </c>
      <c r="BG1" t="s">
        <v>102</v>
      </c>
      <c r="BH1" t="s">
        <v>105</v>
      </c>
      <c r="BI1" t="s">
        <v>103</v>
      </c>
      <c r="BJ1" t="s">
        <v>104</v>
      </c>
      <c r="BK1" t="s">
        <v>367</v>
      </c>
      <c r="BL1" t="s">
        <v>131</v>
      </c>
      <c r="BM1" t="s">
        <v>132</v>
      </c>
      <c r="BN1" t="s">
        <v>313</v>
      </c>
      <c r="BO1" t="s">
        <v>528</v>
      </c>
      <c r="BP1" t="s">
        <v>148</v>
      </c>
      <c r="BQ1" t="s">
        <v>77</v>
      </c>
      <c r="BR1" t="s">
        <v>54</v>
      </c>
      <c r="BS1" t="s">
        <v>344</v>
      </c>
      <c r="BT1" t="s">
        <v>490</v>
      </c>
      <c r="BU1" t="s">
        <v>345</v>
      </c>
      <c r="BV1" t="s">
        <v>489</v>
      </c>
      <c r="BW1" t="s">
        <v>108</v>
      </c>
      <c r="BX1" t="s">
        <v>110</v>
      </c>
      <c r="BY1" t="s">
        <v>111</v>
      </c>
      <c r="BZ1" t="s">
        <v>112</v>
      </c>
      <c r="CA1" t="s">
        <v>347</v>
      </c>
      <c r="CB1" t="s">
        <v>497</v>
      </c>
      <c r="CC1" t="s">
        <v>498</v>
      </c>
      <c r="CD1" t="s">
        <v>499</v>
      </c>
      <c r="CE1" t="s">
        <v>504</v>
      </c>
      <c r="CF1" t="s">
        <v>505</v>
      </c>
      <c r="CG1" t="s">
        <v>346</v>
      </c>
      <c r="CH1" t="s">
        <v>129</v>
      </c>
      <c r="CI1" t="s">
        <v>160</v>
      </c>
      <c r="CJ1" t="s">
        <v>161</v>
      </c>
      <c r="CK1" t="s">
        <v>162</v>
      </c>
      <c r="CL1" t="s">
        <v>348</v>
      </c>
      <c r="CM1" t="s">
        <v>494</v>
      </c>
      <c r="CN1" t="s">
        <v>495</v>
      </c>
      <c r="CO1" t="s">
        <v>496</v>
      </c>
      <c r="CP1" t="s">
        <v>502</v>
      </c>
      <c r="CQ1" t="s">
        <v>503</v>
      </c>
      <c r="CR1" t="s">
        <v>373</v>
      </c>
      <c r="CS1" t="s">
        <v>374</v>
      </c>
      <c r="CT1" t="s">
        <v>375</v>
      </c>
      <c r="CU1" t="s">
        <v>376</v>
      </c>
      <c r="CV1" t="s">
        <v>377</v>
      </c>
      <c r="CW1" t="s">
        <v>491</v>
      </c>
      <c r="CX1" t="s">
        <v>492</v>
      </c>
      <c r="CY1" t="s">
        <v>493</v>
      </c>
      <c r="CZ1" t="s">
        <v>500</v>
      </c>
      <c r="DA1" t="s">
        <v>501</v>
      </c>
      <c r="DB1" t="s">
        <v>352</v>
      </c>
      <c r="DC1" t="s">
        <v>488</v>
      </c>
      <c r="DD1" t="s">
        <v>353</v>
      </c>
      <c r="DE1" t="s">
        <v>487</v>
      </c>
      <c r="DF1" t="s">
        <v>354</v>
      </c>
      <c r="DG1" t="s">
        <v>486</v>
      </c>
      <c r="DH1" t="s">
        <v>355</v>
      </c>
      <c r="DI1" t="s">
        <v>485</v>
      </c>
      <c r="DJ1" t="s">
        <v>356</v>
      </c>
      <c r="DK1" t="s">
        <v>484</v>
      </c>
      <c r="DL1" t="s">
        <v>357</v>
      </c>
      <c r="DM1" t="s">
        <v>483</v>
      </c>
      <c r="DN1" t="s">
        <v>451</v>
      </c>
      <c r="DO1" t="s">
        <v>450</v>
      </c>
      <c r="DP1" t="s">
        <v>458</v>
      </c>
      <c r="DQ1" t="s">
        <v>457</v>
      </c>
      <c r="DR1" t="s">
        <v>456</v>
      </c>
      <c r="DS1" t="s">
        <v>462</v>
      </c>
      <c r="DT1" t="s">
        <v>148</v>
      </c>
      <c r="DU1" t="s">
        <v>55</v>
      </c>
      <c r="DV1" t="s">
        <v>282</v>
      </c>
      <c r="DW1" t="s">
        <v>482</v>
      </c>
      <c r="DX1" t="s">
        <v>227</v>
      </c>
      <c r="DY1" t="s">
        <v>228</v>
      </c>
      <c r="DZ1" t="s">
        <v>439</v>
      </c>
      <c r="EA1" t="s">
        <v>521</v>
      </c>
      <c r="EB1" t="s">
        <v>272</v>
      </c>
      <c r="EC1" t="s">
        <v>273</v>
      </c>
      <c r="ED1" t="s">
        <v>92</v>
      </c>
      <c r="EE1" t="s">
        <v>39</v>
      </c>
      <c r="EF1" t="s">
        <v>362</v>
      </c>
      <c r="EG1" t="s">
        <v>363</v>
      </c>
      <c r="EH1" t="s">
        <v>447</v>
      </c>
      <c r="EI1" t="s">
        <v>448</v>
      </c>
      <c r="EJ1" t="s">
        <v>148</v>
      </c>
      <c r="EK1" t="s">
        <v>412</v>
      </c>
      <c r="EL1" t="s">
        <v>413</v>
      </c>
      <c r="EM1" t="s">
        <v>414</v>
      </c>
      <c r="EN1" t="s">
        <v>441</v>
      </c>
      <c r="EO1" t="s">
        <v>442</v>
      </c>
      <c r="EP1" t="s">
        <v>443</v>
      </c>
      <c r="EQ1" t="s">
        <v>274</v>
      </c>
      <c r="ER1" t="s">
        <v>275</v>
      </c>
      <c r="ES1" t="s">
        <v>444</v>
      </c>
      <c r="ET1" t="s">
        <v>226</v>
      </c>
      <c r="EU1" t="s">
        <v>416</v>
      </c>
      <c r="EV1" t="s">
        <v>415</v>
      </c>
      <c r="EW1" t="s">
        <v>369</v>
      </c>
      <c r="EX1" t="s">
        <v>370</v>
      </c>
      <c r="EY1" t="s">
        <v>445</v>
      </c>
      <c r="EZ1" t="s">
        <v>446</v>
      </c>
      <c r="FA1" t="s">
        <v>148</v>
      </c>
      <c r="FB1" t="s">
        <v>229</v>
      </c>
      <c r="FC1" t="s">
        <v>440</v>
      </c>
      <c r="FD1" t="s">
        <v>5</v>
      </c>
      <c r="FE1" t="s">
        <v>84</v>
      </c>
      <c r="FF1" t="s">
        <v>85</v>
      </c>
      <c r="FG1" t="s">
        <v>530</v>
      </c>
      <c r="FH1" t="s">
        <v>533</v>
      </c>
      <c r="FI1" t="s">
        <v>115</v>
      </c>
      <c r="FJ1" t="s">
        <v>116</v>
      </c>
      <c r="FK1" t="s">
        <v>426</v>
      </c>
      <c r="FL1" t="s">
        <v>427</v>
      </c>
      <c r="FM1" t="s">
        <v>422</v>
      </c>
      <c r="FN1" t="s">
        <v>423</v>
      </c>
      <c r="FO1" t="s">
        <v>310</v>
      </c>
      <c r="FP1" t="s">
        <v>311</v>
      </c>
      <c r="FQ1" t="s">
        <v>392</v>
      </c>
      <c r="FR1" t="s">
        <v>393</v>
      </c>
      <c r="FS1" t="s">
        <v>394</v>
      </c>
      <c r="FT1" t="s">
        <v>395</v>
      </c>
      <c r="FU1" t="s">
        <v>401</v>
      </c>
      <c r="FV1" t="s">
        <v>402</v>
      </c>
      <c r="FW1" t="s">
        <v>396</v>
      </c>
      <c r="FX1" t="s">
        <v>522</v>
      </c>
      <c r="FY1" t="s">
        <v>525</v>
      </c>
      <c r="FZ1" t="s">
        <v>148</v>
      </c>
    </row>
    <row r="2" spans="1:182">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0</v>
      </c>
      <c r="AU2">
        <v>1</v>
      </c>
      <c r="AV2">
        <v>1</v>
      </c>
      <c r="AW2">
        <v>1</v>
      </c>
      <c r="AX2">
        <v>1</v>
      </c>
      <c r="AY2">
        <v>1</v>
      </c>
      <c r="AZ2">
        <v>0</v>
      </c>
      <c r="BA2">
        <v>1</v>
      </c>
      <c r="BB2">
        <v>0</v>
      </c>
      <c r="BC2">
        <v>0</v>
      </c>
      <c r="BD2">
        <v>1</v>
      </c>
      <c r="BE2">
        <v>1</v>
      </c>
      <c r="BF2">
        <v>1</v>
      </c>
      <c r="BG2">
        <v>1</v>
      </c>
      <c r="BH2">
        <v>1</v>
      </c>
      <c r="BI2">
        <v>1</v>
      </c>
      <c r="BJ2">
        <v>1</v>
      </c>
      <c r="BK2">
        <v>0</v>
      </c>
      <c r="BL2">
        <v>1</v>
      </c>
      <c r="BM2">
        <v>1</v>
      </c>
      <c r="BN2">
        <v>0</v>
      </c>
      <c r="BO2">
        <v>0</v>
      </c>
      <c r="BP2">
        <v>0</v>
      </c>
      <c r="BQ2">
        <v>1</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1</v>
      </c>
      <c r="CY2">
        <v>1</v>
      </c>
      <c r="CZ2">
        <v>1</v>
      </c>
      <c r="DA2">
        <v>1</v>
      </c>
      <c r="DB2">
        <v>1</v>
      </c>
      <c r="DC2">
        <v>1</v>
      </c>
      <c r="DD2">
        <v>1</v>
      </c>
      <c r="DE2">
        <v>1</v>
      </c>
      <c r="DF2">
        <v>1</v>
      </c>
      <c r="DG2">
        <v>1</v>
      </c>
      <c r="DH2">
        <v>1</v>
      </c>
      <c r="DI2">
        <v>1</v>
      </c>
      <c r="DJ2">
        <v>1</v>
      </c>
      <c r="DK2">
        <v>1</v>
      </c>
      <c r="DL2">
        <v>1</v>
      </c>
      <c r="DM2">
        <v>1</v>
      </c>
      <c r="DN2">
        <v>1</v>
      </c>
      <c r="DO2">
        <v>1</v>
      </c>
      <c r="DP2">
        <v>1</v>
      </c>
      <c r="DQ2">
        <v>1</v>
      </c>
      <c r="DR2">
        <v>1</v>
      </c>
      <c r="DS2">
        <v>1</v>
      </c>
      <c r="DT2">
        <v>0</v>
      </c>
      <c r="DU2">
        <v>1</v>
      </c>
      <c r="DV2">
        <v>1</v>
      </c>
      <c r="DW2">
        <v>1</v>
      </c>
      <c r="DX2">
        <v>1</v>
      </c>
      <c r="DY2">
        <v>1</v>
      </c>
      <c r="DZ2">
        <v>1</v>
      </c>
      <c r="EA2">
        <v>1</v>
      </c>
      <c r="EB2">
        <v>1</v>
      </c>
      <c r="EC2">
        <v>1</v>
      </c>
      <c r="ED2">
        <v>1</v>
      </c>
      <c r="EE2">
        <v>1</v>
      </c>
      <c r="EF2">
        <v>0</v>
      </c>
      <c r="EG2">
        <v>0</v>
      </c>
      <c r="EH2">
        <v>0</v>
      </c>
      <c r="EI2">
        <v>0</v>
      </c>
      <c r="EJ2">
        <v>0</v>
      </c>
      <c r="EK2">
        <v>1</v>
      </c>
      <c r="EL2">
        <v>1</v>
      </c>
      <c r="EM2">
        <v>1</v>
      </c>
      <c r="EN2">
        <v>1</v>
      </c>
      <c r="EO2">
        <v>1</v>
      </c>
      <c r="EP2">
        <v>1</v>
      </c>
      <c r="EQ2">
        <v>1</v>
      </c>
      <c r="ER2">
        <v>1</v>
      </c>
      <c r="ES2">
        <v>1</v>
      </c>
      <c r="ET2">
        <v>1</v>
      </c>
      <c r="EU2">
        <v>1</v>
      </c>
      <c r="EV2">
        <v>1</v>
      </c>
      <c r="EW2">
        <v>0</v>
      </c>
      <c r="EX2">
        <v>0</v>
      </c>
      <c r="EY2">
        <v>0</v>
      </c>
      <c r="EZ2">
        <v>0</v>
      </c>
      <c r="FA2">
        <v>0</v>
      </c>
      <c r="FB2">
        <v>1</v>
      </c>
      <c r="FC2">
        <v>0</v>
      </c>
      <c r="FD2">
        <v>1</v>
      </c>
      <c r="FE2">
        <v>1</v>
      </c>
      <c r="FF2">
        <v>1</v>
      </c>
      <c r="FG2">
        <v>1</v>
      </c>
      <c r="FH2">
        <v>1</v>
      </c>
      <c r="FI2">
        <v>1</v>
      </c>
      <c r="FJ2">
        <v>1</v>
      </c>
      <c r="FK2">
        <v>1</v>
      </c>
      <c r="FL2">
        <v>1</v>
      </c>
      <c r="FM2">
        <v>1</v>
      </c>
      <c r="FN2">
        <v>1</v>
      </c>
      <c r="FO2">
        <v>0</v>
      </c>
      <c r="FP2">
        <v>0</v>
      </c>
      <c r="FQ2">
        <v>1</v>
      </c>
      <c r="FR2">
        <v>1</v>
      </c>
      <c r="FS2">
        <v>1</v>
      </c>
      <c r="FT2">
        <v>1</v>
      </c>
      <c r="FU2">
        <v>1</v>
      </c>
      <c r="FV2">
        <v>1</v>
      </c>
      <c r="FW2">
        <v>1</v>
      </c>
      <c r="FX2">
        <v>0</v>
      </c>
      <c r="FY2">
        <v>0</v>
      </c>
      <c r="FZ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Reference</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2022-04-17T17:33:10Z</dcterms:modified>
</cp:coreProperties>
</file>