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updateLinks="always" codeName="ThisWorkbook" defaultThemeVersion="166925"/>
  <mc:AlternateContent xmlns:mc="http://schemas.openxmlformats.org/markup-compatibility/2006">
    <mc:Choice Requires="x15">
      <x15ac:absPath xmlns:x15ac="http://schemas.microsoft.com/office/spreadsheetml/2010/11/ac" url="C:\Users\vikto\Documents\MATLAB\toPSAil2.0\4_example\TVSA\1_simulation_inputs\"/>
    </mc:Choice>
  </mc:AlternateContent>
  <xr:revisionPtr revIDLastSave="0" documentId="13_ncr:1_{F2379634-AD26-424C-A0D1-90BE5B7FB510}" xr6:coauthVersionLast="47" xr6:coauthVersionMax="47" xr10:uidLastSave="{00000000-0000-0000-0000-000000000000}"/>
  <bookViews>
    <workbookView xWindow="3390" yWindow="1155" windowWidth="21600" windowHeight="14085"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24" i="49" l="1"/>
  <c r="L23" i="49"/>
  <c r="L20" i="49"/>
  <c r="L19" i="49"/>
  <c r="L18" i="49"/>
  <c r="K24" i="49"/>
  <c r="K23" i="49"/>
  <c r="K20" i="49"/>
  <c r="K19" i="49"/>
  <c r="K18"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E23" i="49"/>
  <c r="E24" i="49"/>
  <c r="E18" i="49"/>
  <c r="E19" i="49"/>
  <c r="E20" i="49"/>
  <c r="C8" i="49"/>
  <c r="E21" i="49" s="1"/>
  <c r="L21" i="49" l="1"/>
  <c r="L25" i="49"/>
  <c r="I21" i="49"/>
  <c r="K25" i="49"/>
  <c r="I25" i="49"/>
  <c r="H25" i="49"/>
  <c r="H21" i="49"/>
  <c r="G21" i="49"/>
  <c r="F21" i="49"/>
  <c r="F25" i="49"/>
  <c r="K21" i="49"/>
  <c r="J25" i="49"/>
  <c r="G25" i="49"/>
  <c r="J21" i="49"/>
  <c r="E25" i="49"/>
  <c r="R1" i="53"/>
  <c r="D24" i="53"/>
  <c r="D23" i="53" s="1"/>
  <c r="A1" i="53"/>
  <c r="E80"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<sst xmlns="http://schemas.openxmlformats.org/spreadsheetml/2006/main" count="1084" uniqueCount="358">
  <si>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</si>
  <si>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</si>
  <si>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</si>
  <si>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</si>
  <si>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</si>
  <si>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</si>
  <si>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</si>
  <si>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</si>
  <si>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</si>
  <si>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</si>
  <si>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</si>
  <si>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</si>
  <si>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</si>
  <si>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</si>
  <si>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</si>
  <si>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</si>
  <si>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</si>
  <si>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</si>
  <si>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</si>
  <si>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</si>
  <si>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</si>
  <si>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</si>
  <si>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</si>
  <si>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</si>
  <si>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</si>
  <si>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</si>
  <si>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</si>
  <si>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</si>
  <si>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</si>
  <si>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</si>
  <si>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</si>
  <si>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</si>
  <si>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</si>
  <si>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</si>
  <si>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</si>
  <si>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</si>
  <si>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</si>
  <si>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</si>
  <si>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</si>
  <si>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</si>
  <si>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</si>
  <si>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</si>
  <si>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</si>
  <si>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</si>
  <si>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</si>
  <si>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</si>
  <si>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</si>
  <si>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</si>
  <si>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</si>
  <si>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</si>
  <si>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</si>
  <si>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</si>
  <si>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</si>
  <si>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</si>
  <si>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</si>
  <si>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</si>
  <si>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</si>
  <si>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</si>
  <si>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</si>
  <si>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</si>
  <si>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</si>
  <si>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</si>
  <si>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</si>
  <si>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</si>
  <si>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</si>
  <si>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</si>
  <si>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</si>
  <si>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</si>
  <si>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</si>
  <si>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</si>
  <si>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</si>
  <si>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</si>
  <si>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</si>
  <si>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</si>
  <si>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</si>
  <si>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</si>
  <si>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</si>
  <si>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</si>
  <si>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</si>
  <si>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</si>
  <si>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</si>
  <si>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</si>
  <si>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</si>
  <si>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</si>
  <si>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</si>
  <si>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</si>
  <si>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</si>
  <si>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</si>
  <si>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</si>
  <si>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</si>
  <si>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</si>
  <si>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</si>
  <si>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</si>
  <si>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</si>
  <si>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</si>
  <si>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</si>
  <si>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</si>
  <si>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</si>
  <si>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</si>
  <si>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</si>
  <si>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</si>
  <si>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</si>
  <si>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</si>
  <si>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</si>
  <si>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</si>
  <si>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</si>
  <si>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</si>
  <si>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</si>
  <si>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</si>
  <si>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</si>
  <si>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</si>
  <si>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</si>
  <si>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</si>
  <si>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</si>
  <si>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</si>
  <si>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</si>
  <si>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</si>
  <si>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</si>
  <si>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</si>
  <si>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</si>
  <si>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</si>
  <si>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</si>
  <si>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</si>
  <si>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</si>
  <si>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</si>
  <si>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</si>
  <si>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</si>
  <si>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</si>
  <si>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</si>
  <si>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</si>
  <si>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</si>
  <si>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</si>
  <si>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</si>
  <si>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</si>
  <si>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</si>
  <si>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</si>
  <si>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</si>
  <si>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</si>
  <si>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</si>
  <si>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</si>
  <si>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</si>
  <si>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</si>
  <si>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</si>
  <si>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</si>
  <si>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</si>
  <si>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</si>
  <si>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</si>
  <si>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</si>
  <si>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</si>
  <si>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</si>
  <si>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</si>
  <si>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</si>
  <si>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</si>
  <si>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</si>
  <si>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</si>
  <si>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</si>
  <si>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</si>
  <si>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</si>
  <si>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</si>
  <si>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</si>
  <si>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</si>
  <si>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</si>
  <si>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</si>
  <si>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</si>
  <si>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</si>
  <si>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</si>
  <si>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</si>
  <si>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</si>
  <si>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</si>
  <si>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</si>
  <si>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</si>
  <si>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</si>
  <si>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</si>
  <si>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</si>
  <si>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</si>
  <si>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</si>
  <si>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</si>
  <si>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</si>
  <si>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</si>
  <si>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</si>
  <si>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</si>
  <si>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</si>
  <si>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</si>
  <si>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</si>
  <si>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</si>
  <si>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</si>
  <si>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</si>
  <si>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</si>
  <si>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</si>
  <si>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</si>
  <si>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</si>
  <si>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</si>
  <si>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</si>
  <si>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</si>
  <si>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</si>
  <si>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</si>
  <si>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</si>
  <si>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</si>
  <si>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</si>
  <si>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</si>
  <si>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</si>
  <si>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</si>
  <si>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</si>
  <si>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</si>
  <si>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</si>
  <si>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</si>
  <si>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</si>
  <si>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</si>
  <si>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</si>
  <si>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</si>
  <si>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</si>
  <si>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</si>
  <si>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</si>
  <si>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</si>
  <si>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</si>
  <si>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</si>
  <si>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</si>
  <si>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</si>
  <si>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</si>
  <si>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</si>
  <si>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</si>
  <si>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</si>
  <si>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</si>
  <si>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</si>
  <si>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</si>
  <si>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</si>
  <si>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</si>
  <si>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</si>
  <si>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</si>
  <si>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</si>
  <si>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</si>
  <si>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</si>
  <si>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</si>
  <si>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</si>
  <si>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</si>
  <si>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</si>
  <si>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</si>
  <si>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</si>
  <si>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</si>
  <si>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</si>
  <si>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</si>
  <si>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</si>
  <si>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</si>
  <si>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</si>
  <si>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</si>
  <si>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</si>
  <si>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</si>
  <si>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</si>
  <si>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</si>
  <si>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</si>
  <si>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</si>
  <si>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</si>
  <si>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</si>
  <si>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</si>
  <si>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</si>
  <si>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</si>
  <si>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</si>
  <si>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</si>
  <si>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</si>
  <si>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</si>
  <si>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</si>
  <si>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</si>
  <si>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</si>
  <si>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</si>
  <si>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</si>
  <si>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</si>
  <si>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</si>
  <si>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</si>
  <si>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</si>
  <si>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</si>
  <si>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</si>
  <si>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</si>
  <si>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</si>
  <si>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</si>
  <si>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</si>
  <si>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</si>
  <si>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</si>
  <si>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</si>
  <si>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</si>
  <si>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</si>
  <si>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</si>
  <si>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</si>
  <si>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</si>
  <si>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</si>
  <si>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</si>
  <si>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</si>
  <si>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</si>
  <si>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</si>
  <si>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</si>
  <si>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</si>
  <si>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</si>
  <si>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</si>
  <si>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</si>
  <si>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</si>
  <si>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</si>
  <si>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</si>
  <si>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</si>
  <si>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</si>
  <si>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</si>
  <si>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</si>
  <si>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</si>
  <si>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</si>
  <si>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</si>
  <si>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</si>
  <si>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</si>
  <si>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</si>
  <si>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</si>
  <si>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</si>
  <si>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</si>
  <si>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</si>
  <si>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</si>
  <si>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</si>
  <si>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</si>
  <si>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</si>
  <si>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</si>
  <si>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</si>
  <si>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</si>
  <si>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</si>
  <si>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</si>
  <si>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</si>
  <si>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</si>
  <si>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</si>
  <si>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</si>
  <si>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</si>
  <si>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</si>
  <si>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</si>
  <si>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</si>
  <si>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</si>
  <si>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</si>
  <si>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</si>
  <si>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</si>
  <si>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</si>
  <si>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</si>
  <si>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</si>
  <si>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</si>
  <si>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</si>
  <si>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</si>
  <si>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</si>
  <si>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</si>
  <si>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</si>
  <si>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</si>
  <si>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</si>
  <si>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</si>
  <si>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</si>
  <si>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</si>
  <si>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</si>
  <si>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</si>
  <si>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</si>
  <si>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</si>
  <si>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</si>
  <si>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constant_pressure varying_pressure varying_pressure constant_pressure varying_pressure constant_pressure varying_pressure varying_pressure</t>
  </si>
  <si>
    <t>3000 10 600 180 4800 1200 1440 1000</t>
  </si>
  <si>
    <t>None None None None None None None None</t>
  </si>
  <si>
    <t>HP-FEE-ATM DP-EXT-XXX RT-XXX-XXX LP-ATM-RAF DP-EXT-XXX LP-EXT-FEE RT-XXX-XXX RP-FEE-XXX</t>
  </si>
  <si>
    <t>0_(positive) 1_(negative) None 1_(negative) 1_(negative) 1_(negative) None 0_(positive)</t>
  </si>
  <si>
    <t>1 0 0 1 0 1 0 1</t>
  </si>
  <si>
    <t>0,0000659 0,001 0 1 0,01 1 0 0,000001</t>
  </si>
  <si>
    <t>1 0 0 0,001 0 0,001 0 0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</si>
</sst>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charset val="238"/>
    </font>
    <font>
      <b/>
      <i/>
      <sz val="14"/>
      <color rgb="FF339966"/>
      <name val="Calibri"/>
      <family val="2"/>
      <charset val="238"/>
    </font>
    <font>
      <b/>
      <i/>
      <sz val="14"/>
      <color rgb="FFFF9900"/>
      <name val="Calibri"/>
      <family val="2"/>
      <charset val="238"/>
    </font>
    <font>
      <b/>
      <i/>
      <sz val="14"/>
      <color rgb="FF000000"/>
      <name val="Calibri"/>
      <family val="2"/>
      <charset val="238"/>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7" t="s">
        <v>36</v>
      </c>
      <c r="E5" s="117"/>
      <c r="F5" s="117"/>
      <c r="G5" s="117"/>
      <c r="H5" s="117"/>
      <c r="I5" s="117"/>
      <c r="J5" s="117"/>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4" sqref="B14"/>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customWidth="1"/>
    <col min="7" max="9" width="15" style="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IF(COUNTIF(Table132[Test 3],1)=COUNTA(Table132[Value]),"Ready","Not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v>
      </c>
      <c r="C11" s="16" t="s">
        <v>3</v>
      </c>
      <c r="D11" s="49" t="s">
        <v>27</v>
      </c>
      <c r="E11" s="49" t="s">
        <v>7</v>
      </c>
      <c r="F11" s="16" t="s">
        <v>40</v>
      </c>
      <c r="G11" s="49">
        <v>1</v>
      </c>
      <c r="H11" s="49">
        <v>1</v>
      </c>
      <c r="I11" s="17">
        <v>1</v>
      </c>
      <c r="J11" s="18" t="s">
        <v>248</v>
      </c>
    </row>
    <row r="12" spans="1:10" ht="30">
      <c r="A12" s="15" t="s">
        <v>40</v>
      </c>
      <c r="B12" s="2">
        <v>8</v>
      </c>
      <c r="C12" s="16" t="s">
        <v>3</v>
      </c>
      <c r="D12" s="49" t="s">
        <v>27</v>
      </c>
      <c r="E12" s="49" t="s">
        <v>7</v>
      </c>
      <c r="F12" s="16" t="s">
        <v>42</v>
      </c>
      <c r="G12" s="49">
        <v>1</v>
      </c>
      <c r="H12" s="49">
        <v>1</v>
      </c>
      <c r="I12" s="17">
        <v>1</v>
      </c>
      <c r="J12" s="18" t="s">
        <v>247</v>
      </c>
    </row>
    <row r="13" spans="1:10" ht="15">
      <c r="A13" s="76" t="s">
        <v>347</v>
      </c>
      <c r="B13" s="2">
        <v>1</v>
      </c>
      <c r="C13" s="100" t="s">
        <v>3</v>
      </c>
      <c r="D13" s="49" t="s">
        <v>73</v>
      </c>
      <c r="E13" s="49" t="s">
        <v>7</v>
      </c>
      <c r="F13" s="16" t="s">
        <v>54</v>
      </c>
      <c r="G13" s="49">
        <v>1</v>
      </c>
      <c r="H13" s="49">
        <v>1</v>
      </c>
      <c r="I13" s="17">
        <v>1</v>
      </c>
      <c r="J13" s="18" t="s">
        <v>348</v>
      </c>
    </row>
    <row r="14" spans="1:10" ht="15">
      <c r="A14" s="69" t="s">
        <v>64</v>
      </c>
      <c r="B14" s="70"/>
      <c r="C14" s="71"/>
      <c r="D14" s="72"/>
      <c r="E14" s="72"/>
      <c r="F14" s="71"/>
      <c r="G14" s="72">
        <v>1</v>
      </c>
      <c r="H14" s="72">
        <v>1</v>
      </c>
      <c r="I14" s="73">
        <v>0</v>
      </c>
      <c r="J14" s="74" t="s">
        <v>65</v>
      </c>
    </row>
  </sheetData>
  <sheetProtection algorithmName="SHA-512" hashValue="kZ95fgy6QGt+ZR7p7Zw2vOy4e+pjpFb68xAQ84YyiVqsPXkMYkfNjju5o40NlCR7iBVhNFIQil1r99pk+O8BNg==" saltValue="g5zQQdCJakO9NWBduUTgXw=="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3" activePane="bottomLeft" state="frozen"/>
      <selection activeCell="B2" sqref="B2"/>
      <selection pane="bottomLeft" activeCell="B17" sqref="B17"/>
    </sheetView>
  </sheetViews>
  <sheetFormatPr defaultColWidth="0" defaultRowHeight="14.65" customHeight="1" zeroHeight="1"/>
  <cols>
    <col min="1" max="1" width="17" style="77" bestFit="1" customWidth="1"/>
    <col min="2" max="2" width="72.7109375" style="77" customWidth="1"/>
    <col min="3" max="3" width="20" style="77" customWidth="1"/>
    <col min="4" max="4" width="24.140625" style="77" customWidth="1"/>
    <col min="5" max="5" width="17.28515625" style="77" customWidth="1"/>
    <col min="6" max="6" width="13.140625" style="77" customWidth="1"/>
    <col min="7" max="9" width="15" style="77"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 ca="1">IF(COUNTIF(Table1323[Test 3],1)=COUNTA(Table1323[Value])-COUNTIF(Table1323[Value],"")+1,"Ready","Not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3000 10 600 180 4800 1200 1440 1000</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None None None None None None None None</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HP-FEE-ATM DP-EXT-XXX RT-XXX-XXX LP-ATM-RAF DP-EXT-XXX LP-EXT-FEE RT-XXX-XXX RP-FEE-XXX</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constant_pressure varying_pressure varying_pressure constant_pressure varying_pressure constant_pressure varying_pressure varying_pressure</v>
      </c>
      <c r="C15" s="16" t="s">
        <v>3</v>
      </c>
      <c r="D15" s="49" t="s">
        <v>27</v>
      </c>
      <c r="E15" s="49" t="s">
        <v>9</v>
      </c>
      <c r="F15" s="16" t="s">
        <v>40</v>
      </c>
      <c r="G15" s="49">
        <v>1</v>
      </c>
      <c r="H15" s="49">
        <f>Initialization!$B$10</f>
        <v>1</v>
      </c>
      <c r="I15" s="17">
        <v>1</v>
      </c>
      <c r="J15" s="18" t="s">
        <v>267</v>
      </c>
    </row>
    <row r="16" spans="1:10" ht="15">
      <c r="A16" s="76" t="s">
        <v>349</v>
      </c>
      <c r="B16" s="78" t="s">
        <v>355</v>
      </c>
      <c r="C16" s="100"/>
      <c r="D16" s="49"/>
      <c r="E16" s="49"/>
      <c r="F16" s="16"/>
      <c r="G16" s="49">
        <v>1</v>
      </c>
      <c r="H16" s="49">
        <v>1</v>
      </c>
      <c r="I16" s="17">
        <v>1</v>
      </c>
      <c r="J16" s="18"/>
    </row>
    <row r="17" spans="1:10" ht="30">
      <c r="A17" s="76" t="s">
        <v>259</v>
      </c>
      <c r="B17" s="78" t="str">
        <f ca="1">IF(Table1323[[#This Row],[Test 3]]=1,_xlfn.TEXTJOIN(" ",TRUE,OFFSET('Cycle Organizer'!$E$22,12*(RIGHT(A17,1)-1),0):OFFSET('Cycle Organizer'!$E$22,12*(RIGHT(A17,1)-1),Initialization!$B$12)),"")</f>
        <v>0,0000659 0,001 0 1 0,01 1 0 0,000001</v>
      </c>
      <c r="C17" s="16" t="s">
        <v>67</v>
      </c>
      <c r="D17" s="49" t="s">
        <v>27</v>
      </c>
      <c r="E17" s="49" t="s">
        <v>9</v>
      </c>
      <c r="F17" s="16" t="s">
        <v>40</v>
      </c>
      <c r="G17" s="49">
        <v>1</v>
      </c>
      <c r="H17" s="49">
        <f>Initialization!$B$10</f>
        <v>1</v>
      </c>
      <c r="I17" s="17">
        <v>1</v>
      </c>
      <c r="J17" s="18" t="s">
        <v>265</v>
      </c>
    </row>
    <row r="18" spans="1:10" ht="30">
      <c r="A18" s="76" t="s">
        <v>260</v>
      </c>
      <c r="B18" s="78" t="str">
        <f ca="1">IF(Table1323[[#This Row],[Test 3]]=1,_xlfn.TEXTJOIN(" ",TRUE,OFFSET('Cycle Organizer'!$E$26,12*(RIGHT(A18,1)-1),0):OFFSET('Cycle Organizer'!$E$26,12*(RIGHT(A18,1)-1),Initialization!$B$12)),"")</f>
        <v>1 0 0 0,001 0 0,001 0 0</v>
      </c>
      <c r="C18" s="16" t="s">
        <v>67</v>
      </c>
      <c r="D18" s="49" t="s">
        <v>27</v>
      </c>
      <c r="E18" s="49" t="s">
        <v>9</v>
      </c>
      <c r="F18" s="16" t="s">
        <v>40</v>
      </c>
      <c r="G18" s="49">
        <v>1</v>
      </c>
      <c r="H18" s="49">
        <f>Initialization!$B$10</f>
        <v>1</v>
      </c>
      <c r="I18" s="17">
        <v>1</v>
      </c>
      <c r="J18" s="18" t="s">
        <v>268</v>
      </c>
    </row>
    <row r="19" spans="1:10" ht="30">
      <c r="A19" s="76" t="s">
        <v>264</v>
      </c>
      <c r="B19" s="78" t="str">
        <f ca="1">IF(Table1323[[#This Row],[Test 3]]=1,_xlfn.TEXTJOIN(" ",TRUE,OFFSET('Cycle Organizer'!$E$18,12*(RIGHT(A19,1)-1),0):OFFSET('Cycle Organizer'!$E$18,12*(RIGHT(A19,1)-1),Initialization!$B$12)),"")</f>
        <v>0_(positive) 1_(negative) None 1_(negative) 1_(negative) 1_(negative) None 0_(positive)</v>
      </c>
      <c r="C19" s="100" t="s">
        <v>3</v>
      </c>
      <c r="D19" s="49" t="s">
        <v>27</v>
      </c>
      <c r="E19" s="49" t="s">
        <v>9</v>
      </c>
      <c r="F19" s="16" t="s">
        <v>40</v>
      </c>
      <c r="G19" s="49">
        <v>1</v>
      </c>
      <c r="H19" s="49">
        <f>Initialization!$B$10</f>
        <v>1</v>
      </c>
      <c r="I19" s="17">
        <v>1</v>
      </c>
      <c r="J19" s="18" t="s">
        <v>269</v>
      </c>
    </row>
    <row r="20" spans="1:10" ht="15">
      <c r="A20" s="69" t="s">
        <v>64</v>
      </c>
      <c r="B20" s="18"/>
      <c r="C20" s="18"/>
      <c r="D20" s="18"/>
      <c r="E20" s="18"/>
      <c r="F20" s="18"/>
      <c r="G20" s="72">
        <v>1</v>
      </c>
      <c r="H20" s="72">
        <v>1</v>
      </c>
      <c r="I20" s="73">
        <v>0</v>
      </c>
      <c r="J20" s="74" t="s">
        <v>65</v>
      </c>
    </row>
  </sheetData>
  <sheetProtection algorithmName="SHA-512" hashValue="9thxfaWvpX/bkkr229PBdh7krdNymaVQTojQX/UFa140K7yiostnLjXfOtNE1TenCFpduZwXlKWFK7KCHY8FQQ==" saltValue="TCsj2k+f3Zx7IIFUzaW5Sw=="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F14" activePane="bottomRight" state="frozen"/>
      <selection pane="topRight" activeCell="E1" sqref="E1"/>
      <selection pane="bottomLeft" activeCell="A11" sqref="A11"/>
      <selection pane="bottomRight" activeCell="F26" sqref="F26"/>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0" style="51" hidden="1" customWidth="1"/>
    <col min="14" max="14" width="10.140625" style="51" customWidth="1"/>
    <col min="15"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2"/>
      <c r="C10" s="123"/>
      <c r="D10" s="123"/>
      <c r="E10" s="52" t="s">
        <v>190</v>
      </c>
      <c r="F10" s="52" t="s">
        <v>191</v>
      </c>
      <c r="G10" s="52" t="s">
        <v>192</v>
      </c>
      <c r="H10" s="52" t="s">
        <v>193</v>
      </c>
      <c r="I10" s="52" t="s">
        <v>194</v>
      </c>
      <c r="J10" s="52" t="s">
        <v>195</v>
      </c>
      <c r="K10" s="52" t="s">
        <v>196</v>
      </c>
      <c r="L10" s="52" t="s">
        <v>197</v>
      </c>
    </row>
    <row r="11" spans="2:12">
      <c r="B11" s="88" t="s">
        <v>199</v>
      </c>
      <c r="C11" s="84" t="s">
        <v>1</v>
      </c>
      <c r="D11" s="54" t="s">
        <v>216</v>
      </c>
      <c r="E11" s="116">
        <v>3000</v>
      </c>
      <c r="F11" s="116">
        <v>10</v>
      </c>
      <c r="G11" s="116">
        <v>600</v>
      </c>
      <c r="H11" s="116">
        <v>180</v>
      </c>
      <c r="I11" s="116">
        <v>4800</v>
      </c>
      <c r="J11" s="116">
        <v>1200</v>
      </c>
      <c r="K11" s="116">
        <v>1440</v>
      </c>
      <c r="L11" s="116">
        <v>1000</v>
      </c>
    </row>
    <row r="12" spans="2:12" ht="15" customHeight="1">
      <c r="B12" s="89" t="s">
        <v>204</v>
      </c>
      <c r="C12" s="84" t="s">
        <v>1</v>
      </c>
      <c r="D12" s="54" t="s">
        <v>3</v>
      </c>
      <c r="E12" s="81" t="s">
        <v>207</v>
      </c>
      <c r="F12" s="81" t="s">
        <v>207</v>
      </c>
      <c r="G12" s="81" t="s">
        <v>207</v>
      </c>
      <c r="H12" s="81" t="s">
        <v>207</v>
      </c>
      <c r="I12" s="81" t="s">
        <v>207</v>
      </c>
      <c r="J12" s="81" t="s">
        <v>207</v>
      </c>
      <c r="K12" s="81" t="s">
        <v>207</v>
      </c>
      <c r="L12" s="81" t="s">
        <v>207</v>
      </c>
    </row>
    <row r="13" spans="2:12">
      <c r="B13" s="90"/>
      <c r="C13" s="84" t="s">
        <v>2</v>
      </c>
      <c r="D13" s="54" t="s">
        <v>3</v>
      </c>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214</v>
      </c>
      <c r="F16" s="81" t="s">
        <v>215</v>
      </c>
      <c r="G16" s="81" t="s">
        <v>215</v>
      </c>
      <c r="H16" s="81" t="s">
        <v>214</v>
      </c>
      <c r="I16" s="81" t="s">
        <v>215</v>
      </c>
      <c r="J16" s="81" t="s">
        <v>214</v>
      </c>
      <c r="K16" s="81" t="s">
        <v>215</v>
      </c>
      <c r="L16" s="81" t="s">
        <v>215</v>
      </c>
    </row>
    <row r="17" spans="2:12">
      <c r="B17" s="90"/>
      <c r="C17" s="84" t="s">
        <v>212</v>
      </c>
      <c r="D17" s="54" t="s">
        <v>3</v>
      </c>
      <c r="E17" s="81" t="s">
        <v>181</v>
      </c>
      <c r="F17" s="81" t="s">
        <v>170</v>
      </c>
      <c r="G17" s="81" t="s">
        <v>168</v>
      </c>
      <c r="H17" s="81" t="s">
        <v>184</v>
      </c>
      <c r="I17" s="81" t="s">
        <v>170</v>
      </c>
      <c r="J17" s="81" t="s">
        <v>346</v>
      </c>
      <c r="K17" s="81" t="s">
        <v>168</v>
      </c>
      <c r="L17" s="81" t="s">
        <v>173</v>
      </c>
    </row>
    <row r="18" spans="2:12">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None</v>
      </c>
      <c r="H18" s="55" t="str">
        <f>IFERROR(IF(H16="varying_pressure",INDEX(Reference!$F$2:$F$14,MATCH(H17,varying_pressure,0),1),IF(H16="constant_pressure",INDEX(Reference!$Q$2:$Q$10,MATCH(H17,constant_pressure,0),1),"")),"")</f>
        <v>1_(negative)</v>
      </c>
      <c r="I18" s="55" t="str">
        <f>IFERROR(IF(I16="varying_pressure",INDEX(Reference!$F$2:$F$14,MATCH(I17,varying_pressure,0),1),IF(I16="constant_pressure",INDEX(Reference!$Q$2:$Q$10,MATCH(I17,constant_pressure,0),1),"")),"")</f>
        <v>1_(negative)</v>
      </c>
      <c r="J18" s="55" t="str">
        <f>IFERROR(IF(J16="varying_pressure",INDEX(Reference!$F$2:$F$14,MATCH(J17,varying_pressure,0),1),IF(J16="constant_pressure",INDEX(Reference!$Q$2:$Q$10,MATCH(J17,constant_pressure,0),1),"")),"")</f>
        <v>1_(negative)</v>
      </c>
      <c r="K18" s="55" t="str">
        <f>IFERROR(IF(K16="varying_pressure",INDEX(Reference!$F$2:$F$14,MATCH(K17,varying_pressure,0),1),IF(K16="constant_pressure",INDEX(Reference!$Q$2:$Q$10,MATCH(K17,constant_pressure,0),1),"")),"")</f>
        <v>None</v>
      </c>
      <c r="L18" s="55" t="str">
        <f>IFERROR(IF(L16="varying_pressure",INDEX(Reference!$F$2:$F$14,MATCH(L17,varying_pressure,0),1),IF(L16="constant_pressure",INDEX(Reference!$Q$2:$Q$10,MATCH(L17,constant_pressure,0),1),"")),"")</f>
        <v>0_(positive)</v>
      </c>
    </row>
    <row r="19" spans="2:12">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None</v>
      </c>
      <c r="H19" s="55" t="str">
        <f>IFERROR(IF(H16="varying_pressure",INDEX(Reference!$G$2:$G$14,MATCH(H17,varying_pressure,0),1),IF(H16="constant_pressure",INDEX(Reference!$R$2:$R$10,MATCH(H17,constant_pressure,0),1),"")),"")</f>
        <v>Valve_6_(v6)</v>
      </c>
      <c r="I19" s="55" t="str">
        <f>IFERROR(IF(I16="varying_pressure",INDEX(Reference!$G$2:$G$14,MATCH(I17,varying_pressure,0),1),IF(I16="constant_pressure",INDEX(Reference!$R$2:$R$10,MATCH(I17,constant_pressure,0),1),"")),"")</f>
        <v>Valve_6_(v6)</v>
      </c>
      <c r="J19" s="55" t="str">
        <f>IFERROR(IF(J16="varying_pressure",INDEX(Reference!$G$2:$G$14,MATCH(J17,varying_pressure,0),1),IF(J16="constant_pressure",INDEX(Reference!$R$2:$R$10,MATCH(J17,constant_pressure,0),1),"")),"")</f>
        <v>Valve_6_(v6)</v>
      </c>
      <c r="K19" s="55" t="str">
        <f>IFERROR(IF(K16="varying_pressure",INDEX(Reference!$G$2:$G$14,MATCH(K17,varying_pressure,0),1),IF(K16="constant_pressure",INDEX(Reference!$R$2:$R$10,MATCH(K17,constant_pressure,0),1),"")),"")</f>
        <v>None</v>
      </c>
      <c r="L19" s="55" t="str">
        <f>IFERROR(IF(L16="varying_pressure",INDEX(Reference!$G$2:$G$14,MATCH(L17,varying_pressure,0),1),IF(L16="constant_pressure",INDEX(Reference!$R$2:$R$10,MATCH(L17,constant_pressure,0),1),"")),"")</f>
        <v>Feed_Tank_(T-1)</v>
      </c>
    </row>
    <row r="20" spans="2:12">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None</v>
      </c>
      <c r="H20" s="55" t="str">
        <f>IFERROR(IF(H16="varying_pressure",INDEX(Reference!$H$2:$H$14,MATCH(H17,varying_pressure,0),1),IF(H16="constant_pressure",INDEX(Reference!$S$2:$S$10,MATCH(H17,constant_pressure,0),1),"")),"")</f>
        <v>Atmosphere_(V-2)</v>
      </c>
      <c r="I20" s="55" t="str">
        <f>IFERROR(IF(I16="varying_pressure",INDEX(Reference!$H$2:$H$14,MATCH(I17,varying_pressure,0),1),IF(I16="constant_pressure",INDEX(Reference!$S$2:$S$10,MATCH(I17,constant_pressure,0),1),"")),"")</f>
        <v>Extract_Tank_(T-3)</v>
      </c>
      <c r="J20" s="55" t="str">
        <f>IFERROR(IF(J16="varying_pressure",INDEX(Reference!$H$2:$H$14,MATCH(J17,varying_pressure,0),1),IF(J16="constant_pressure",INDEX(Reference!$S$2:$S$10,MATCH(J17,constant_pressure,0),1),"")),"")</f>
        <v>Extract_Tank_(T-3)</v>
      </c>
      <c r="K20" s="55" t="str">
        <f>IFERROR(IF(K16="varying_pressure",INDEX(Reference!$H$2:$H$14,MATCH(K17,varying_pressure,0),1),IF(K16="constant_pressure",INDEX(Reference!$S$2:$S$10,MATCH(K17,constant_pressure,0),1),"")),"")</f>
        <v>None</v>
      </c>
      <c r="L20" s="55" t="str">
        <f>IFERROR(IF(L16="varying_pressure",INDEX(Reference!$H$2:$H$14,MATCH(L17,varying_pressure,0),1),IF(L16="constant_pressure",INDEX(Reference!$S$2:$S$10,MATCH(L17,constant_pressure,0),1),"")),"")</f>
        <v>Valve_2_(v2)</v>
      </c>
    </row>
    <row r="21" spans="2:12">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Closed</v>
      </c>
      <c r="H21" s="55" t="str">
        <f>IFERROR(IF($C$8="flow-controlled",IF(H16="varying_pressure",INDEX(Reference!$K$2:$K$14,MATCH(H17,varying_pressure,0),1),IF(H16="constant_pressure",INDEX(Reference!$V$2:$V$10,MATCH(H17,constant_pressure,0),1),"")),IF($C$8="pressure-driven",IF(H16="varying_pressure",INDEX(Reference!$M$2:$M$14,MATCH(H17,varying_pressure,0),1),IF(H16="constant_pressure",INDEX(Reference!$X$2:$X$10,MATCH(H17,constant_pressure,0),1),"")),"")),"")</f>
        <v>Back_Pressure_Regulator</v>
      </c>
      <c r="I21" s="55" t="str">
        <f>IFERROR(IF($C$8="flow-controlled",IF(I16="varying_pressure",INDEX(Reference!$K$2:$K$14,MATCH(I17,varying_pressure,0),1),IF(I16="constant_pressure",INDEX(Reference!$V$2:$V$10,MATCH(I17,constant_pressure,0),1),"")),IF($C$8="pressure-driven",IF(I16="varying_pressure",INDEX(Reference!$M$2:$M$14,MATCH(I17,varying_pressure,0),1),IF(I16="constant_pressure",INDEX(Reference!$X$2:$X$10,MATCH(I17,constant_pressure,0),1),"")),"")),"")</f>
        <v>Linear_Valve</v>
      </c>
      <c r="J21" s="55" t="str">
        <f>IFERROR(IF($C$8="flow-controlled",IF(J16="varying_pressure",INDEX(Reference!$K$2:$K$14,MATCH(J17,varying_pressure,0),1),IF(J16="constant_pressure",INDEX(Reference!$V$2:$V$10,MATCH(J17,constant_pressure,0),1),"")),IF($C$8="pressure-driven",IF(J16="varying_pressure",INDEX(Reference!$M$2:$M$14,MATCH(J17,varying_pressure,0),1),IF(J16="constant_pressure",INDEX(Reference!$X$2:$X$10,MATCH(J17,constant_pressure,0),1),"")),"")),"")</f>
        <v>Back_Pressure_Regulator</v>
      </c>
      <c r="K21" s="55" t="str">
        <f>IFERROR(IF($C$8="flow-controlled",IF(K16="varying_pressure",INDEX(Reference!$K$2:$K$14,MATCH(K17,varying_pressure,0),1),IF(K16="constant_pressure",INDEX(Reference!$V$2:$V$10,MATCH(K17,constant_pressure,0),1),"")),IF($C$8="pressure-driven",IF(K16="varying_pressure",INDEX(Reference!$M$2:$M$14,MATCH(K17,varying_pressure,0),1),IF(K16="constant_pressure",INDEX(Reference!$X$2:$X$10,MATCH(K17,constant_pressure,0),1),"")),"")),"")</f>
        <v>Closed</v>
      </c>
      <c r="L21" s="55" t="str">
        <f>IFERROR(IF($C$8="flow-controlled",IF(L16="varying_pressure",INDEX(Reference!$K$2:$K$14,MATCH(L17,varying_pressure,0),1),IF(L16="constant_pressure",INDEX(Reference!$V$2:$V$10,MATCH(L17,constant_pressure,0),1),"")),IF($C$8="pressure-driven",IF(L16="varying_pressure",INDEX(Reference!$M$2:$M$14,MATCH(L17,varying_pressure,0),1),IF(L16="constant_pressure",INDEX(Reference!$X$2:$X$10,MATCH(L17,constant_pressure,0),1),"")),"")),"")</f>
        <v>Linear_Valve</v>
      </c>
    </row>
    <row r="22" spans="2:12">
      <c r="B22" s="94"/>
      <c r="C22" s="97"/>
      <c r="D22" s="84" t="s">
        <v>202</v>
      </c>
      <c r="E22" s="83">
        <v>6.5900000000000003E-5</v>
      </c>
      <c r="F22" s="83">
        <v>1E-3</v>
      </c>
      <c r="G22" s="83">
        <v>0</v>
      </c>
      <c r="H22" s="83">
        <v>1</v>
      </c>
      <c r="I22" s="83">
        <v>0.01</v>
      </c>
      <c r="J22" s="83">
        <v>1</v>
      </c>
      <c r="K22" s="83">
        <v>0</v>
      </c>
      <c r="L22" s="83">
        <v>9.9999999999999995E-7</v>
      </c>
    </row>
    <row r="23" spans="2:12">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None</v>
      </c>
      <c r="H23" s="55" t="str">
        <f>IFERROR(IF(H16="varying_pressure",INDEX(Reference!$I$2:$I$14,MATCH(H17,varying_pressure,0),1),IF(H16="constant_pressure",INDEX(Reference!$T$2:$T$10,MATCH(H17,constant_pressure,0),1),"")),"")</f>
        <v>Raffinate_Tank_(T-2)</v>
      </c>
      <c r="I23" s="55" t="str">
        <f>IFERROR(IF(I16="varying_pressure",INDEX(Reference!$I$2:$I$14,MATCH(I17,varying_pressure,0),1),IF(I16="constant_pressure",INDEX(Reference!$T$2:$T$10,MATCH(I17,constant_pressure,0),1),"")),"")</f>
        <v>None</v>
      </c>
      <c r="J23" s="55" t="str">
        <f>IFERROR(IF(J16="varying_pressure",INDEX(Reference!$I$2:$I$14,MATCH(J17,varying_pressure,0),1),IF(J16="constant_pressure",INDEX(Reference!$T$2:$T$10,MATCH(J17,constant_pressure,0),1),"")),"")</f>
        <v>Feed_Tank_(T-1)</v>
      </c>
      <c r="K23" s="55" t="str">
        <f>IFERROR(IF(K16="varying_pressure",INDEX(Reference!$I$2:$I$14,MATCH(K17,varying_pressure,0),1),IF(K16="constant_pressure",INDEX(Reference!$T$2:$T$10,MATCH(K17,constant_pressure,0),1),"")),"")</f>
        <v>None</v>
      </c>
      <c r="L23" s="55" t="str">
        <f>IFERROR(IF(L16="varying_pressure",INDEX(Reference!$I$2:$I$14,MATCH(L17,varying_pressure,0),1),IF(L16="constant_pressure",INDEX(Reference!$T$2:$T$10,MATCH(L17,constant_pressure,0),1),"")),"")</f>
        <v>None</v>
      </c>
    </row>
    <row r="24" spans="2:12">
      <c r="B24" s="94"/>
      <c r="C24" s="97"/>
      <c r="D24" s="84" t="s">
        <v>206</v>
      </c>
      <c r="E24" s="55" t="str">
        <f>IFERROR(IF(E16="varying_pressure",INDEX(Reference!$J$2:$J$14,MATCH(E17,varying_pressure,0),1),IF(E16="constant_pressure",INDEX(Reference!$U$2:$U$10,MATCH(E17,constant_pressure,0),1),"")),"")</f>
        <v>Atmosphere_(V-3)</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None</v>
      </c>
      <c r="H24" s="55" t="str">
        <f>IFERROR(IF(H16="varying_pressure",INDEX(Reference!$J$2:$J$14,MATCH(H17,varying_pressure,0),1),IF(H16="constant_pressure",INDEX(Reference!$U$2:$U$10,MATCH(H17,constant_pressure,0),1),"")),"")</f>
        <v>Valve_5_(v5)</v>
      </c>
      <c r="I24" s="55" t="str">
        <f>IFERROR(IF(I16="varying_pressure",INDEX(Reference!$J$2:$J$14,MATCH(I17,varying_pressure,0),1),IF(I16="constant_pressure",INDEX(Reference!$U$2:$U$10,MATCH(I17,constant_pressure,0),1),"")),"")</f>
        <v>None</v>
      </c>
      <c r="J24" s="55" t="str">
        <f>IFERROR(IF(J16="varying_pressure",INDEX(Reference!$J$2:$J$14,MATCH(J17,varying_pressure,0),1),IF(J16="constant_pressure",INDEX(Reference!$U$2:$U$10,MATCH(J17,constant_pressure,0),1),"")),"")</f>
        <v>Valve_5_(v5)</v>
      </c>
      <c r="K24" s="55" t="str">
        <f>IFERROR(IF(K16="varying_pressure",INDEX(Reference!$J$2:$J$14,MATCH(K17,varying_pressure,0),1),IF(K16="constant_pressure",INDEX(Reference!$U$2:$U$10,MATCH(K17,constant_pressure,0),1),"")),"")</f>
        <v>None</v>
      </c>
      <c r="L24" s="55" t="str">
        <f>IFERROR(IF(L16="varying_pressure",INDEX(Reference!$J$2:$J$14,MATCH(L17,varying_pressure,0),1),IF(L16="constant_pressure",INDEX(Reference!$U$2:$U$10,MATCH(L17,constant_pressure,0),1),"")),"")</f>
        <v>None</v>
      </c>
    </row>
    <row r="25" spans="2:12">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Back_Pressure_Regulator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Closed</v>
      </c>
      <c r="H25" s="55" t="str">
        <f>IFERROR(IF($C$8="flow-controlled",IF(H16="varying_pressure",INDEX(Reference!$L$2:$L$14,MATCH(H17,varying_pressure,0),1),IF(H16="constant_pressure",INDEX(Reference!$W$2:$W$10,MATCH(H17,constant_pressure,0),1),"")),IF($C$8="pressure-driven",IF(H16="varying_pressure",INDEX(Reference!$N$2:$N$14,MATCH(H17,varying_pressure,0),1),IF(H16="constant_pressure",INDEX(Reference!$Y$2:$Y$10,MATCH(H17,constant_pressure,0),1),"")),"")),"")</f>
        <v>Linear_Valve</v>
      </c>
      <c r="I25" s="55" t="str">
        <f>IFERROR(IF($C$8="flow-controlled",IF(I16="varying_pressure",INDEX(Reference!$L$2:$L$14,MATCH(I17,varying_pressure,0),1),IF(I16="constant_pressure",INDEX(Reference!$W$2:$W$10,MATCH(I17,constant_pressure,0),1),"")),IF($C$8="pressure-driven",IF(I16="varying_pressure",INDEX(Reference!$N$2:$N$14,MATCH(I17,varying_pressure,0),1),IF(I16="constant_pressure",INDEX(Reference!$Y$2:$Y$10,MATCH(I17,constant_pressure,0),1),"")),"")),"")</f>
        <v>Closed</v>
      </c>
      <c r="J25" s="55" t="str">
        <f>IFERROR(IF($C$8="flow-controlled",IF(J16="varying_pressure",INDEX(Reference!$L$2:$L$14,MATCH(J17,varying_pressure,0),1),IF(J16="constant_pressure",INDEX(Reference!$W$2:$W$10,MATCH(J17,constant_pressure,0),1),"")),IF($C$8="pressure-driven",IF(J16="varying_pressure",INDEX(Reference!$N$2:$N$14,MATCH(J17,varying_pressure,0),1),IF(J16="constant_pressure",INDEX(Reference!$Y$2:$Y$10,MATCH(J17,constant_pressure,0),1),"")),"")),"")</f>
        <v>Linear_Valve</v>
      </c>
      <c r="K25" s="55" t="str">
        <f>IFERROR(IF($C$8="flow-controlled",IF(K16="varying_pressure",INDEX(Reference!$L$2:$L$14,MATCH(K17,varying_pressure,0),1),IF(K16="constant_pressure",INDEX(Reference!$W$2:$W$10,MATCH(K17,constant_pressure,0),1),"")),IF($C$8="pressure-driven",IF(K16="varying_pressure",INDEX(Reference!$N$2:$N$14,MATCH(K17,varying_pressure,0),1),IF(K16="constant_pressure",INDEX(Reference!$Y$2:$Y$10,MATCH(K17,constant_pressure,0),1),"")),"")),"")</f>
        <v>Closed</v>
      </c>
      <c r="L25" s="55" t="str">
        <f>IFERROR(IF($C$8="flow-controlled",IF(L16="varying_pressure",INDEX(Reference!$L$2:$L$14,MATCH(L17,varying_pressure,0),1),IF(L16="constant_pressure",INDEX(Reference!$W$2:$W$10,MATCH(L17,constant_pressure,0),1),"")),IF($C$8="pressure-driven",IF(L16="varying_pressure",INDEX(Reference!$N$2:$N$14,MATCH(L17,varying_pressure,0),1),IF(L16="constant_pressure",INDEX(Reference!$Y$2:$Y$10,MATCH(L17,constant_pressure,0),1),"")),"")),"")</f>
        <v>Closed</v>
      </c>
    </row>
    <row r="26" spans="2:12">
      <c r="B26" s="99"/>
      <c r="C26" s="98"/>
      <c r="D26" s="84" t="s">
        <v>202</v>
      </c>
      <c r="E26" s="83">
        <v>1</v>
      </c>
      <c r="F26" s="83">
        <v>0</v>
      </c>
      <c r="G26" s="83">
        <v>0</v>
      </c>
      <c r="H26" s="83">
        <v>1E-3</v>
      </c>
      <c r="I26" s="83">
        <v>0</v>
      </c>
      <c r="J26" s="83">
        <v>1E-3</v>
      </c>
      <c r="K26" s="83">
        <v>0</v>
      </c>
      <c r="L26" s="83">
        <v>0</v>
      </c>
    </row>
    <row r="27" spans="2:12">
      <c r="B27" s="92"/>
      <c r="C27" s="85"/>
      <c r="D27" s="79"/>
      <c r="E27" s="79"/>
      <c r="F27" s="79"/>
      <c r="G27" s="79"/>
      <c r="H27" s="79"/>
      <c r="I27" s="79"/>
      <c r="J27" s="79"/>
      <c r="K27" s="79"/>
      <c r="L27" s="79"/>
    </row>
    <row r="28" spans="2:12" hidden="1">
      <c r="B28" s="92"/>
      <c r="C28" s="85"/>
      <c r="D28" s="79"/>
      <c r="E28" s="79"/>
      <c r="F28" s="79"/>
      <c r="G28" s="79"/>
      <c r="H28" s="79"/>
      <c r="I28" s="79"/>
      <c r="J28" s="79"/>
      <c r="K28" s="79"/>
      <c r="L28" s="79"/>
    </row>
  </sheetData>
  <sheetProtection algorithmName="SHA-512" hashValue="yBnEu+LBbkmL7vmzkbW/WbkH93iI2Bvbl2tq6IdQaKPB3wazyd5AaQmwx25A1OgM5sEJELo4OozQ0v5/7aUNFw==" saltValue="+YQCEHMj1FIomlYZsJoJDw==" spinCount="100000" sheet="1" objects="1" scenarios="1" selectLockedCells="1"/>
  <mergeCells count="1">
    <mergeCell ref="B10:D10"/>
  </mergeCells>
  <phoneticPr fontId="1" type="noConversion"/>
  <conditionalFormatting sqref="M11:M27 M29:M1048576 E11:E1048576 H11:L1048576 O29:XFD1048576 O11:XFD27">
    <cfRule type="notContainsBlanks" dxfId="8" priority="67">
      <formula>LEN(TRIM(E11))&gt;0</formula>
    </cfRule>
  </conditionalFormatting>
  <conditionalFormatting sqref="M28 O28:XFD28">
    <cfRule type="notContainsBlanks" dxfId="7" priority="22">
      <formula>LEN(TRIM(M28))&gt;0</formula>
    </cfRule>
  </conditionalFormatting>
  <conditionalFormatting sqref="F11:F1048576">
    <cfRule type="notContainsBlanks" dxfId="6" priority="2">
      <formula>LEN(TRIM(F11))&gt;0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L16" xr:uid="{0DBCFACB-BA54-4136-AD8F-ACC7C75D6F7A}">
      <formula1>steps</formula1>
    </dataValidation>
    <dataValidation type="list" allowBlank="1" showInputMessage="1" showErrorMessage="1" sqref="E17:L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E13:L13</xm:sqref>
        </x14:dataValidation>
        <x14:dataValidation type="list" allowBlank="1" showInputMessage="1" showErrorMessage="1" xr:uid="{2902E9B7-671F-4DE3-92EC-51E2FB90834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3"/>
      <c r="C10" s="123"/>
      <c r="D10" s="123"/>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4" t="s">
        <v>204</v>
      </c>
      <c r="C12" s="54" t="s">
        <v>1</v>
      </c>
      <c r="D12" s="54" t="s">
        <v>3</v>
      </c>
      <c r="E12" s="81">
        <v>0</v>
      </c>
      <c r="F12" s="81">
        <v>0</v>
      </c>
      <c r="G12" s="81">
        <v>0</v>
      </c>
      <c r="H12" s="81">
        <v>0</v>
      </c>
      <c r="I12" s="81">
        <v>0</v>
      </c>
      <c r="J12" s="81">
        <v>0</v>
      </c>
      <c r="K12" s="81">
        <v>0</v>
      </c>
      <c r="L12" s="81">
        <v>0</v>
      </c>
      <c r="M12" s="82"/>
    </row>
    <row r="13" spans="2:13">
      <c r="B13" s="124"/>
      <c r="C13" s="54" t="s">
        <v>2</v>
      </c>
      <c r="D13" s="54"/>
      <c r="E13" s="81" t="s">
        <v>207</v>
      </c>
      <c r="F13" s="81" t="s">
        <v>207</v>
      </c>
      <c r="G13" s="81" t="s">
        <v>207</v>
      </c>
      <c r="H13" s="81" t="s">
        <v>207</v>
      </c>
      <c r="I13" s="81" t="s">
        <v>207</v>
      </c>
      <c r="J13" s="81" t="s">
        <v>207</v>
      </c>
      <c r="K13" s="81" t="s">
        <v>207</v>
      </c>
      <c r="L13" s="81" t="s">
        <v>207</v>
      </c>
      <c r="M13" s="82"/>
    </row>
    <row r="14" spans="2:13">
      <c r="B14" s="124"/>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4" t="s">
        <v>238</v>
      </c>
      <c r="C16" s="54" t="s">
        <v>198</v>
      </c>
      <c r="D16" s="54" t="s">
        <v>3</v>
      </c>
      <c r="E16" s="81" t="s">
        <v>215</v>
      </c>
      <c r="F16" s="81" t="s">
        <v>215</v>
      </c>
      <c r="G16" s="81" t="s">
        <v>214</v>
      </c>
      <c r="H16" s="81" t="s">
        <v>214</v>
      </c>
      <c r="I16" s="81" t="s">
        <v>214</v>
      </c>
      <c r="J16" s="81" t="s">
        <v>214</v>
      </c>
      <c r="K16" s="81" t="s">
        <v>215</v>
      </c>
      <c r="L16" s="81" t="s">
        <v>214</v>
      </c>
      <c r="M16" s="82"/>
    </row>
    <row r="17" spans="2:13">
      <c r="B17" s="124"/>
      <c r="C17" s="54" t="s">
        <v>212</v>
      </c>
      <c r="D17" s="54" t="s">
        <v>3</v>
      </c>
      <c r="E17" s="81" t="s">
        <v>175</v>
      </c>
      <c r="F17" s="81" t="s">
        <v>173</v>
      </c>
      <c r="G17" s="81" t="s">
        <v>182</v>
      </c>
      <c r="H17" s="81" t="s">
        <v>182</v>
      </c>
      <c r="I17" s="81" t="s">
        <v>182</v>
      </c>
      <c r="J17" s="81" t="s">
        <v>182</v>
      </c>
      <c r="K17" s="81" t="s">
        <v>169</v>
      </c>
      <c r="L17" s="81" t="s">
        <v>184</v>
      </c>
      <c r="M17" s="82"/>
    </row>
    <row r="18" spans="2:13">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4"/>
      <c r="C26" s="125"/>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4" t="s">
        <v>239</v>
      </c>
      <c r="C28" s="54" t="s">
        <v>198</v>
      </c>
      <c r="D28" s="54" t="s">
        <v>3</v>
      </c>
      <c r="E28" s="81" t="s">
        <v>214</v>
      </c>
      <c r="F28" s="81" t="s">
        <v>214</v>
      </c>
      <c r="G28" s="81" t="s">
        <v>215</v>
      </c>
      <c r="H28" s="81" t="s">
        <v>214</v>
      </c>
      <c r="I28" s="81" t="s">
        <v>215</v>
      </c>
      <c r="J28" s="81" t="s">
        <v>215</v>
      </c>
      <c r="K28" s="81" t="s">
        <v>214</v>
      </c>
      <c r="L28" s="81" t="s">
        <v>214</v>
      </c>
      <c r="M28" s="82"/>
    </row>
    <row r="29" spans="2:13">
      <c r="B29" s="124"/>
      <c r="C29" s="54" t="s">
        <v>212</v>
      </c>
      <c r="D29" s="54" t="s">
        <v>3</v>
      </c>
      <c r="E29" s="81" t="s">
        <v>182</v>
      </c>
      <c r="F29" s="81" t="s">
        <v>182</v>
      </c>
      <c r="G29" s="81" t="s">
        <v>169</v>
      </c>
      <c r="H29" s="81" t="s">
        <v>184</v>
      </c>
      <c r="I29" s="81" t="s">
        <v>175</v>
      </c>
      <c r="J29" s="81" t="s">
        <v>173</v>
      </c>
      <c r="K29" s="81" t="s">
        <v>182</v>
      </c>
      <c r="L29" s="81" t="s">
        <v>182</v>
      </c>
      <c r="M29" s="82"/>
    </row>
    <row r="30" spans="2:13">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4"/>
      <c r="C38" s="125"/>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2"/>
      <c r="C10" s="123"/>
      <c r="D10" s="123"/>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3"/>
      <c r="C10" s="123"/>
      <c r="D10" s="12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4" t="s">
        <v>204</v>
      </c>
      <c r="C12" s="54" t="s">
        <v>1</v>
      </c>
      <c r="D12" s="54" t="s">
        <v>3</v>
      </c>
      <c r="E12" s="57">
        <v>0</v>
      </c>
      <c r="F12" s="57">
        <v>0</v>
      </c>
      <c r="G12" s="57">
        <v>0</v>
      </c>
      <c r="H12" s="57">
        <v>0</v>
      </c>
      <c r="I12" s="57">
        <v>0</v>
      </c>
      <c r="J12" s="57">
        <v>0</v>
      </c>
      <c r="K12" s="57">
        <v>0</v>
      </c>
      <c r="L12" s="57">
        <v>0</v>
      </c>
    </row>
    <row r="13" spans="2:12">
      <c r="B13" s="124"/>
      <c r="C13" s="54" t="s">
        <v>2</v>
      </c>
      <c r="D13" s="54"/>
      <c r="E13" s="57" t="s">
        <v>207</v>
      </c>
      <c r="F13" s="57" t="s">
        <v>207</v>
      </c>
      <c r="G13" s="57" t="s">
        <v>207</v>
      </c>
      <c r="H13" s="57" t="s">
        <v>207</v>
      </c>
      <c r="I13" s="57" t="s">
        <v>207</v>
      </c>
      <c r="J13" s="57" t="s">
        <v>207</v>
      </c>
      <c r="K13" s="57" t="s">
        <v>207</v>
      </c>
      <c r="L13" s="57" t="s">
        <v>207</v>
      </c>
    </row>
    <row r="14" spans="2:12">
      <c r="B14" s="124"/>
      <c r="C14" s="54" t="s">
        <v>225</v>
      </c>
      <c r="D14" s="54" t="s">
        <v>3</v>
      </c>
      <c r="E14" s="57" t="s">
        <v>207</v>
      </c>
      <c r="F14" s="57" t="s">
        <v>207</v>
      </c>
      <c r="G14" s="57" t="s">
        <v>207</v>
      </c>
      <c r="H14" s="57" t="s">
        <v>207</v>
      </c>
      <c r="I14" s="57" t="s">
        <v>207</v>
      </c>
      <c r="J14" s="57" t="s">
        <v>207</v>
      </c>
      <c r="K14" s="57" t="s">
        <v>207</v>
      </c>
      <c r="L14" s="57" t="s">
        <v>207</v>
      </c>
    </row>
    <row r="15" spans="2:12">
      <c r="B15" s="127"/>
      <c r="C15" s="127"/>
      <c r="D15" s="127"/>
      <c r="E15" s="127"/>
      <c r="F15" s="127"/>
      <c r="G15" s="127"/>
      <c r="H15" s="127"/>
      <c r="I15" s="127"/>
      <c r="J15" s="127"/>
      <c r="K15" s="127"/>
      <c r="L15" s="127"/>
    </row>
    <row r="16" spans="2:12">
      <c r="B16" s="124" t="s">
        <v>238</v>
      </c>
      <c r="C16" s="54" t="s">
        <v>198</v>
      </c>
      <c r="D16" s="54" t="s">
        <v>3</v>
      </c>
      <c r="E16" s="57" t="s">
        <v>215</v>
      </c>
      <c r="F16" s="57" t="s">
        <v>215</v>
      </c>
      <c r="G16" s="57" t="s">
        <v>214</v>
      </c>
      <c r="H16" s="57" t="s">
        <v>214</v>
      </c>
      <c r="I16" s="57" t="s">
        <v>214</v>
      </c>
      <c r="J16" s="57" t="s">
        <v>214</v>
      </c>
      <c r="K16" s="57" t="s">
        <v>215</v>
      </c>
      <c r="L16" s="57" t="s">
        <v>214</v>
      </c>
    </row>
    <row r="17" spans="2:12">
      <c r="B17" s="124"/>
      <c r="C17" s="54" t="s">
        <v>212</v>
      </c>
      <c r="D17" s="54" t="s">
        <v>3</v>
      </c>
      <c r="E17" s="57" t="s">
        <v>175</v>
      </c>
      <c r="F17" s="57" t="s">
        <v>173</v>
      </c>
      <c r="G17" s="57" t="s">
        <v>182</v>
      </c>
      <c r="H17" s="57" t="s">
        <v>182</v>
      </c>
      <c r="I17" s="57" t="s">
        <v>182</v>
      </c>
      <c r="J17" s="57" t="s">
        <v>182</v>
      </c>
      <c r="K17" s="57" t="s">
        <v>169</v>
      </c>
      <c r="L17" s="57" t="s">
        <v>184</v>
      </c>
    </row>
    <row r="18" spans="2:1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4"/>
      <c r="C26" s="125"/>
      <c r="D26" s="54" t="s">
        <v>202</v>
      </c>
      <c r="E26" s="75">
        <v>5.5000000000000002E-5</v>
      </c>
      <c r="F26" s="75">
        <v>0</v>
      </c>
      <c r="G26" s="75">
        <v>1</v>
      </c>
      <c r="H26" s="75">
        <v>1</v>
      </c>
      <c r="I26" s="75">
        <v>1</v>
      </c>
      <c r="J26" s="75">
        <v>1</v>
      </c>
      <c r="K26" s="75">
        <v>0</v>
      </c>
      <c r="L26" s="75">
        <v>1.2700000000000001E-7</v>
      </c>
    </row>
    <row r="27" spans="2:12">
      <c r="B27" s="126"/>
      <c r="C27" s="126"/>
      <c r="D27" s="126"/>
      <c r="E27" s="126"/>
      <c r="F27" s="126"/>
      <c r="G27" s="126"/>
      <c r="H27" s="126"/>
      <c r="I27" s="126"/>
      <c r="J27" s="126"/>
      <c r="K27" s="126"/>
      <c r="L27" s="126"/>
    </row>
    <row r="28" spans="2:12">
      <c r="B28" s="124" t="s">
        <v>239</v>
      </c>
      <c r="C28" s="54" t="s">
        <v>198</v>
      </c>
      <c r="D28" s="54" t="s">
        <v>3</v>
      </c>
      <c r="E28" s="57" t="s">
        <v>214</v>
      </c>
      <c r="F28" s="57" t="s">
        <v>214</v>
      </c>
      <c r="G28" s="57" t="s">
        <v>215</v>
      </c>
      <c r="H28" s="57" t="s">
        <v>214</v>
      </c>
      <c r="I28" s="57" t="s">
        <v>215</v>
      </c>
      <c r="J28" s="57" t="s">
        <v>215</v>
      </c>
      <c r="K28" s="57" t="s">
        <v>214</v>
      </c>
      <c r="L28" s="57" t="s">
        <v>214</v>
      </c>
    </row>
    <row r="29" spans="2:12">
      <c r="B29" s="124"/>
      <c r="C29" s="54" t="s">
        <v>212</v>
      </c>
      <c r="D29" s="54" t="s">
        <v>3</v>
      </c>
      <c r="E29" s="57" t="s">
        <v>182</v>
      </c>
      <c r="F29" s="57" t="s">
        <v>182</v>
      </c>
      <c r="G29" s="57" t="s">
        <v>169</v>
      </c>
      <c r="H29" s="57" t="s">
        <v>184</v>
      </c>
      <c r="I29" s="57" t="s">
        <v>175</v>
      </c>
      <c r="J29" s="57" t="s">
        <v>173</v>
      </c>
      <c r="K29" s="57" t="s">
        <v>182</v>
      </c>
      <c r="L29" s="57" t="s">
        <v>182</v>
      </c>
    </row>
    <row r="30" spans="2:1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4"/>
      <c r="C38" s="125"/>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7" zoomScale="85" zoomScaleNormal="85" zoomScaleSheetLayoutView="55" workbookViewId="0">
      <selection activeCell="L74" sqref="L74"/>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7" t="s">
        <v>298</v>
      </c>
      <c r="B18" s="138"/>
      <c r="C18" s="138"/>
      <c r="D18" s="138"/>
      <c r="E18" s="138"/>
      <c r="F18" s="138"/>
      <c r="G18" s="138"/>
      <c r="H18" s="138"/>
      <c r="I18" s="138"/>
      <c r="J18" s="138"/>
      <c r="K18" s="138"/>
      <c r="L18" s="138"/>
      <c r="M18" s="138"/>
      <c r="N18" s="138"/>
      <c r="O18" s="138"/>
      <c r="P18" s="138"/>
      <c r="Q18" s="138"/>
      <c r="R18" s="139"/>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40" t="s">
        <v>110</v>
      </c>
      <c r="C21" s="141"/>
      <c r="D21" s="141"/>
      <c r="E21" s="141"/>
      <c r="F21" s="141"/>
      <c r="G21" s="141"/>
      <c r="H21" s="141"/>
      <c r="I21" s="141"/>
      <c r="J21" s="141"/>
      <c r="K21" s="141"/>
      <c r="L21" s="141"/>
      <c r="M21" s="141"/>
      <c r="N21" s="141"/>
      <c r="O21" s="141"/>
      <c r="P21" s="141"/>
      <c r="Q21" s="142"/>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43">
        <f>IF($J$23&gt;$J$24,$D$24*$J$25/1000*$J$24/('[2]Ideal Gas Properties'!$B$10*$J$26)/($J$23-$J$24),IF($J$23&lt;$J$24,$D$24*$J$25/1000*$J$23/('[2]Ideal Gas Properties'!$B$10*$J$26)/($J$23-$J$24),""))</f>
        <v>3.1465044652005544E-6</v>
      </c>
      <c r="E23" s="143"/>
      <c r="F23" s="144" t="s">
        <v>67</v>
      </c>
      <c r="G23" s="145"/>
      <c r="H23" s="25"/>
      <c r="I23" s="103" t="s">
        <v>300</v>
      </c>
      <c r="J23" s="104">
        <v>0.3</v>
      </c>
      <c r="K23" s="33" t="s">
        <v>114</v>
      </c>
      <c r="L23" s="33" t="s">
        <v>301</v>
      </c>
      <c r="M23" s="33"/>
      <c r="N23" s="33"/>
      <c r="O23" s="33"/>
      <c r="P23" s="105"/>
      <c r="Q23" s="37"/>
      <c r="R23" s="25"/>
    </row>
    <row r="24" spans="1:18" ht="18">
      <c r="A24" s="26"/>
      <c r="B24" s="26"/>
      <c r="C24" s="106" t="s">
        <v>302</v>
      </c>
      <c r="D24" s="146">
        <f>IF($J$23&gt;$J$24,1,IF($J$23&lt;$J$24,-1,""))</f>
        <v>-1</v>
      </c>
      <c r="E24" s="146"/>
      <c r="F24" s="147" t="s">
        <v>3</v>
      </c>
      <c r="G24" s="148"/>
      <c r="H24" s="25"/>
      <c r="I24" s="107" t="s">
        <v>303</v>
      </c>
      <c r="J24" s="104">
        <v>1.1499999999999999</v>
      </c>
      <c r="K24" s="25" t="s">
        <v>114</v>
      </c>
      <c r="L24" s="25" t="s">
        <v>304</v>
      </c>
      <c r="M24" s="25"/>
      <c r="N24" s="25"/>
      <c r="O24" s="25"/>
      <c r="P24" s="37"/>
      <c r="Q24" s="37"/>
      <c r="R24" s="25"/>
    </row>
    <row r="25" spans="1:18" ht="15">
      <c r="A25" s="26"/>
      <c r="B25" s="26"/>
      <c r="C25" s="25"/>
      <c r="D25" s="25"/>
      <c r="E25" s="25"/>
      <c r="F25" s="25"/>
      <c r="G25" s="25"/>
      <c r="H25" s="25"/>
      <c r="I25" s="107" t="s">
        <v>119</v>
      </c>
      <c r="J25" s="108">
        <v>221</v>
      </c>
      <c r="K25" s="25" t="s">
        <v>120</v>
      </c>
      <c r="L25" s="25" t="s">
        <v>305</v>
      </c>
      <c r="M25" s="25"/>
      <c r="N25" s="25"/>
      <c r="O25" s="25"/>
      <c r="P25" s="37"/>
      <c r="Q25" s="37"/>
      <c r="R25" s="25"/>
    </row>
    <row r="26" spans="1:18" ht="15">
      <c r="A26" s="26"/>
      <c r="B26" s="26"/>
      <c r="C26" s="25"/>
      <c r="D26" s="25"/>
      <c r="E26" s="25"/>
      <c r="F26" s="25"/>
      <c r="G26" s="25"/>
      <c r="H26" s="25"/>
      <c r="I26" s="106" t="s">
        <v>122</v>
      </c>
      <c r="J26" s="109">
        <v>298.14999999999998</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33" t="s">
        <v>110</v>
      </c>
      <c r="D67" s="134"/>
      <c r="E67" s="134"/>
      <c r="F67" s="134"/>
      <c r="G67" s="134"/>
      <c r="H67" s="134"/>
      <c r="I67" s="134"/>
      <c r="J67" s="134"/>
      <c r="K67" s="134"/>
      <c r="L67" s="134"/>
      <c r="M67" s="134"/>
      <c r="N67" s="134"/>
      <c r="O67" s="134"/>
      <c r="P67" s="134"/>
      <c r="Q67" s="135"/>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9">
        <f>IF(AND($L$73-$L$74&gt;0,$L$75&lt;$L$73),"wrong Phat",IF(AND($L$73-$L$74&lt;0,$L$75&gt;$L$73),"wrong Phat",ABS($L$69*$L$70/('[2]Ideal Gas Properties'!$B$10*$L$71*($L$72))*LN(($L$75-$L$74)/($L$75-$L$73))/1000)))</f>
        <v>1.0513717053490193E-6</v>
      </c>
      <c r="F69" s="149"/>
      <c r="G69" s="150" t="s">
        <v>67</v>
      </c>
      <c r="H69" s="151"/>
      <c r="I69" s="25"/>
      <c r="J69" s="25"/>
      <c r="K69" s="24" t="s">
        <v>138</v>
      </c>
      <c r="L69" s="104">
        <v>0.44600000000000001</v>
      </c>
      <c r="M69" s="33" t="s">
        <v>3</v>
      </c>
      <c r="N69" s="152" t="s">
        <v>139</v>
      </c>
      <c r="O69" s="152"/>
      <c r="P69" s="153"/>
      <c r="Q69" s="37"/>
      <c r="R69" s="37"/>
    </row>
    <row r="70" spans="1:18" ht="15">
      <c r="A70" s="26"/>
      <c r="B70" s="25"/>
      <c r="C70" s="26"/>
      <c r="D70" s="114"/>
      <c r="E70" s="25"/>
      <c r="F70" s="25"/>
      <c r="G70" s="25"/>
      <c r="H70" s="25"/>
      <c r="I70" s="25"/>
      <c r="J70" s="25"/>
      <c r="K70" s="26" t="s">
        <v>140</v>
      </c>
      <c r="L70" s="108">
        <v>1500</v>
      </c>
      <c r="M70" s="25" t="s">
        <v>141</v>
      </c>
      <c r="N70" s="129" t="s">
        <v>142</v>
      </c>
      <c r="O70" s="129"/>
      <c r="P70" s="130"/>
      <c r="Q70" s="37"/>
      <c r="R70" s="37"/>
    </row>
    <row r="71" spans="1:18" ht="15">
      <c r="A71" s="26"/>
      <c r="B71" s="25"/>
      <c r="C71" s="26"/>
      <c r="D71" s="25"/>
      <c r="E71" s="25"/>
      <c r="F71" s="25"/>
      <c r="G71" s="25"/>
      <c r="H71" s="25"/>
      <c r="I71" s="25"/>
      <c r="J71" s="25"/>
      <c r="K71" s="26" t="s">
        <v>143</v>
      </c>
      <c r="L71" s="108">
        <v>283</v>
      </c>
      <c r="M71" s="25" t="s">
        <v>123</v>
      </c>
      <c r="N71" s="129" t="s">
        <v>124</v>
      </c>
      <c r="O71" s="129"/>
      <c r="P71" s="130"/>
      <c r="Q71" s="37"/>
      <c r="R71" s="37"/>
    </row>
    <row r="72" spans="1:18" ht="18">
      <c r="A72" s="26"/>
      <c r="B72" s="25"/>
      <c r="C72" s="26"/>
      <c r="D72" s="25"/>
      <c r="E72" s="25"/>
      <c r="F72" s="25"/>
      <c r="G72" s="25"/>
      <c r="H72" s="25"/>
      <c r="I72" s="25"/>
      <c r="J72" s="25"/>
      <c r="K72" s="26" t="s">
        <v>326</v>
      </c>
      <c r="L72" s="108">
        <v>60</v>
      </c>
      <c r="M72" s="25" t="s">
        <v>62</v>
      </c>
      <c r="N72" s="129" t="s">
        <v>145</v>
      </c>
      <c r="O72" s="129"/>
      <c r="P72" s="130"/>
      <c r="Q72" s="37"/>
      <c r="R72" s="37"/>
    </row>
    <row r="73" spans="1:18" ht="18">
      <c r="A73" s="26"/>
      <c r="B73" s="25"/>
      <c r="C73" s="26"/>
      <c r="D73" s="25"/>
      <c r="E73" s="25"/>
      <c r="F73" s="25"/>
      <c r="G73" s="25"/>
      <c r="H73" s="25"/>
      <c r="I73" s="25"/>
      <c r="J73" s="25"/>
      <c r="K73" s="26" t="s">
        <v>146</v>
      </c>
      <c r="L73" s="108">
        <v>1.0129999999999999</v>
      </c>
      <c r="M73" s="25" t="s">
        <v>114</v>
      </c>
      <c r="N73" s="129" t="s">
        <v>147</v>
      </c>
      <c r="O73" s="129"/>
      <c r="P73" s="130"/>
      <c r="Q73" s="37"/>
      <c r="R73" s="37"/>
    </row>
    <row r="74" spans="1:18" ht="18">
      <c r="A74" s="26"/>
      <c r="B74" s="25"/>
      <c r="C74" s="26"/>
      <c r="D74" s="25"/>
      <c r="E74" s="25"/>
      <c r="F74" s="25"/>
      <c r="G74" s="25"/>
      <c r="H74" s="25"/>
      <c r="I74" s="25"/>
      <c r="J74" s="25"/>
      <c r="K74" s="26" t="s">
        <v>148</v>
      </c>
      <c r="L74" s="108">
        <v>0.3</v>
      </c>
      <c r="M74" s="25" t="s">
        <v>114</v>
      </c>
      <c r="N74" s="129" t="s">
        <v>149</v>
      </c>
      <c r="O74" s="129"/>
      <c r="P74" s="130"/>
      <c r="Q74" s="37"/>
      <c r="R74" s="37"/>
    </row>
    <row r="75" spans="1:18" ht="15">
      <c r="A75" s="26"/>
      <c r="B75" s="25"/>
      <c r="C75" s="26"/>
      <c r="D75" s="25"/>
      <c r="E75" s="25"/>
      <c r="F75" s="25"/>
      <c r="G75" s="25"/>
      <c r="H75" s="25"/>
      <c r="I75" s="25"/>
      <c r="J75" s="25"/>
      <c r="K75" s="43" t="s">
        <v>150</v>
      </c>
      <c r="L75" s="109">
        <v>1.1000000000000001</v>
      </c>
      <c r="M75" s="44" t="s">
        <v>114</v>
      </c>
      <c r="N75" s="131" t="s">
        <v>327</v>
      </c>
      <c r="O75" s="131"/>
      <c r="P75" s="132"/>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33" t="s">
        <v>345</v>
      </c>
      <c r="D78" s="134"/>
      <c r="E78" s="134"/>
      <c r="F78" s="134"/>
      <c r="G78" s="134"/>
      <c r="H78" s="134"/>
      <c r="I78" s="134"/>
      <c r="J78" s="134"/>
      <c r="K78" s="134"/>
      <c r="L78" s="134"/>
      <c r="M78" s="134"/>
      <c r="N78" s="134"/>
      <c r="O78" s="134"/>
      <c r="P78" s="134"/>
      <c r="Q78" s="135"/>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36">
        <f>L84*(L80/L82)*(L83/L81)*1000/60</f>
        <v>221.35737915409862</v>
      </c>
      <c r="F80" s="136"/>
      <c r="G80" s="48" t="s">
        <v>120</v>
      </c>
      <c r="H80" s="115"/>
      <c r="I80" s="25"/>
      <c r="J80" s="25"/>
      <c r="K80" s="24" t="s">
        <v>329</v>
      </c>
      <c r="L80" s="104">
        <v>298</v>
      </c>
      <c r="M80" s="33" t="s">
        <v>123</v>
      </c>
      <c r="N80" s="33" t="s">
        <v>330</v>
      </c>
      <c r="O80" s="33"/>
      <c r="P80" s="105"/>
      <c r="Q80" s="37"/>
      <c r="R80" s="25"/>
    </row>
    <row r="81" spans="1:18" ht="18">
      <c r="A81" s="26"/>
      <c r="B81" s="25"/>
      <c r="C81" s="26"/>
      <c r="D81" s="25"/>
      <c r="E81" s="25"/>
      <c r="F81" s="25"/>
      <c r="G81" s="25"/>
      <c r="H81" s="25"/>
      <c r="I81" s="25"/>
      <c r="J81" s="25"/>
      <c r="K81" s="26" t="s">
        <v>331</v>
      </c>
      <c r="L81" s="108">
        <v>1.1499999999999999</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v>14</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28" t="s">
        <v>166</v>
      </c>
      <c r="D156" s="128"/>
      <c r="E156" s="128"/>
      <c r="F156" s="128"/>
      <c r="G156" s="128"/>
      <c r="H156" s="128"/>
      <c r="I156" s="128"/>
      <c r="J156" s="128"/>
      <c r="K156" s="128"/>
      <c r="L156" s="128"/>
      <c r="M156" s="128"/>
      <c r="N156" s="128"/>
      <c r="O156" s="128"/>
      <c r="P156" s="128"/>
      <c r="Q156" s="128"/>
      <c r="R156" s="128"/>
    </row>
    <row r="157" spans="1:18" ht="15">
      <c r="A157" s="26"/>
      <c r="B157" s="25"/>
      <c r="C157" s="128"/>
      <c r="D157" s="128"/>
      <c r="E157" s="128"/>
      <c r="F157" s="128"/>
      <c r="G157" s="128"/>
      <c r="H157" s="128"/>
      <c r="I157" s="128"/>
      <c r="J157" s="128"/>
      <c r="K157" s="128"/>
      <c r="L157" s="128"/>
      <c r="M157" s="128"/>
      <c r="N157" s="128"/>
      <c r="O157" s="128"/>
      <c r="P157" s="128"/>
      <c r="Q157" s="128"/>
      <c r="R157" s="128"/>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66" t="s">
        <v>94</v>
      </c>
      <c r="B2" s="167"/>
      <c r="C2" s="167"/>
      <c r="D2" s="167"/>
      <c r="E2" s="167"/>
      <c r="F2" s="167"/>
      <c r="G2" s="167"/>
      <c r="H2" s="167"/>
      <c r="I2" s="167"/>
      <c r="J2" s="167"/>
      <c r="K2" s="167"/>
      <c r="L2" s="167"/>
      <c r="M2" s="167"/>
      <c r="N2" s="167"/>
      <c r="O2" s="167"/>
      <c r="P2" s="167"/>
      <c r="Q2" s="167"/>
      <c r="R2" s="167"/>
    </row>
    <row r="3" spans="1:18" ht="15">
      <c r="A3" s="154" t="s">
        <v>95</v>
      </c>
      <c r="B3" s="155"/>
      <c r="C3" s="155"/>
      <c r="D3" s="155"/>
      <c r="E3" s="155"/>
      <c r="F3" s="155"/>
      <c r="G3" s="155"/>
      <c r="H3" s="155"/>
      <c r="I3" s="155"/>
      <c r="J3" s="155"/>
      <c r="K3" s="155"/>
      <c r="L3" s="155"/>
      <c r="M3" s="155"/>
      <c r="N3" s="155"/>
      <c r="O3" s="155"/>
      <c r="P3" s="155"/>
      <c r="Q3" s="155"/>
      <c r="R3" s="155"/>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28" t="s">
        <v>106</v>
      </c>
      <c r="C14" s="128"/>
      <c r="D14" s="128"/>
      <c r="E14" s="128"/>
      <c r="F14" s="128"/>
      <c r="G14" s="128"/>
      <c r="H14" s="128"/>
      <c r="I14" s="128"/>
      <c r="J14" s="128"/>
      <c r="K14" s="128"/>
      <c r="L14" s="128"/>
      <c r="M14" s="128"/>
      <c r="N14" s="25"/>
      <c r="O14" s="25"/>
      <c r="P14" s="25"/>
      <c r="Q14" s="25"/>
      <c r="R14" s="25"/>
    </row>
    <row r="15" spans="1:18" ht="15">
      <c r="A15" s="26"/>
      <c r="B15" s="128" t="s">
        <v>107</v>
      </c>
      <c r="C15" s="128"/>
      <c r="D15" s="128"/>
      <c r="E15" s="128"/>
      <c r="F15" s="128"/>
      <c r="G15" s="128"/>
      <c r="H15" s="128"/>
      <c r="I15" s="128"/>
      <c r="J15" s="128"/>
      <c r="K15" s="128"/>
      <c r="L15" s="128"/>
      <c r="M15" s="128"/>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54" t="s">
        <v>108</v>
      </c>
      <c r="B32" s="155"/>
      <c r="C32" s="155"/>
      <c r="D32" s="155"/>
      <c r="E32" s="155"/>
      <c r="F32" s="155"/>
      <c r="G32" s="155"/>
      <c r="H32" s="155"/>
      <c r="I32" s="155"/>
      <c r="J32" s="155"/>
      <c r="K32" s="155"/>
      <c r="L32" s="155"/>
      <c r="M32" s="155"/>
      <c r="N32" s="155"/>
      <c r="O32" s="155"/>
      <c r="P32" s="155"/>
      <c r="Q32" s="155"/>
      <c r="R32" s="155"/>
    </row>
    <row r="33" spans="1:18" ht="15">
      <c r="A33" s="160" t="s">
        <v>109</v>
      </c>
      <c r="B33" s="161"/>
      <c r="C33" s="161"/>
      <c r="D33" s="161"/>
      <c r="E33" s="161"/>
      <c r="F33" s="161"/>
      <c r="G33" s="161"/>
      <c r="H33" s="161"/>
      <c r="I33" s="161"/>
      <c r="J33" s="161"/>
      <c r="K33" s="161"/>
      <c r="L33" s="161"/>
      <c r="M33" s="161"/>
      <c r="N33" s="161"/>
      <c r="O33" s="161"/>
      <c r="P33" s="161"/>
      <c r="Q33" s="161"/>
      <c r="R33" s="161"/>
    </row>
    <row r="34" spans="1:18" ht="15">
      <c r="A34" s="162"/>
      <c r="B34" s="157"/>
      <c r="C34" s="157"/>
      <c r="D34" s="157"/>
      <c r="E34" s="157"/>
      <c r="F34" s="157"/>
      <c r="G34" s="157"/>
      <c r="H34" s="157"/>
      <c r="I34" s="157"/>
      <c r="J34" s="157"/>
      <c r="K34" s="157"/>
      <c r="L34" s="157"/>
      <c r="M34" s="157"/>
      <c r="N34" s="157"/>
      <c r="O34" s="157"/>
      <c r="P34" s="157"/>
      <c r="Q34" s="157"/>
      <c r="R34" s="157"/>
    </row>
    <row r="35" spans="1:18" ht="15">
      <c r="A35" s="26"/>
      <c r="B35" s="25"/>
      <c r="C35" s="25"/>
      <c r="D35" s="25"/>
      <c r="E35" s="25"/>
      <c r="F35" s="25"/>
      <c r="G35" s="25"/>
      <c r="H35" s="25"/>
      <c r="I35" s="25"/>
      <c r="J35" s="25"/>
      <c r="K35" s="25"/>
      <c r="L35" s="25"/>
      <c r="M35" s="25"/>
      <c r="N35" s="25"/>
      <c r="O35" s="25"/>
      <c r="P35" s="25"/>
      <c r="Q35" s="25"/>
      <c r="R35" s="25"/>
    </row>
    <row r="36" spans="1:18" ht="15">
      <c r="A36" s="26"/>
      <c r="B36" s="163" t="s">
        <v>110</v>
      </c>
      <c r="C36" s="164"/>
      <c r="D36" s="164"/>
      <c r="E36" s="164"/>
      <c r="F36" s="164"/>
      <c r="G36" s="164"/>
      <c r="H36" s="164"/>
      <c r="I36" s="164"/>
      <c r="J36" s="164"/>
      <c r="K36" s="164"/>
      <c r="L36" s="164"/>
      <c r="M36" s="165"/>
      <c r="N36" s="25"/>
      <c r="O36" s="25"/>
      <c r="P36" s="25"/>
      <c r="Q36" s="25"/>
      <c r="R36" s="25"/>
    </row>
    <row r="37" spans="1:18" ht="15">
      <c r="A37" s="26"/>
      <c r="B37" s="26"/>
      <c r="C37" s="25"/>
      <c r="D37" s="25"/>
      <c r="E37" s="25"/>
      <c r="F37" s="25"/>
      <c r="G37" s="25"/>
      <c r="H37" s="150" t="s">
        <v>111</v>
      </c>
      <c r="I37" s="150"/>
      <c r="J37" s="150"/>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56" t="s">
        <v>67</v>
      </c>
      <c r="F38" s="156"/>
      <c r="G38" s="25"/>
      <c r="H38" s="40" t="s">
        <v>113</v>
      </c>
      <c r="I38" s="41">
        <v>3.0856051517533301</v>
      </c>
      <c r="J38" s="38" t="s">
        <v>114</v>
      </c>
      <c r="K38" s="156" t="s">
        <v>115</v>
      </c>
      <c r="L38" s="156"/>
      <c r="M38" s="37"/>
      <c r="N38" s="25"/>
      <c r="O38" s="25"/>
      <c r="P38" s="25"/>
      <c r="Q38" s="25"/>
      <c r="R38" s="25"/>
    </row>
    <row r="39" spans="1:18" ht="18">
      <c r="A39" s="26"/>
      <c r="B39" s="26"/>
      <c r="C39" s="40" t="s">
        <v>116</v>
      </c>
      <c r="D39" s="42">
        <f>IF($I$38&gt;$I$39,1,IF($I$38&lt;$I$39,-1,""))</f>
        <v>1</v>
      </c>
      <c r="E39" s="156" t="s">
        <v>3</v>
      </c>
      <c r="F39" s="156"/>
      <c r="G39" s="25"/>
      <c r="H39" s="40" t="s">
        <v>117</v>
      </c>
      <c r="I39" s="41">
        <v>2.95</v>
      </c>
      <c r="J39" s="38" t="s">
        <v>114</v>
      </c>
      <c r="K39" s="156" t="s">
        <v>118</v>
      </c>
      <c r="L39" s="156"/>
      <c r="M39" s="37"/>
      <c r="N39" s="25"/>
      <c r="O39" s="25"/>
      <c r="P39" s="25"/>
      <c r="Q39" s="25"/>
      <c r="R39" s="25"/>
    </row>
    <row r="40" spans="1:18" ht="15">
      <c r="A40" s="26"/>
      <c r="B40" s="26"/>
      <c r="C40" s="25"/>
      <c r="D40" s="25"/>
      <c r="E40" s="25"/>
      <c r="F40" s="25"/>
      <c r="G40" s="25"/>
      <c r="H40" s="40" t="s">
        <v>119</v>
      </c>
      <c r="I40" s="41">
        <v>14.734460115406172</v>
      </c>
      <c r="J40" s="38" t="s">
        <v>120</v>
      </c>
      <c r="K40" s="156" t="s">
        <v>121</v>
      </c>
      <c r="L40" s="156"/>
      <c r="M40" s="37"/>
      <c r="N40" s="25"/>
      <c r="O40" s="25"/>
      <c r="P40" s="25"/>
      <c r="Q40" s="25"/>
      <c r="R40" s="25"/>
    </row>
    <row r="41" spans="1:18" ht="15">
      <c r="A41" s="26"/>
      <c r="B41" s="26"/>
      <c r="C41" s="25"/>
      <c r="D41" s="25"/>
      <c r="E41" s="25"/>
      <c r="F41" s="25"/>
      <c r="G41" s="25"/>
      <c r="H41" s="40" t="s">
        <v>122</v>
      </c>
      <c r="I41" s="41">
        <v>318.14999999999998</v>
      </c>
      <c r="J41" s="38" t="s">
        <v>123</v>
      </c>
      <c r="K41" s="156" t="s">
        <v>124</v>
      </c>
      <c r="L41" s="156"/>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7" t="s">
        <v>131</v>
      </c>
      <c r="C57" s="157"/>
      <c r="D57" s="157"/>
      <c r="E57" s="157"/>
      <c r="F57" s="157"/>
      <c r="G57" s="157"/>
      <c r="H57" s="157"/>
      <c r="I57" s="157"/>
      <c r="J57" s="157"/>
      <c r="K57" s="157"/>
      <c r="L57" s="157"/>
      <c r="M57" s="157"/>
      <c r="N57" s="157"/>
      <c r="O57" s="157"/>
      <c r="P57" s="157"/>
      <c r="Q57" s="157"/>
      <c r="R57" s="157"/>
    </row>
    <row r="58" spans="1:18" s="23" customFormat="1" ht="15">
      <c r="A58" s="26"/>
      <c r="B58" s="157"/>
      <c r="C58" s="157"/>
      <c r="D58" s="157"/>
      <c r="E58" s="157"/>
      <c r="F58" s="157"/>
      <c r="G58" s="157"/>
      <c r="H58" s="157"/>
      <c r="I58" s="157"/>
      <c r="J58" s="157"/>
      <c r="K58" s="157"/>
      <c r="L58" s="157"/>
      <c r="M58" s="157"/>
      <c r="N58" s="157"/>
      <c r="O58" s="157"/>
      <c r="P58" s="157"/>
      <c r="Q58" s="157"/>
      <c r="R58" s="157"/>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7" t="s">
        <v>133</v>
      </c>
      <c r="D61" s="157"/>
      <c r="E61" s="157"/>
      <c r="F61" s="157"/>
      <c r="G61" s="157"/>
      <c r="H61" s="157"/>
      <c r="I61" s="157"/>
      <c r="J61" s="157"/>
      <c r="K61" s="157"/>
      <c r="L61" s="157"/>
      <c r="M61" s="157"/>
      <c r="N61" s="157"/>
      <c r="O61" s="157"/>
      <c r="P61" s="157"/>
      <c r="Q61" s="157"/>
      <c r="R61" s="157"/>
    </row>
    <row r="62" spans="1:18" s="23" customFormat="1" ht="15">
      <c r="A62" s="26"/>
      <c r="B62" s="25"/>
      <c r="C62" s="157"/>
      <c r="D62" s="157"/>
      <c r="E62" s="157"/>
      <c r="F62" s="157"/>
      <c r="G62" s="157"/>
      <c r="H62" s="157"/>
      <c r="I62" s="157"/>
      <c r="J62" s="157"/>
      <c r="K62" s="157"/>
      <c r="L62" s="157"/>
      <c r="M62" s="157"/>
      <c r="N62" s="157"/>
      <c r="O62" s="157"/>
      <c r="P62" s="157"/>
      <c r="Q62" s="157"/>
      <c r="R62" s="157"/>
    </row>
    <row r="63" spans="1:18" s="23" customFormat="1" ht="15">
      <c r="A63" s="26"/>
      <c r="B63" s="25"/>
      <c r="C63" s="157"/>
      <c r="D63" s="157"/>
      <c r="E63" s="157"/>
      <c r="F63" s="157"/>
      <c r="G63" s="157"/>
      <c r="H63" s="157"/>
      <c r="I63" s="157"/>
      <c r="J63" s="157"/>
      <c r="K63" s="157"/>
      <c r="L63" s="157"/>
      <c r="M63" s="157"/>
      <c r="N63" s="157"/>
      <c r="O63" s="157"/>
      <c r="P63" s="157"/>
      <c r="Q63" s="157"/>
      <c r="R63" s="157"/>
    </row>
    <row r="64" spans="1:18" s="23" customFormat="1" ht="15">
      <c r="A64" s="26"/>
      <c r="B64" s="25"/>
      <c r="C64" s="25"/>
      <c r="D64" s="25"/>
      <c r="E64" s="25"/>
      <c r="F64" s="25"/>
      <c r="G64" s="25"/>
      <c r="H64" s="25"/>
      <c r="I64" s="25"/>
      <c r="J64" s="25"/>
      <c r="K64" s="25"/>
      <c r="L64" s="25"/>
      <c r="M64" s="25"/>
      <c r="N64" s="25"/>
      <c r="O64" s="25"/>
      <c r="P64" s="25"/>
      <c r="Q64" s="25"/>
      <c r="R64" s="25"/>
    </row>
    <row r="65" spans="1:18" s="154" customFormat="1" ht="15">
      <c r="A65" s="158" t="s">
        <v>134</v>
      </c>
      <c r="B65" s="159"/>
      <c r="C65" s="159"/>
      <c r="D65" s="159"/>
      <c r="E65" s="159"/>
      <c r="F65" s="159"/>
      <c r="G65" s="159"/>
      <c r="H65" s="159"/>
      <c r="I65" s="159"/>
      <c r="J65" s="159"/>
      <c r="K65" s="159"/>
      <c r="L65" s="159"/>
      <c r="M65" s="159"/>
      <c r="N65" s="159"/>
      <c r="O65" s="159"/>
      <c r="P65" s="159"/>
      <c r="Q65" s="159"/>
      <c r="R65" s="159"/>
    </row>
    <row r="66" spans="1:18" s="23" customFormat="1" ht="15">
      <c r="A66" s="160" t="s">
        <v>135</v>
      </c>
      <c r="B66" s="161"/>
      <c r="C66" s="161"/>
      <c r="D66" s="161"/>
      <c r="E66" s="161"/>
      <c r="F66" s="161"/>
      <c r="G66" s="161"/>
      <c r="H66" s="161"/>
      <c r="I66" s="161"/>
      <c r="J66" s="161"/>
      <c r="K66" s="161"/>
      <c r="L66" s="161"/>
      <c r="M66" s="161"/>
      <c r="N66" s="161"/>
      <c r="O66" s="161"/>
      <c r="P66" s="161"/>
      <c r="Q66" s="161"/>
      <c r="R66" s="161"/>
    </row>
    <row r="67" spans="1:18" s="23" customFormat="1" ht="15">
      <c r="A67" s="162" t="s">
        <v>136</v>
      </c>
      <c r="B67" s="157"/>
      <c r="C67" s="157"/>
      <c r="D67" s="157"/>
      <c r="E67" s="157"/>
      <c r="F67" s="157"/>
      <c r="G67" s="157"/>
      <c r="H67" s="157"/>
      <c r="I67" s="157"/>
      <c r="J67" s="157"/>
      <c r="K67" s="157"/>
      <c r="L67" s="157"/>
      <c r="M67" s="157"/>
      <c r="N67" s="157"/>
      <c r="O67" s="157"/>
      <c r="P67" s="157"/>
      <c r="Q67" s="157"/>
      <c r="R67" s="157"/>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7" t="s">
        <v>137</v>
      </c>
      <c r="C69" s="157"/>
      <c r="D69" s="157"/>
      <c r="E69" s="157"/>
      <c r="F69" s="157"/>
      <c r="G69" s="157"/>
      <c r="H69" s="157"/>
      <c r="I69" s="157"/>
      <c r="J69" s="157"/>
      <c r="K69" s="157"/>
      <c r="L69" s="157"/>
      <c r="M69" s="157"/>
      <c r="N69" s="157"/>
      <c r="O69" s="157"/>
      <c r="P69" s="157"/>
      <c r="Q69" s="157"/>
      <c r="R69" s="47"/>
    </row>
    <row r="70" spans="1:18" s="23" customFormat="1" ht="15">
      <c r="A70" s="46"/>
      <c r="B70" s="157"/>
      <c r="C70" s="157"/>
      <c r="D70" s="157"/>
      <c r="E70" s="157"/>
      <c r="F70" s="157"/>
      <c r="G70" s="157"/>
      <c r="H70" s="157"/>
      <c r="I70" s="157"/>
      <c r="J70" s="157"/>
      <c r="K70" s="157"/>
      <c r="L70" s="157"/>
      <c r="M70" s="157"/>
      <c r="N70" s="157"/>
      <c r="O70" s="157"/>
      <c r="P70" s="157"/>
      <c r="Q70" s="157"/>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3" t="s">
        <v>110</v>
      </c>
      <c r="C72" s="164"/>
      <c r="D72" s="164"/>
      <c r="E72" s="164"/>
      <c r="F72" s="164"/>
      <c r="G72" s="164"/>
      <c r="H72" s="164"/>
      <c r="I72" s="164"/>
      <c r="J72" s="164"/>
      <c r="K72" s="164"/>
      <c r="L72" s="164"/>
      <c r="M72" s="165"/>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56" t="s">
        <v>67</v>
      </c>
      <c r="F74" s="156"/>
      <c r="G74" s="25"/>
      <c r="H74" s="38" t="s">
        <v>138</v>
      </c>
      <c r="I74" s="41">
        <v>0.48</v>
      </c>
      <c r="J74" s="38" t="s">
        <v>3</v>
      </c>
      <c r="K74" s="156" t="s">
        <v>139</v>
      </c>
      <c r="L74" s="156"/>
      <c r="M74" s="37"/>
      <c r="N74" s="47"/>
      <c r="O74" s="47"/>
      <c r="P74" s="47"/>
      <c r="Q74" s="47"/>
      <c r="R74" s="47"/>
    </row>
    <row r="75" spans="1:18" ht="15">
      <c r="A75" s="46"/>
      <c r="B75" s="26"/>
      <c r="C75" s="40" t="s">
        <v>116</v>
      </c>
      <c r="D75" s="42"/>
      <c r="E75" s="156" t="s">
        <v>3</v>
      </c>
      <c r="F75" s="156"/>
      <c r="G75" s="25"/>
      <c r="H75" s="38" t="s">
        <v>140</v>
      </c>
      <c r="I75" s="41">
        <v>312.74999024855759</v>
      </c>
      <c r="J75" s="38" t="s">
        <v>141</v>
      </c>
      <c r="K75" s="156" t="s">
        <v>142</v>
      </c>
      <c r="L75" s="156"/>
      <c r="M75" s="37"/>
      <c r="N75" s="47"/>
      <c r="O75" s="47"/>
      <c r="P75" s="47"/>
      <c r="Q75" s="47"/>
      <c r="R75" s="47"/>
    </row>
    <row r="76" spans="1:18" ht="15">
      <c r="A76" s="46"/>
      <c r="B76" s="26"/>
      <c r="C76" s="25"/>
      <c r="D76" s="25"/>
      <c r="E76" s="25"/>
      <c r="F76" s="25"/>
      <c r="G76" s="25"/>
      <c r="H76" s="38" t="s">
        <v>143</v>
      </c>
      <c r="I76" s="41">
        <v>318.14999999999998</v>
      </c>
      <c r="J76" s="38" t="s">
        <v>123</v>
      </c>
      <c r="K76" s="156" t="s">
        <v>124</v>
      </c>
      <c r="L76" s="156"/>
      <c r="M76" s="37"/>
      <c r="N76" s="47"/>
      <c r="O76" s="47"/>
      <c r="P76" s="47"/>
      <c r="Q76" s="47"/>
      <c r="R76" s="47"/>
    </row>
    <row r="77" spans="1:18" ht="18">
      <c r="A77" s="46"/>
      <c r="B77" s="26"/>
      <c r="C77" s="25"/>
      <c r="D77" s="25"/>
      <c r="E77" s="25"/>
      <c r="F77" s="25"/>
      <c r="G77" s="25"/>
      <c r="H77" s="38" t="s">
        <v>144</v>
      </c>
      <c r="I77" s="41">
        <v>5</v>
      </c>
      <c r="J77" s="38" t="s">
        <v>62</v>
      </c>
      <c r="K77" s="156" t="s">
        <v>145</v>
      </c>
      <c r="L77" s="156"/>
      <c r="M77" s="37"/>
      <c r="N77" s="47"/>
      <c r="O77" s="47"/>
      <c r="P77" s="47"/>
      <c r="Q77" s="47"/>
      <c r="R77" s="47"/>
    </row>
    <row r="78" spans="1:18" ht="18">
      <c r="A78" s="46"/>
      <c r="B78" s="26"/>
      <c r="C78" s="25"/>
      <c r="D78" s="25"/>
      <c r="E78" s="25"/>
      <c r="F78" s="25"/>
      <c r="G78" s="25"/>
      <c r="H78" s="38" t="s">
        <v>146</v>
      </c>
      <c r="I78" s="41">
        <v>3.07</v>
      </c>
      <c r="J78" s="38" t="s">
        <v>114</v>
      </c>
      <c r="K78" s="156" t="s">
        <v>147</v>
      </c>
      <c r="L78" s="156"/>
      <c r="M78" s="37"/>
      <c r="N78" s="47"/>
      <c r="O78" s="47"/>
      <c r="P78" s="47"/>
      <c r="Q78" s="47"/>
      <c r="R78" s="47"/>
    </row>
    <row r="79" spans="1:18" ht="18">
      <c r="A79" s="46"/>
      <c r="B79" s="26"/>
      <c r="C79" s="25"/>
      <c r="D79" s="25"/>
      <c r="E79" s="25"/>
      <c r="F79" s="25"/>
      <c r="G79" s="25"/>
      <c r="H79" s="38" t="s">
        <v>148</v>
      </c>
      <c r="I79" s="41">
        <v>0.4764958148898909</v>
      </c>
      <c r="J79" s="38" t="s">
        <v>114</v>
      </c>
      <c r="K79" s="156" t="s">
        <v>149</v>
      </c>
      <c r="L79" s="156"/>
      <c r="M79" s="37"/>
      <c r="N79" s="47"/>
      <c r="O79" s="47"/>
      <c r="P79" s="47"/>
      <c r="Q79" s="47"/>
      <c r="R79" s="47"/>
    </row>
    <row r="80" spans="1:18" ht="15">
      <c r="A80" s="46"/>
      <c r="B80" s="26"/>
      <c r="C80" s="25"/>
      <c r="D80" s="25"/>
      <c r="E80" s="25"/>
      <c r="F80" s="25"/>
      <c r="G80" s="25"/>
      <c r="H80" s="38" t="s">
        <v>150</v>
      </c>
      <c r="I80" s="41">
        <v>3.0856051517533336</v>
      </c>
      <c r="J80" s="38" t="s">
        <v>114</v>
      </c>
      <c r="K80" s="156" t="s">
        <v>151</v>
      </c>
      <c r="L80" s="156"/>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28" t="s">
        <v>166</v>
      </c>
      <c r="C144" s="128"/>
      <c r="D144" s="128"/>
      <c r="E144" s="128"/>
      <c r="F144" s="128"/>
      <c r="G144" s="128"/>
      <c r="H144" s="128"/>
      <c r="I144" s="128"/>
      <c r="J144" s="128"/>
      <c r="K144" s="128"/>
      <c r="L144" s="128"/>
      <c r="M144" s="128"/>
      <c r="N144" s="128"/>
      <c r="O144" s="128"/>
      <c r="P144" s="128"/>
      <c r="Q144" s="128"/>
      <c r="R144" s="25"/>
    </row>
    <row r="145" spans="1:18" ht="15">
      <c r="A145" s="26"/>
      <c r="B145" s="128"/>
      <c r="C145" s="128"/>
      <c r="D145" s="128"/>
      <c r="E145" s="128"/>
      <c r="F145" s="128"/>
      <c r="G145" s="128"/>
      <c r="H145" s="128"/>
      <c r="I145" s="128"/>
      <c r="J145" s="128"/>
      <c r="K145" s="128"/>
      <c r="L145" s="128"/>
      <c r="M145" s="128"/>
      <c r="N145" s="128"/>
      <c r="O145" s="128"/>
      <c r="P145" s="128"/>
      <c r="Q145" s="128"/>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54" t="s">
        <v>167</v>
      </c>
      <c r="B147" s="155"/>
      <c r="C147" s="155"/>
      <c r="D147" s="155"/>
      <c r="E147" s="155"/>
      <c r="F147" s="155"/>
      <c r="G147" s="155"/>
      <c r="H147" s="155"/>
      <c r="I147" s="155"/>
      <c r="J147" s="155"/>
      <c r="K147" s="155"/>
      <c r="L147" s="155"/>
      <c r="M147" s="155"/>
      <c r="N147" s="155"/>
      <c r="O147" s="155"/>
      <c r="P147" s="155"/>
      <c r="Q147" s="155"/>
      <c r="R147" s="155"/>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66" t="s">
        <v>92</v>
      </c>
      <c r="B2" s="167"/>
      <c r="C2" s="167"/>
      <c r="D2" s="167"/>
      <c r="E2" s="167"/>
      <c r="F2" s="167"/>
      <c r="G2" s="167"/>
      <c r="H2" s="167"/>
      <c r="I2" s="167"/>
      <c r="J2" s="167"/>
      <c r="K2" s="167"/>
      <c r="L2" s="167"/>
      <c r="M2" s="167"/>
      <c r="N2" s="167"/>
      <c r="O2" s="167"/>
      <c r="P2" s="167"/>
      <c r="Q2" s="167"/>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N1" zoomScale="70" zoomScaleNormal="70" workbookViewId="0">
      <selection activeCell="X11" sqref="X11"/>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237</v>
      </c>
      <c r="W10" t="s">
        <v>236</v>
      </c>
      <c r="X10" t="s">
        <v>279</v>
      </c>
      <c r="Y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defaultColWidth="8.7109375" defaultRowHeight="15"/>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defaultColWidth="8.7109375" defaultRowHeight="15"/>
  <cols>
    <col min="13" max="13" width="48.7109375" bestFit="1" customWidth="1"/>
  </cols>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8</v>
      </c>
      <c r="D2">
        <v>1</v>
      </c>
      <c r="F2" t="s">
        <v>351</v>
      </c>
      <c r="G2" t="s">
        <v>352</v>
      </c>
      <c r="H2" t="s">
        <v>352</v>
      </c>
      <c r="I2" t="s">
        <v>352</v>
      </c>
      <c r="J2" t="s">
        <v>353</v>
      </c>
      <c r="K2" t="s">
        <v>350</v>
      </c>
      <c r="L2" t="s">
        <v>355</v>
      </c>
      <c r="M2" t="s">
        <v>356</v>
      </c>
      <c r="N2" t="s">
        <v>357</v>
      </c>
      <c r="O2" t="s">
        <v>354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2024-11-19T21:11:18Z</dcterms:modified>
</cp:coreProperties>
</file>