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e.2\1_simulation_inputs\"/>
    </mc:Choice>
  </mc:AlternateContent>
  <xr:revisionPtr revIDLastSave="0" documentId="13_ncr:1_{6FF8E95A-80C2-4A58-AE81-6B018E55EBFA}"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37" i="49" l="1"/>
  <c r="M37" i="49"/>
  <c r="L37" i="49"/>
  <c r="K37" i="49"/>
  <c r="J37" i="49"/>
  <c r="I37" i="49"/>
  <c r="H37" i="49"/>
  <c r="G37" i="49"/>
  <c r="F37" i="49"/>
  <c r="E37" i="49"/>
  <c r="N36" i="49"/>
  <c r="M36" i="49"/>
  <c r="L36" i="49"/>
  <c r="K36" i="49"/>
  <c r="J36" i="49"/>
  <c r="I36" i="49"/>
  <c r="H36" i="49"/>
  <c r="G36" i="49"/>
  <c r="F36" i="49"/>
  <c r="E36" i="49"/>
  <c r="N35" i="49"/>
  <c r="M35" i="49"/>
  <c r="L35" i="49"/>
  <c r="K35" i="49"/>
  <c r="J35" i="49"/>
  <c r="I35" i="49"/>
  <c r="H35" i="49"/>
  <c r="G35" i="49"/>
  <c r="F35" i="49"/>
  <c r="E35" i="49"/>
  <c r="N33" i="49"/>
  <c r="M33" i="49"/>
  <c r="L33" i="49"/>
  <c r="K33" i="49"/>
  <c r="J33" i="49"/>
  <c r="I33" i="49"/>
  <c r="H33" i="49"/>
  <c r="G33" i="49"/>
  <c r="F33" i="49"/>
  <c r="E33" i="49"/>
  <c r="N32" i="49"/>
  <c r="M32" i="49"/>
  <c r="L32" i="49"/>
  <c r="K32" i="49"/>
  <c r="J32" i="49"/>
  <c r="I32" i="49"/>
  <c r="H32" i="49"/>
  <c r="G32" i="49"/>
  <c r="F32" i="49"/>
  <c r="E32" i="49"/>
  <c r="N31" i="49"/>
  <c r="M31" i="49"/>
  <c r="L31" i="49"/>
  <c r="K31" i="49"/>
  <c r="J31" i="49"/>
  <c r="I31" i="49"/>
  <c r="H31" i="49"/>
  <c r="G31" i="49"/>
  <c r="F31" i="49"/>
  <c r="E31" i="49"/>
  <c r="N30" i="49"/>
  <c r="M30" i="49"/>
  <c r="L30" i="49"/>
  <c r="K30" i="49"/>
  <c r="J30" i="49"/>
  <c r="I30" i="49"/>
  <c r="H30" i="49"/>
  <c r="G30" i="49"/>
  <c r="F30" i="49"/>
  <c r="E30" i="49"/>
  <c r="N24" i="49"/>
  <c r="N23" i="49"/>
  <c r="N20" i="49"/>
  <c r="N19" i="49"/>
  <c r="N18" i="49"/>
  <c r="M24" i="49"/>
  <c r="M23" i="49"/>
  <c r="M20" i="49"/>
  <c r="M19" i="49"/>
  <c r="M18" i="49"/>
  <c r="L24" i="49"/>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C8" i="49"/>
  <c r="E69" i="53"/>
  <c r="D23" i="53"/>
  <c r="G21" i="49" l="1"/>
  <c r="F25" i="49"/>
  <c r="L25" i="49"/>
  <c r="H21" i="49"/>
  <c r="N21" i="49"/>
  <c r="G25" i="49"/>
  <c r="M25" i="49"/>
  <c r="I21" i="49"/>
  <c r="H25" i="49"/>
  <c r="N25" i="49"/>
  <c r="J21" i="49"/>
  <c r="I25" i="49"/>
  <c r="K21" i="49"/>
  <c r="F21" i="49"/>
  <c r="L21" i="49"/>
  <c r="J25" i="49"/>
  <c r="K25" i="49"/>
  <c r="M21" i="49"/>
  <c r="L70" i="53"/>
  <c r="R1" i="53" l="1"/>
  <c r="J23" i="53"/>
  <c r="D24" i="53" s="1"/>
  <c r="A1" i="53"/>
  <c r="L84" i="53"/>
  <c r="L81" i="53"/>
  <c r="E80" i="53"/>
  <c r="L74" i="53"/>
  <c r="L73" i="53"/>
  <c r="J24" i="53"/>
  <c r="B18" i="50"/>
  <c r="H15" i="50"/>
  <c r="H17" i="50"/>
  <c r="H19" i="50"/>
  <c r="H21" i="50"/>
  <c r="B21" i="50"/>
  <c r="H23" i="50"/>
  <c r="A2" i="50"/>
  <c r="A2" i="47"/>
  <c r="J2" i="47"/>
  <c r="J2" i="50"/>
  <c r="R1" i="44"/>
  <c r="B19" i="50" l="1"/>
  <c r="B17"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23"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<sst xmlns="http://schemas.openxmlformats.org/spreadsheetml/2006/main" count="1093" uniqueCount="353">
  <si>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</si>
  <si>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</si>
  <si>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</si>
  <si>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</si>
  <si>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</si>
  <si>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</si>
  <si>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</si>
  <si>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</si>
  <si>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</si>
  <si>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</si>
  <si>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</si>
  <si>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</si>
  <si>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</si>
  <si>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</si>
  <si>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</si>
  <si>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</si>
  <si>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</si>
  <si>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</si>
  <si>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</si>
  <si>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</si>
  <si>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</si>
  <si>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</si>
  <si>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</si>
  <si>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</si>
  <si>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</si>
  <si>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</si>
  <si>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</si>
  <si>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</si>
  <si>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</si>
  <si>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</si>
  <si>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</si>
  <si>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</si>
  <si>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</si>
  <si>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</si>
  <si>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</si>
  <si>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</si>
  <si>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</si>
  <si>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</si>
  <si>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</si>
  <si>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</si>
  <si>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</si>
  <si>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</si>
  <si>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</si>
  <si>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</si>
  <si>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</si>
  <si>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</si>
  <si>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</si>
  <si>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</si>
  <si>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</si>
  <si>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</si>
  <si>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</si>
  <si>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</si>
  <si>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</si>
  <si>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</si>
  <si>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</si>
  <si>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</si>
  <si>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</si>
  <si>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</si>
  <si>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</si>
  <si>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</si>
  <si>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</si>
  <si>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</si>
  <si>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</si>
  <si>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</si>
  <si>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</si>
  <si>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</si>
  <si>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</si>
  <si>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</si>
  <si>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</si>
  <si>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</si>
  <si>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</si>
  <si>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</si>
  <si>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</si>
  <si>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</si>
  <si>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</si>
  <si>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</si>
  <si>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</si>
  <si>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</si>
  <si>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</si>
  <si>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</si>
  <si>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</si>
  <si>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</si>
  <si>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</si>
  <si>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</si>
  <si>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</si>
  <si>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</si>
  <si>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</si>
  <si>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</si>
  <si>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</si>
  <si>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</si>
  <si>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</si>
  <si>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</si>
  <si>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</si>
  <si>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</si>
  <si>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</si>
  <si>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</si>
  <si>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</si>
  <si>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</si>
  <si>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</si>
  <si>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</si>
  <si>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</si>
  <si>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</si>
  <si>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</si>
  <si>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</si>
  <si>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</si>
  <si>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</si>
  <si>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</si>
  <si>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</si>
  <si>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</si>
  <si>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</si>
  <si>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</si>
  <si>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</si>
  <si>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</si>
  <si>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</si>
  <si>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</si>
  <si>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</si>
  <si>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</si>
  <si>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</si>
  <si>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</si>
  <si>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</si>
  <si>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</si>
  <si>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</si>
  <si>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</si>
  <si>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</si>
  <si>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</si>
  <si>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</si>
  <si>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</si>
  <si>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</si>
  <si>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</si>
  <si>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</si>
  <si>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</si>
  <si>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</si>
  <si>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</si>
  <si>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</si>
  <si>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</si>
  <si>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</si>
  <si>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</si>
  <si>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</si>
  <si>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</si>
  <si>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</si>
  <si>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</si>
  <si>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</si>
  <si>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</si>
  <si>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</si>
  <si>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</si>
  <si>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</si>
  <si>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</si>
  <si>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</si>
  <si>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</si>
  <si>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</si>
  <si>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</si>
  <si>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</si>
  <si>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</si>
  <si>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</si>
  <si>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</si>
  <si>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</si>
  <si>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</si>
  <si>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</si>
  <si>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</si>
  <si>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</si>
  <si>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</si>
  <si>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</si>
  <si>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</si>
  <si>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</si>
  <si>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</si>
  <si>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</si>
  <si>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</si>
  <si>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</si>
  <si>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</si>
  <si>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</si>
  <si>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</si>
  <si>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</si>
  <si>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</si>
  <si>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</si>
  <si>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</si>
  <si>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</si>
  <si>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</si>
  <si>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</si>
  <si>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</si>
  <si>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</si>
  <si>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</si>
  <si>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</si>
  <si>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</si>
  <si>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</si>
  <si>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</si>
  <si>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</si>
  <si>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</si>
  <si>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</si>
  <si>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</si>
  <si>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</si>
  <si>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</si>
  <si>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</si>
  <si>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</si>
  <si>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</si>
  <si>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</si>
  <si>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</si>
  <si>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</si>
  <si>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</si>
  <si>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</si>
  <si>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</si>
  <si>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</si>
  <si>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</si>
  <si>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</si>
  <si>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</si>
  <si>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</si>
  <si>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</si>
  <si>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</si>
  <si>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</si>
  <si>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</si>
  <si>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</si>
  <si>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</si>
  <si>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</si>
  <si>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</si>
  <si>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</si>
  <si>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</si>
  <si>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</si>
  <si>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</si>
  <si>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</si>
  <si>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</si>
  <si>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</si>
  <si>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</si>
  <si>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</si>
  <si>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</si>
  <si>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</si>
  <si>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</si>
  <si>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</si>
  <si>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</si>
  <si>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</si>
  <si>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</si>
  <si>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</si>
  <si>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</si>
  <si>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</si>
  <si>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</si>
  <si>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</si>
  <si>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</si>
  <si>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</si>
  <si>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</si>
  <si>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</si>
  <si>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</si>
  <si>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</si>
  <si>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</si>
  <si>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</si>
  <si>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</si>
  <si>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</si>
  <si>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</si>
  <si>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</si>
  <si>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</si>
  <si>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</si>
  <si>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</si>
  <si>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</si>
  <si>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</si>
  <si>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</si>
  <si>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</si>
  <si>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</si>
  <si>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</si>
  <si>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</si>
  <si>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</si>
  <si>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</si>
  <si>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</si>
  <si>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</si>
  <si>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</si>
  <si>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</si>
  <si>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</si>
  <si>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</si>
  <si>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</si>
  <si>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</si>
  <si>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</si>
  <si>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</si>
  <si>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</si>
  <si>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</si>
  <si>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</si>
  <si>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</si>
  <si>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</si>
  <si>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</si>
  <si>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</si>
  <si>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</si>
  <si>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</si>
  <si>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</si>
  <si>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</si>
  <si>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</si>
  <si>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</si>
  <si>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</si>
  <si>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</si>
  <si>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</si>
  <si>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</si>
  <si>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</si>
  <si>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</si>
  <si>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</si>
  <si>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</si>
  <si>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</si>
  <si>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</si>
  <si>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</si>
  <si>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</si>
  <si>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</si>
  <si>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</si>
  <si>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</si>
  <si>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</si>
  <si>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</si>
  <si>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</si>
  <si>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</si>
  <si>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</si>
  <si>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</si>
  <si>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</si>
  <si>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</si>
  <si>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</si>
  <si>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</si>
  <si>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</si>
  <si>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</si>
  <si>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</si>
  <si>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</si>
  <si>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</si>
  <si>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</si>
  <si>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</si>
  <si>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</si>
  <si>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</si>
  <si>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</si>
  <si>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</si>
  <si>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</si>
  <si>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</si>
  <si>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</si>
  <si>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</si>
  <si>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</si>
  <si>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</si>
  <si>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</si>
  <si>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</si>
  <si>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</si>
  <si>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</si>
  <si>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</si>
  <si>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</si>
  <si>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</si>
  <si>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</si>
  <si>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</si>
  <si>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</si>
  <si>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</si>
  <si>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</si>
  <si>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</si>
  <si>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</si>
  <si>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</si>
  <si>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</si>
  <si>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</si>
  <si>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</si>
  <si>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</si>
  <si>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</si>
  <si>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</si>
  <si>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</si>
  <si>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</si>
  <si>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</si>
  <si>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</si>
  <si>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</si>
  <si>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</si>
  <si>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</si>
  <si>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Step 9</t>
  </si>
  <si>
    <t>Step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</si>
</sst>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77">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6" dataDxfId="74" headerRowBorderDxfId="75" tableBorderDxfId="73" totalsRowBorderDxfId="72">
  <autoFilter ref="A9:J13" xr:uid="{B089C5C3-2CCE-4800-96CA-2131BB6E3E4F}"/>
  <tableColumns count="10">
    <tableColumn id="1" xr3:uid="{B74FFB85-2D30-2248-A7F7-F9B59A5E8CFF}" name="Variable" dataDxfId="71"/>
    <tableColumn id="4" xr3:uid="{60EF3E4D-7C76-4043-99D4-ADAEA96787E6}" name="Value" dataDxfId="70"/>
    <tableColumn id="5" xr3:uid="{C5CA3C39-58DB-CD4F-9E50-5D2008F0E4A7}" name="Unit" dataDxfId="69"/>
    <tableColumn id="6" xr3:uid="{B9E69413-DB95-204F-9494-7456D76A8956}" name="Comparisons" dataDxfId="68"/>
    <tableColumn id="7" xr3:uid="{F5A3A202-5AED-EF49-A242-F186A4937E89}" name="Variable Type" dataDxfId="67"/>
    <tableColumn id="8" xr3:uid="{93CB49C7-D7F9-AD4A-BE8A-B9B446828E85}" name="Dependency" dataDxfId="66"/>
    <tableColumn id="12" xr3:uid="{8A8E4280-7DFF-F040-BC62-92460CFF74F8}" name="Test 1" dataDxfId="65"/>
    <tableColumn id="10" xr3:uid="{B402B24B-3143-B74C-B234-CC9367918327}" name="Test 2" dataDxfId="64"/>
    <tableColumn id="2" xr3:uid="{A2ECB960-DF6E-CC4C-B930-70C73CAD4EDE}" name="Test 3" dataDxfId="63"/>
    <tableColumn id="9" xr3:uid="{AF810ADD-A738-A044-AE38-3E9B8AAB2DFA}" name="Description"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61" dataDxfId="59" headerRowBorderDxfId="60" tableBorderDxfId="58" totalsRowBorderDxfId="57">
  <autoFilter ref="A9:J24" xr:uid="{B089C5C3-2CCE-4800-96CA-2131BB6E3E4F}"/>
  <tableColumns count="10">
    <tableColumn id="1" xr3:uid="{B98941E9-1F8D-FA4F-B8CD-D19FA0CCE7B4}" name="Variable" dataDxfId="56"/>
    <tableColumn id="4" xr3:uid="{727F89FD-185E-664A-A44F-49646268379F}" name="Value" dataDxfId="55">
      <calculatedColumnFormula>IF(Table1323[[#This Row],[Test 3]]=1,_xlfn.TEXTJOIN(" ",TRUE,'Cycle Organizer'!E11:E11),"")</calculatedColumnFormula>
    </tableColumn>
    <tableColumn id="5" xr3:uid="{D0488D30-3DC2-904A-BA5A-CACD3EEC7D17}" name="Unit" dataDxfId="54"/>
    <tableColumn id="6" xr3:uid="{9112EDC0-76BE-9546-A557-16201290DACC}" name="Comparisons" dataDxfId="53"/>
    <tableColumn id="7" xr3:uid="{4F3D680C-E3B0-014A-858E-06A189C1336A}" name="Variable Type" dataDxfId="52"/>
    <tableColumn id="8" xr3:uid="{4F5D00A9-97D5-E141-87BC-CB91CD679F2C}" name="Dependency" dataDxfId="51"/>
    <tableColumn id="12" xr3:uid="{3E2FDA4E-8924-234A-8D70-FEFA2242DD0C}" name="Test 1" dataDxfId="50"/>
    <tableColumn id="10" xr3:uid="{D5461923-1F13-424D-88C0-CDBD0551AB36}" name="Test 2" dataDxfId="49"/>
    <tableColumn id="2" xr3:uid="{8F164C94-DCC1-1941-A4E7-A3D223D748FE}" name="Test 3" dataDxfId="48"/>
    <tableColumn id="9" xr3:uid="{35227A5D-3970-B042-9FA5-06C9B540EE2C}" name="Description" dataDxfId="4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FFFF0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10</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kmCNXf2rBdTsqRNXGw7zA4BM+44XNeYoOQfIVLhoLIu0k1bw4Gr50IYOh0DqSa2q44oJG4csBrdvRQRagLVksQ==" saltValue="mCbTsDk02WsADJGlyLZebA==" spinCount="100000" sheet="1" objects="1" scenarios="1" selectLockedCells="1"/>
  <mergeCells count="2">
    <mergeCell ref="A3:J3"/>
    <mergeCell ref="J4:J8"/>
  </mergeCells>
  <conditionalFormatting sqref="B10:B13">
    <cfRule type="expression" dxfId="46" priority="1">
      <formula>IF(AND($B10&lt;&gt;"",$I10=0),1,0)</formula>
    </cfRule>
    <cfRule type="expression" dxfId="45" priority="2">
      <formula>IF($B10&lt;&gt;"",1,0)</formula>
    </cfRule>
    <cfRule type="expression" dxfId="44" priority="3">
      <formula>$I10 = 0</formula>
    </cfRule>
  </conditionalFormatting>
  <conditionalFormatting sqref="J4">
    <cfRule type="expression" dxfId="43" priority="12">
      <formula>IF(COUNTA($B$10:$B$13)&lt;&gt;COUNTIF($I$10:$I$13,1),1,0)</formula>
    </cfRule>
    <cfRule type="expression" dxfId="42"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FFFF0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4 1 10 35 65 4 1 10 35 65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0 3.085605152 0.994 0.476495815 0 0 3.085605152 0.994 0.476495815 0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Sum_LK_Mol_Frac_[-] Pressure_[bar] None None Pressure_[bar] 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Adsorber_2_Prod_End Adsorber_2_Prod_End None None Adsorber_2_Prod_End Adsorber_1_Prod_End Adsorber_1_Prod_End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HP-FEE-RAF HP-FEE-RAF DP-ATM-XXX LP-ATM-RAF</v>
      </c>
      <c r="C14" s="16" t="s">
        <v>3</v>
      </c>
      <c r="D14" s="49" t="s">
        <v>27</v>
      </c>
      <c r="E14" s="49" t="s">
        <v>9</v>
      </c>
      <c r="F14" s="16" t="s">
        <v>40</v>
      </c>
      <c r="G14" s="49">
        <v>1</v>
      </c>
      <c r="H14" s="49">
        <f>Initialization!$B$10</f>
        <v>2</v>
      </c>
      <c r="I14" s="17">
        <v>1</v>
      </c>
      <c r="J14" s="18" t="s">
        <v>266</v>
      </c>
    </row>
    <row r="15" spans="1:10" ht="14.4">
      <c r="A15" s="104" t="s">
        <v>292</v>
      </c>
      <c r="B15" s="78" t="str">
        <f ca="1">IF(Table1323[[#This Row],[Test 3]]=1,_xlfn.TEXTJOIN(" ",TRUE,OFFSET('Cycle Organizer'!$E$17,12*(RIGHT(A15,1)-1),0):OFFSET('Cycle Organizer'!$E$17,12*(RIGHT(A15,1)-1),Initialization!$B$12)),"")</f>
        <v>HP-FEE-RAF HP-FEE-RAF HP-FEE-RAF DP-ATM-XXX LP-ATM-RAF RP-XXX-RAF RP-FEE-XXX HP-FEE-RAF HP-FEE-RAF HP-FEE-RAF</v>
      </c>
      <c r="C15" s="16" t="s">
        <v>3</v>
      </c>
      <c r="D15" s="103" t="s">
        <v>27</v>
      </c>
      <c r="E15" s="103" t="s">
        <v>9</v>
      </c>
      <c r="F15" s="16" t="s">
        <v>40</v>
      </c>
      <c r="G15" s="103"/>
      <c r="H15" s="103">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4" t="s">
        <v>291</v>
      </c>
      <c r="B17" s="78" t="str">
        <f ca="1">IF(Table1323[[#This Row],[Test 3]]=1,_xlfn.TEXTJOIN(" ",TRUE,OFFSET('Cycle Organizer'!$E$16,12*(RIGHT(A17,1)-1),0):OFFSET('Cycle Organizer'!$E$16,12*(RIGHT(A17,1)-1),Initialization!$B$12)),"")</f>
        <v>constant_pressure constant_pressure constant_pressure varying_pressure constant_pressure varying_pressure varying_pressure constant_pressure constant_pressure constant_pressure</v>
      </c>
      <c r="C17" s="16" t="s">
        <v>3</v>
      </c>
      <c r="D17" s="103" t="s">
        <v>27</v>
      </c>
      <c r="E17" s="103" t="s">
        <v>9</v>
      </c>
      <c r="F17" s="16" t="s">
        <v>40</v>
      </c>
      <c r="G17" s="103"/>
      <c r="H17" s="103">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0 0.0000085 0.00000507 0.00000507 0.00000507 0.00000507 0.00000507 0.00000507 0.00000675 1</v>
      </c>
      <c r="C18" s="16" t="s">
        <v>67</v>
      </c>
      <c r="D18" s="49" t="s">
        <v>27</v>
      </c>
      <c r="E18" s="49" t="s">
        <v>9</v>
      </c>
      <c r="F18" s="16" t="s">
        <v>40</v>
      </c>
      <c r="G18" s="49">
        <v>1</v>
      </c>
      <c r="H18" s="49">
        <f>Initialization!$B$10</f>
        <v>2</v>
      </c>
      <c r="I18" s="17">
        <v>1</v>
      </c>
      <c r="J18" s="18" t="s">
        <v>265</v>
      </c>
    </row>
    <row r="19" spans="1:10" ht="28.8">
      <c r="A19" s="104" t="s">
        <v>290</v>
      </c>
      <c r="B19" s="78" t="str">
        <f ca="1">IF(Table1323[[#This Row],[Test 3]]=1,_xlfn.TEXTJOIN(" ",TRUE,OFFSET('Cycle Organizer'!$E$22,12*(RIGHT(A19,1)-1),0):OFFSET('Cycle Organizer'!$E$22,12*(RIGHT(A19,1)-1),Initialization!$B$12)),"")</f>
        <v>0.00000507 0.00000507 0.00000507 0.00000675 1 0 0.0000085 0.00000507 0.00000507 0.00000507</v>
      </c>
      <c r="C19" s="16" t="s">
        <v>67</v>
      </c>
      <c r="D19" s="103" t="s">
        <v>27</v>
      </c>
      <c r="E19" s="103" t="s">
        <v>9</v>
      </c>
      <c r="F19" s="16" t="s">
        <v>40</v>
      </c>
      <c r="G19" s="103"/>
      <c r="H19" s="103">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0.000055 0 1 1 1 1 1 1 0 0.000000125</v>
      </c>
      <c r="C20" s="16" t="s">
        <v>67</v>
      </c>
      <c r="D20" s="49" t="s">
        <v>27</v>
      </c>
      <c r="E20" s="49" t="s">
        <v>9</v>
      </c>
      <c r="F20" s="16" t="s">
        <v>40</v>
      </c>
      <c r="G20" s="49">
        <v>1</v>
      </c>
      <c r="H20" s="49">
        <f>Initialization!$B$10</f>
        <v>2</v>
      </c>
      <c r="I20" s="17">
        <v>1</v>
      </c>
      <c r="J20" s="18" t="s">
        <v>268</v>
      </c>
    </row>
    <row r="21" spans="1:10" ht="28.8">
      <c r="A21" s="104" t="s">
        <v>289</v>
      </c>
      <c r="B21" s="78" t="str">
        <f ca="1">IF(Table1323[[#This Row],[Test 3]]=1,_xlfn.TEXTJOIN(" ",TRUE,OFFSET('Cycle Organizer'!$E$26,12*(RIGHT(A21,1)-1),0):OFFSET('Cycle Organizer'!$E$26,12*(RIGHT(A21,1)-1),Initialization!$B$12)),"")</f>
        <v>1 1 1 0 0.000000125 0.000055 0 1 1 1</v>
      </c>
      <c r="C21" s="16" t="s">
        <v>67</v>
      </c>
      <c r="D21" s="103" t="s">
        <v>27</v>
      </c>
      <c r="E21" s="103" t="s">
        <v>9</v>
      </c>
      <c r="F21" s="16" t="s">
        <v>40</v>
      </c>
      <c r="G21" s="103"/>
      <c r="H21" s="103">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4" t="s">
        <v>288</v>
      </c>
      <c r="B23" s="78" t="str">
        <f ca="1">IF(Table1323[[#This Row],[Test 3]]=1,_xlfn.TEXTJOIN(" ",TRUE,OFFSET('Cycle Organizer'!$E$18,12*(RIGHT(A23,1)-1),0):OFFSET('Cycle Organizer'!$E$18,12*(RIGHT(A23,1)-1),Initialization!$B$12)),"")</f>
        <v>0_(positive) 0_(positive) 0_(positive) 1_(negative) 1_(negative) 1_(negative) 0_(positive) 0_(positive) 0_(positive) 0_(positive)</v>
      </c>
      <c r="C23" s="100" t="s">
        <v>3</v>
      </c>
      <c r="D23" s="103" t="s">
        <v>27</v>
      </c>
      <c r="E23" s="103" t="s">
        <v>9</v>
      </c>
      <c r="F23" s="16" t="s">
        <v>40</v>
      </c>
      <c r="G23" s="103"/>
      <c r="H23" s="103">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Few8ci+JPlaQBBadQOSQ1ieNpfi1kXOPVCumxo+czrbx++SE/dKlo4OQRHvdGvzeivX8k8fGRbPUxoPvvaC51g==" saltValue="YFLTe5pcGR1KVm+hjlzGiQ==" spinCount="100000" sheet="1" objects="1" scenarios="1" selectLockedCells="1" selectUnlockedCells="1"/>
  <mergeCells count="2">
    <mergeCell ref="A3:J3"/>
    <mergeCell ref="J4:J8"/>
  </mergeCells>
  <conditionalFormatting sqref="B10:B14 B22 B20 B18 B16">
    <cfRule type="expression" dxfId="41" priority="16">
      <formula>IF(AND($B10&lt;&gt;"",$I10=0),1,0)</formula>
    </cfRule>
    <cfRule type="expression" dxfId="40" priority="17">
      <formula>IF($B10&lt;&gt;"",1,0)</formula>
    </cfRule>
    <cfRule type="expression" dxfId="39" priority="18">
      <formula>$I10 = 0</formula>
    </cfRule>
  </conditionalFormatting>
  <conditionalFormatting sqref="J4">
    <cfRule type="expression" dxfId="38" priority="805">
      <formula>IF(COUNTA($B$10:$B$24)-COUNTIF($B$10:$B$24,"")+1&lt;&gt;COUNTIF($I$10:$I$24,1),1,0)</formula>
    </cfRule>
    <cfRule type="expression" dxfId="37" priority="806">
      <formula>IF(COUNTA($B$10:$B$24)=COUNTIF($I$10:$I$24,1),1,0)</formula>
    </cfRule>
  </conditionalFormatting>
  <conditionalFormatting sqref="B23">
    <cfRule type="expression" dxfId="36" priority="13">
      <formula>IF(AND($B23&lt;&gt;"",$I23=0),1,0)</formula>
    </cfRule>
    <cfRule type="expression" dxfId="35" priority="14">
      <formula>IF($B23&lt;&gt;"",1,0)</formula>
    </cfRule>
    <cfRule type="expression" dxfId="34" priority="15">
      <formula>$I23 = 0</formula>
    </cfRule>
  </conditionalFormatting>
  <conditionalFormatting sqref="B21">
    <cfRule type="expression" dxfId="33" priority="10">
      <formula>IF(AND($B21&lt;&gt;"",$I21=0),1,0)</formula>
    </cfRule>
    <cfRule type="expression" dxfId="32" priority="11">
      <formula>IF($B21&lt;&gt;"",1,0)</formula>
    </cfRule>
    <cfRule type="expression" dxfId="31" priority="12">
      <formula>$I21 = 0</formula>
    </cfRule>
  </conditionalFormatting>
  <conditionalFormatting sqref="B19">
    <cfRule type="expression" dxfId="30" priority="7">
      <formula>IF(AND($B19&lt;&gt;"",$I19=0),1,0)</formula>
    </cfRule>
    <cfRule type="expression" dxfId="29" priority="8">
      <formula>IF($B19&lt;&gt;"",1,0)</formula>
    </cfRule>
    <cfRule type="expression" dxfId="28" priority="9">
      <formula>$I19 = 0</formula>
    </cfRule>
  </conditionalFormatting>
  <conditionalFormatting sqref="B17">
    <cfRule type="expression" dxfId="27" priority="4">
      <formula>IF(AND($B17&lt;&gt;"",$I17=0),1,0)</formula>
    </cfRule>
    <cfRule type="expression" dxfId="26" priority="5">
      <formula>IF($B17&lt;&gt;"",1,0)</formula>
    </cfRule>
    <cfRule type="expression" dxfId="25" priority="6">
      <formula>$I17 = 0</formula>
    </cfRule>
  </conditionalFormatting>
  <conditionalFormatting sqref="B15">
    <cfRule type="expression" dxfId="24" priority="1">
      <formula>IF(AND($B15&lt;&gt;"",$I15=0),1,0)</formula>
    </cfRule>
    <cfRule type="expression" dxfId="23" priority="2">
      <formula>IF($B15&lt;&gt;"",1,0)</formula>
    </cfRule>
    <cfRule type="expression" dxfId="22"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FFFF00"/>
  </sheetPr>
  <dimension ref="A1:P39"/>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G11" sqref="G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4" width="29.44140625" style="51" customWidth="1"/>
    <col min="15" max="15" width="0" style="51" hidden="1"/>
    <col min="16" max="16" width="10.109375" style="51" customWidth="1"/>
    <col min="17" max="16384" width="25" style="51" hidden="1"/>
  </cols>
  <sheetData>
    <row r="1" spans="2:14"/>
    <row r="2" spans="2:14"/>
    <row r="3" spans="2:14"/>
    <row r="4" spans="2:14"/>
    <row r="5" spans="2:14"/>
    <row r="6" spans="2:14"/>
    <row r="7" spans="2:14"/>
    <row r="8" spans="2:14">
      <c r="B8" s="52" t="s">
        <v>222</v>
      </c>
      <c r="C8" s="56" t="str">
        <f>IF([1]Initialization!$B$12=0,"flow-controlled",IF([1]Initialization!$B$12=1,"pressure-driven","error"))</f>
        <v>flow-controlled</v>
      </c>
    </row>
    <row r="9" spans="2:14"/>
    <row r="10" spans="2:14">
      <c r="B10" s="127"/>
      <c r="C10" s="128"/>
      <c r="D10" s="128"/>
      <c r="E10" s="52" t="s">
        <v>190</v>
      </c>
      <c r="F10" s="52" t="s">
        <v>191</v>
      </c>
      <c r="G10" s="52" t="s">
        <v>192</v>
      </c>
      <c r="H10" s="52" t="s">
        <v>193</v>
      </c>
      <c r="I10" s="52" t="s">
        <v>194</v>
      </c>
      <c r="J10" s="52" t="s">
        <v>195</v>
      </c>
      <c r="K10" s="52" t="s">
        <v>196</v>
      </c>
      <c r="L10" s="52" t="s">
        <v>197</v>
      </c>
      <c r="M10" s="52" t="s">
        <v>351</v>
      </c>
      <c r="N10" s="52" t="s">
        <v>352</v>
      </c>
    </row>
    <row r="11" spans="2:14">
      <c r="B11" s="88" t="s">
        <v>199</v>
      </c>
      <c r="C11" s="84" t="s">
        <v>1</v>
      </c>
      <c r="D11" s="54" t="s">
        <v>216</v>
      </c>
      <c r="E11" s="101">
        <v>4</v>
      </c>
      <c r="F11" s="101">
        <v>1</v>
      </c>
      <c r="G11" s="101">
        <v>10</v>
      </c>
      <c r="H11" s="101">
        <v>35</v>
      </c>
      <c r="I11" s="101">
        <v>65</v>
      </c>
      <c r="J11" s="101">
        <v>4</v>
      </c>
      <c r="K11" s="101">
        <v>1</v>
      </c>
      <c r="L11" s="101">
        <v>10</v>
      </c>
      <c r="M11" s="101">
        <v>35</v>
      </c>
      <c r="N11" s="101">
        <v>65</v>
      </c>
    </row>
    <row r="12" spans="2:14" ht="15" customHeight="1">
      <c r="B12" s="89" t="s">
        <v>204</v>
      </c>
      <c r="C12" s="84" t="s">
        <v>1</v>
      </c>
      <c r="D12" s="54" t="s">
        <v>3</v>
      </c>
      <c r="E12" s="101">
        <v>0</v>
      </c>
      <c r="F12" s="101">
        <v>3.0856051519999999</v>
      </c>
      <c r="G12" s="101">
        <v>0.99399999999999999</v>
      </c>
      <c r="H12" s="101">
        <v>0.47649581499999999</v>
      </c>
      <c r="I12" s="101">
        <v>0</v>
      </c>
      <c r="J12" s="101">
        <v>0</v>
      </c>
      <c r="K12" s="101">
        <v>3.0856051519999999</v>
      </c>
      <c r="L12" s="101">
        <v>0.99399999999999999</v>
      </c>
      <c r="M12" s="101">
        <v>0.47649581499999999</v>
      </c>
      <c r="N12" s="101">
        <v>0</v>
      </c>
    </row>
    <row r="13" spans="2:14">
      <c r="B13" s="90"/>
      <c r="C13" s="84" t="s">
        <v>2</v>
      </c>
      <c r="D13" s="54" t="s">
        <v>3</v>
      </c>
      <c r="E13" s="101" t="s">
        <v>207</v>
      </c>
      <c r="F13" s="101" t="s">
        <v>277</v>
      </c>
      <c r="G13" s="101" t="s">
        <v>285</v>
      </c>
      <c r="H13" s="101" t="s">
        <v>277</v>
      </c>
      <c r="I13" s="101" t="s">
        <v>207</v>
      </c>
      <c r="J13" s="101" t="s">
        <v>207</v>
      </c>
      <c r="K13" s="101" t="s">
        <v>277</v>
      </c>
      <c r="L13" s="101" t="s">
        <v>285</v>
      </c>
      <c r="M13" s="101" t="s">
        <v>277</v>
      </c>
      <c r="N13" s="101" t="s">
        <v>207</v>
      </c>
    </row>
    <row r="14" spans="2:14">
      <c r="B14" s="91"/>
      <c r="C14" s="84" t="s">
        <v>225</v>
      </c>
      <c r="D14" s="54" t="s">
        <v>3</v>
      </c>
      <c r="E14" s="101" t="s">
        <v>207</v>
      </c>
      <c r="F14" s="101" t="s">
        <v>274</v>
      </c>
      <c r="G14" s="101" t="s">
        <v>276</v>
      </c>
      <c r="H14" s="101" t="s">
        <v>276</v>
      </c>
      <c r="I14" s="101" t="s">
        <v>207</v>
      </c>
      <c r="J14" s="101" t="s">
        <v>207</v>
      </c>
      <c r="K14" s="101" t="s">
        <v>276</v>
      </c>
      <c r="L14" s="101" t="s">
        <v>274</v>
      </c>
      <c r="M14" s="101" t="s">
        <v>274</v>
      </c>
      <c r="N14" s="101" t="s">
        <v>207</v>
      </c>
    </row>
    <row r="15" spans="2:14">
      <c r="B15" s="92"/>
      <c r="C15" s="85"/>
      <c r="D15" s="79"/>
      <c r="E15" s="79"/>
      <c r="F15" s="79"/>
      <c r="G15" s="79"/>
      <c r="H15" s="79"/>
      <c r="I15" s="79"/>
      <c r="J15" s="79"/>
      <c r="K15" s="79"/>
      <c r="L15" s="79"/>
      <c r="M15" s="79"/>
      <c r="N15" s="79"/>
    </row>
    <row r="16" spans="2:14" ht="15" customHeight="1">
      <c r="B16" s="93" t="s">
        <v>261</v>
      </c>
      <c r="C16" s="84" t="s">
        <v>198</v>
      </c>
      <c r="D16" s="54" t="s">
        <v>3</v>
      </c>
      <c r="E16" s="101" t="s">
        <v>215</v>
      </c>
      <c r="F16" s="101" t="s">
        <v>215</v>
      </c>
      <c r="G16" s="101" t="s">
        <v>214</v>
      </c>
      <c r="H16" s="101" t="s">
        <v>214</v>
      </c>
      <c r="I16" s="101" t="s">
        <v>214</v>
      </c>
      <c r="J16" s="101" t="s">
        <v>214</v>
      </c>
      <c r="K16" s="101" t="s">
        <v>214</v>
      </c>
      <c r="L16" s="101" t="s">
        <v>214</v>
      </c>
      <c r="M16" s="101" t="s">
        <v>215</v>
      </c>
      <c r="N16" s="101" t="s">
        <v>214</v>
      </c>
    </row>
    <row r="17" spans="2:14">
      <c r="B17" s="90"/>
      <c r="C17" s="84" t="s">
        <v>212</v>
      </c>
      <c r="D17" s="54" t="s">
        <v>3</v>
      </c>
      <c r="E17" s="101" t="s">
        <v>175</v>
      </c>
      <c r="F17" s="101" t="s">
        <v>173</v>
      </c>
      <c r="G17" s="101" t="s">
        <v>182</v>
      </c>
      <c r="H17" s="101" t="s">
        <v>182</v>
      </c>
      <c r="I17" s="101" t="s">
        <v>182</v>
      </c>
      <c r="J17" s="101" t="s">
        <v>182</v>
      </c>
      <c r="K17" s="101" t="s">
        <v>182</v>
      </c>
      <c r="L17" s="101" t="s">
        <v>182</v>
      </c>
      <c r="M17" s="101" t="s">
        <v>169</v>
      </c>
      <c r="N17" s="101" t="s">
        <v>184</v>
      </c>
    </row>
    <row r="18" spans="2:1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0_(positive)</v>
      </c>
      <c r="L18" s="55" t="str">
        <f>IFERROR(IF(L16="varying_pressure",INDEX(Reference!$F$2:$F$14,MATCH(L17,varying_pressure,0),1),IF(L16="constant_pressure",INDEX(Reference!$Q$2:$Q$9,MATCH(L17,constant_pressure,0),1),"")),"")</f>
        <v>0_(positive)</v>
      </c>
      <c r="M18" s="55" t="str">
        <f>IFERROR(IF(M16="varying_pressure",INDEX(Reference!$F$2:$F$14,MATCH(M17,varying_pressure,0),1),IF(M16="constant_pressure",INDEX(Reference!$Q$2:$Q$9,MATCH(M17,constant_pressure,0),1),"")),"")</f>
        <v>1_(negative)</v>
      </c>
      <c r="N18" s="55" t="str">
        <f>IFERROR(IF(N16="varying_pressure",INDEX(Reference!$F$2:$F$14,MATCH(N17,varying_pressure,0),1),IF(N16="constant_pressure",INDEX(Reference!$Q$2:$Q$9,MATCH(N17,constant_pressure,0),1),"")),"")</f>
        <v>1_(negative)</v>
      </c>
    </row>
    <row r="19" spans="2:1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Feed_Tank_(T-1)</v>
      </c>
      <c r="L19" s="55" t="str">
        <f>IFERROR(IF(L16="varying_pressure",INDEX(Reference!$G$2:$G$14,MATCH(L17,varying_pressure,0),1),IF(L16="constant_pressure",INDEX(Reference!$R$2:$R$9,MATCH(L17,constant_pressure,0),1),"")),"")</f>
        <v>Feed_Tank_(T-1)</v>
      </c>
      <c r="M19" s="55" t="str">
        <f>IFERROR(IF(M16="varying_pressure",INDEX(Reference!$G$2:$G$14,MATCH(M17,varying_pressure,0),1),IF(M16="constant_pressure",INDEX(Reference!$R$2:$R$9,MATCH(M17,constant_pressure,0),1),"")),"")</f>
        <v>Valve_6_(v6)</v>
      </c>
      <c r="N19" s="55" t="str">
        <f>IFERROR(IF(N16="varying_pressure",INDEX(Reference!$G$2:$G$14,MATCH(N17,varying_pressure,0),1),IF(N16="constant_pressure",INDEX(Reference!$R$2:$R$9,MATCH(N17,constant_pressure,0),1),"")),"")</f>
        <v>Valve_6_(v6)</v>
      </c>
    </row>
    <row r="20" spans="2:1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Valve_2_(v2)</v>
      </c>
      <c r="L20" s="55" t="str">
        <f>IFERROR(IF(L16="varying_pressure",INDEX(Reference!$H$2:$H$14,MATCH(L17,varying_pressure,0),1),IF(L16="constant_pressure",INDEX(Reference!$S$2:$S$9,MATCH(L17,constant_pressure,0),1),"")),"")</f>
        <v>Valve_2_(v2)</v>
      </c>
      <c r="M20" s="55" t="str">
        <f>IFERROR(IF(M16="varying_pressure",INDEX(Reference!$H$2:$H$14,MATCH(M17,varying_pressure,0),1),IF(M16="constant_pressure",INDEX(Reference!$S$2:$S$9,MATCH(M17,constant_pressure,0),1),"")),"")</f>
        <v>Atmosphere_(V-2)</v>
      </c>
      <c r="N20" s="55" t="str">
        <f>IFERROR(IF(N16="varying_pressure",INDEX(Reference!$H$2:$H$14,MATCH(N17,varying_pressure,0),1),IF(N16="constant_pressure",INDEX(Reference!$S$2:$S$9,MATCH(N17,constant_pressure,0),1),"")),"")</f>
        <v>Atmosphere_(V-2)</v>
      </c>
    </row>
    <row r="21" spans="2:1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Linear_Valve</v>
      </c>
      <c r="M21" s="55" t="str">
        <f>IFERROR(IF($C$8="flow-controlled",IF(M16="varying_pressure",INDEX(Reference!$K$2:$K$14,MATCH(M17,varying_pressure,0),1),IF(M16="constant_pressure",INDEX(Reference!$V$2:$V$9,MATCH(M17,constant_pressure,0),1),"")),IF($C$8="pressure-driven",IF(M16="varying_pressure",INDEX(Reference!$M$2:$M$14,MATCH(M17,varying_pressure,0),1),IF(M16="constant_pressure",INDEX(Reference!$X$2:$X$9,MATCH(M17,constant_pressure,0),1),"")),"")),"")</f>
        <v>Linear_Valve</v>
      </c>
      <c r="N21" s="55" t="str">
        <f>IFERROR(IF($C$8="flow-controlled",IF(N16="varying_pressure",INDEX(Reference!$K$2:$K$14,MATCH(N17,varying_pressure,0),1),IF(N16="constant_pressure",INDEX(Reference!$V$2:$V$9,MATCH(N17,constant_pressure,0),1),"")),IF($C$8="pressure-driven",IF(N16="varying_pressure",INDEX(Reference!$M$2:$M$14,MATCH(N17,varying_pressure,0),1),IF(N16="constant_pressure",INDEX(Reference!$X$2:$X$9,MATCH(N17,constant_pressure,0),1),"")),"")),"")</f>
        <v>Constant_Pressure_Controller</v>
      </c>
    </row>
    <row r="22" spans="2:14">
      <c r="B22" s="94"/>
      <c r="C22" s="97"/>
      <c r="D22" s="84" t="s">
        <v>202</v>
      </c>
      <c r="E22" s="83">
        <v>0</v>
      </c>
      <c r="F22" s="102">
        <v>8.4999999999999999E-6</v>
      </c>
      <c r="G22" s="102">
        <v>5.0699999999999997E-6</v>
      </c>
      <c r="H22" s="102">
        <v>5.0699999999999997E-6</v>
      </c>
      <c r="I22" s="102">
        <v>5.0699999999999997E-6</v>
      </c>
      <c r="J22" s="102">
        <v>5.0699999999999997E-6</v>
      </c>
      <c r="K22" s="102">
        <v>5.0699999999999997E-6</v>
      </c>
      <c r="L22" s="102">
        <v>5.0699999999999997E-6</v>
      </c>
      <c r="M22" s="102">
        <v>6.7499999999999997E-6</v>
      </c>
      <c r="N22" s="102">
        <v>1</v>
      </c>
    </row>
    <row r="23" spans="2:1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Valve_1_(v1)</v>
      </c>
      <c r="L23" s="55" t="str">
        <f>IFERROR(IF(L16="varying_pressure",INDEX(Reference!$I$2:$I$14,MATCH(L17,varying_pressure,0),1),IF(L16="constant_pressure",INDEX(Reference!$T$2:$T$9,MATCH(L17,constant_pressure,0),1),"")),"")</f>
        <v>Valve_1_(v1)</v>
      </c>
      <c r="M23" s="55" t="str">
        <f>IFERROR(IF(M16="varying_pressure",INDEX(Reference!$I$2:$I$14,MATCH(M17,varying_pressure,0),1),IF(M16="constant_pressure",INDEX(Reference!$T$2:$T$9,MATCH(M17,constant_pressure,0),1),"")),"")</f>
        <v>None</v>
      </c>
      <c r="N23" s="55" t="str">
        <f>IFERROR(IF(N16="varying_pressure",INDEX(Reference!$I$2:$I$14,MATCH(N17,varying_pressure,0),1),IF(N16="constant_pressure",INDEX(Reference!$T$2:$T$9,MATCH(N17,constant_pressure,0),1),"")),"")</f>
        <v>Raffinate_Tank_(T-2)</v>
      </c>
    </row>
    <row r="24" spans="2:1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Raffinate_Tank_(T-2)</v>
      </c>
      <c r="L24" s="55" t="str">
        <f>IFERROR(IF(L16="varying_pressure",INDEX(Reference!$J$2:$J$14,MATCH(L17,varying_pressure,0),1),IF(L16="constant_pressure",INDEX(Reference!$U$2:$U$9,MATCH(L17,constant_pressure,0),1),"")),"")</f>
        <v>Raffinate_Tank_(T-2)</v>
      </c>
      <c r="M24" s="55" t="str">
        <f>IFERROR(IF(M16="varying_pressure",INDEX(Reference!$J$2:$J$14,MATCH(M17,varying_pressure,0),1),IF(M16="constant_pressure",INDEX(Reference!$U$2:$U$9,MATCH(M17,constant_pressure,0),1),"")),"")</f>
        <v>None</v>
      </c>
      <c r="N24" s="55" t="str">
        <f>IFERROR(IF(N16="varying_pressure",INDEX(Reference!$J$2:$J$14,MATCH(N17,varying_pressure,0),1),IF(N16="constant_pressure",INDEX(Reference!$U$2:$U$9,MATCH(N17,constant_pressure,0),1),"")),"")</f>
        <v>Valve_5_(v5)</v>
      </c>
    </row>
    <row r="25" spans="2:1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Constant_Pressure_Controller</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Constant_Pressure_Controller</v>
      </c>
      <c r="M25" s="55" t="str">
        <f>IFERROR(IF($C$8="flow-controlled",IF(M16="varying_pressure",INDEX(Reference!$L$2:$L$14,MATCH(M17,varying_pressure,0),1),IF(M16="constant_pressure",INDEX(Reference!$W$2:$W$9,MATCH(M17,constant_pressure,0),1),"")),IF($C$8="pressure-driven",IF(M16="varying_pressure",INDEX(Reference!$N$2:$N$14,MATCH(M17,varying_pressure,0),1),IF(M16="constant_pressure",INDEX(Reference!$Y$2:$Y$9,MATCH(M17,constant_pressure,0),1),"")),"")),"")</f>
        <v>Closed</v>
      </c>
      <c r="N25" s="55" t="str">
        <f>IFERROR(IF($C$8="flow-controlled",IF(N16="varying_pressure",INDEX(Reference!$L$2:$L$14,MATCH(N17,varying_pressure,0),1),IF(N16="constant_pressure",INDEX(Reference!$W$2:$W$9,MATCH(N17,constant_pressure,0),1),"")),IF($C$8="pressure-driven",IF(N16="varying_pressure",INDEX(Reference!$N$2:$N$14,MATCH(N17,varying_pressure,0),1),IF(N16="constant_pressure",INDEX(Reference!$Y$2:$Y$9,MATCH(N17,constant_pressure,0),1),"")),"")),"")</f>
        <v>Linear_Valve</v>
      </c>
    </row>
    <row r="26" spans="2:14">
      <c r="B26" s="99"/>
      <c r="C26" s="98"/>
      <c r="D26" s="84" t="s">
        <v>202</v>
      </c>
      <c r="E26" s="102">
        <v>5.5000000000000002E-5</v>
      </c>
      <c r="F26" s="102">
        <v>0</v>
      </c>
      <c r="G26" s="102">
        <v>1</v>
      </c>
      <c r="H26" s="102">
        <v>1</v>
      </c>
      <c r="I26" s="102">
        <v>1</v>
      </c>
      <c r="J26" s="102">
        <v>1</v>
      </c>
      <c r="K26" s="102">
        <v>1</v>
      </c>
      <c r="L26" s="102">
        <v>1</v>
      </c>
      <c r="M26" s="102">
        <v>0</v>
      </c>
      <c r="N26" s="102">
        <v>1.2499999999999999E-7</v>
      </c>
    </row>
    <row r="27" spans="2:14">
      <c r="B27" s="92"/>
      <c r="C27" s="121"/>
      <c r="D27" s="79"/>
      <c r="E27" s="79"/>
      <c r="F27" s="79"/>
      <c r="G27" s="79"/>
      <c r="H27" s="79"/>
      <c r="I27" s="79"/>
      <c r="J27" s="79"/>
      <c r="K27" s="79"/>
      <c r="L27" s="79"/>
      <c r="M27" s="79"/>
      <c r="N27" s="79"/>
    </row>
    <row r="28" spans="2:14" ht="15" customHeight="1">
      <c r="B28" s="93" t="s">
        <v>262</v>
      </c>
      <c r="C28" s="84" t="s">
        <v>198</v>
      </c>
      <c r="D28" s="120" t="s">
        <v>3</v>
      </c>
      <c r="E28" s="101" t="s">
        <v>214</v>
      </c>
      <c r="F28" s="101" t="s">
        <v>214</v>
      </c>
      <c r="G28" s="101" t="s">
        <v>214</v>
      </c>
      <c r="H28" s="101" t="s">
        <v>215</v>
      </c>
      <c r="I28" s="101" t="s">
        <v>214</v>
      </c>
      <c r="J28" s="101" t="s">
        <v>215</v>
      </c>
      <c r="K28" s="101" t="s">
        <v>215</v>
      </c>
      <c r="L28" s="101" t="s">
        <v>214</v>
      </c>
      <c r="M28" s="101" t="s">
        <v>214</v>
      </c>
      <c r="N28" s="101" t="s">
        <v>214</v>
      </c>
    </row>
    <row r="29" spans="2:14">
      <c r="B29" s="90"/>
      <c r="C29" s="84" t="s">
        <v>212</v>
      </c>
      <c r="D29" s="120" t="s">
        <v>3</v>
      </c>
      <c r="E29" s="101" t="s">
        <v>182</v>
      </c>
      <c r="F29" s="101" t="s">
        <v>182</v>
      </c>
      <c r="G29" s="101" t="s">
        <v>182</v>
      </c>
      <c r="H29" s="101" t="s">
        <v>169</v>
      </c>
      <c r="I29" s="101" t="s">
        <v>184</v>
      </c>
      <c r="J29" s="101" t="s">
        <v>175</v>
      </c>
      <c r="K29" s="101" t="s">
        <v>173</v>
      </c>
      <c r="L29" s="101" t="s">
        <v>182</v>
      </c>
      <c r="M29" s="101" t="s">
        <v>182</v>
      </c>
      <c r="N29" s="101" t="s">
        <v>182</v>
      </c>
    </row>
    <row r="30" spans="2:14">
      <c r="B30" s="90"/>
      <c r="C30" s="95" t="s">
        <v>203</v>
      </c>
      <c r="D30" s="120"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0_(positive)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1_(negative)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c r="M30" s="55" t="str">
        <f>IFERROR(IF(M28="varying_pressure",INDEX(Reference!$F$2:$F$14,MATCH(M29,varying_pressure,0),1),IF(M28="constant_pressure",INDEX(Reference!$Q$2:$Q$9,MATCH(M29,constant_pressure,0),1),"")),"")</f>
        <v>0_(positive)</v>
      </c>
      <c r="N30" s="55" t="str">
        <f>IFERROR(IF(N28="varying_pressure",INDEX(Reference!$F$2:$F$14,MATCH(N29,varying_pressure,0),1),IF(N28="constant_pressure",INDEX(Reference!$Q$2:$Q$9,MATCH(N29,constant_pressure,0),1),"")),"")</f>
        <v>0_(positive)</v>
      </c>
    </row>
    <row r="31" spans="2:1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Feed_Tank_(T-1)</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Valve_6_(v6)</v>
      </c>
      <c r="J31" s="55" t="str">
        <f>IFERROR(IF(J28="varying_pressure",INDEX(Reference!$G$2:$G$14,MATCH(J29,varying_pressure,0),1),IF(J28="constant_pressure",INDEX(Reference!$R$2:$R$9,MATCH(J29,constant_pressure,0),1),"")),"")</f>
        <v>None</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c r="M31" s="55" t="str">
        <f>IFERROR(IF(M28="varying_pressure",INDEX(Reference!$G$2:$G$14,MATCH(M29,varying_pressure,0),1),IF(M28="constant_pressure",INDEX(Reference!$R$2:$R$9,MATCH(M29,constant_pressure,0),1),"")),"")</f>
        <v>Feed_Tank_(T-1)</v>
      </c>
      <c r="N31" s="55" t="str">
        <f>IFERROR(IF(N28="varying_pressure",INDEX(Reference!$G$2:$G$14,MATCH(N29,varying_pressure,0),1),IF(N28="constant_pressure",INDEX(Reference!$R$2:$R$9,MATCH(N29,constant_pressure,0),1),"")),"")</f>
        <v>Feed_Tank_(T-1)</v>
      </c>
    </row>
    <row r="32" spans="2:1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Valve_2_(v2)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Atmosphere_(V-2)</v>
      </c>
      <c r="J32" s="55" t="str">
        <f>IFERROR(IF(J28="varying_pressure",INDEX(Reference!$H$2:$H$14,MATCH(J29,varying_pressure,0),1),IF(J28="constant_pressure",INDEX(Reference!$S$2:$S$9,MATCH(J29,constant_pressure,0),1),"")),"")</f>
        <v>None</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c r="M32" s="55" t="str">
        <f>IFERROR(IF(M28="varying_pressure",INDEX(Reference!$H$2:$H$14,MATCH(M29,varying_pressure,0),1),IF(M28="constant_pressure",INDEX(Reference!$S$2:$S$9,MATCH(M29,constant_pressure,0),1),"")),"")</f>
        <v>Valve_2_(v2)</v>
      </c>
      <c r="N32" s="55" t="str">
        <f>IFERROR(IF(N28="varying_pressure",INDEX(Reference!$H$2:$H$14,MATCH(N29,varying_pressure,0),1),IF(N28="constant_pressure",INDEX(Reference!$S$2:$S$9,MATCH(N29,constant_pressure,0),1),"")),"")</f>
        <v>Valve_2_(v2)</v>
      </c>
    </row>
    <row r="33" spans="2:1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Linear_Valve</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Constant_Pressure_Controller</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Closed</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c r="M33" s="55" t="str">
        <f>IFERROR(IF($C$8="flow-controlled",IF(M28="varying_pressure",INDEX(Reference!$K$2:$K$14,MATCH(M29,varying_pressure,0),1),IF(M28="constant_pressure",INDEX(Reference!$V$2:$V$9,MATCH(M29,constant_pressure,0),1),"")),IF($C$8="pressure-driven",IF(M28="varying_pressure",INDEX(Reference!$M$2:$M$14,MATCH(M29,varying_pressure,0),1),IF(M28="constant_pressure",INDEX(Reference!$X$2:$X$9,MATCH(M29,constant_pressure,0),1),"")),"")),"")</f>
        <v>Linear_Valve</v>
      </c>
      <c r="N33" s="55" t="str">
        <f>IFERROR(IF($C$8="flow-controlled",IF(N28="varying_pressure",INDEX(Reference!$K$2:$K$14,MATCH(N29,varying_pressure,0),1),IF(N28="constant_pressure",INDEX(Reference!$V$2:$V$9,MATCH(N29,constant_pressure,0),1),"")),IF($C$8="pressure-driven",IF(N28="varying_pressure",INDEX(Reference!$M$2:$M$14,MATCH(N29,varying_pressure,0),1),IF(N28="constant_pressure",INDEX(Reference!$X$2:$X$9,MATCH(N29,constant_pressure,0),1),"")),"")),"")</f>
        <v>Linear_Valve</v>
      </c>
    </row>
    <row r="34" spans="2:14">
      <c r="B34" s="94"/>
      <c r="C34" s="97"/>
      <c r="D34" s="84" t="s">
        <v>202</v>
      </c>
      <c r="E34" s="102">
        <v>5.0699999999999997E-6</v>
      </c>
      <c r="F34" s="102">
        <v>5.0699999999999997E-6</v>
      </c>
      <c r="G34" s="102">
        <v>5.0699999999999997E-6</v>
      </c>
      <c r="H34" s="102">
        <v>6.7499999999999997E-6</v>
      </c>
      <c r="I34" s="102">
        <v>1</v>
      </c>
      <c r="J34" s="102">
        <v>0</v>
      </c>
      <c r="K34" s="102">
        <v>8.4999999999999999E-6</v>
      </c>
      <c r="L34" s="102">
        <v>5.0699999999999997E-6</v>
      </c>
      <c r="M34" s="102">
        <v>5.0699999999999997E-6</v>
      </c>
      <c r="N34" s="102">
        <v>5.0699999999999997E-6</v>
      </c>
    </row>
    <row r="35" spans="2:1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Valve_1_(v1)</v>
      </c>
      <c r="H35" s="55" t="str">
        <f>IFERROR(IF(H28="varying_pressure",INDEX(Reference!$I$2:$I$14,MATCH(H29,varying_pressure,0),1),IF(H28="constant_pressure",INDEX(Reference!$T$2:$T$9,MATCH(H29,constant_pressure,0),1),"")),"")</f>
        <v>None</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Raffinate_Tank_(T-2)</v>
      </c>
      <c r="K35" s="55" t="str">
        <f>IFERROR(IF(K28="varying_pressure",INDEX(Reference!$I$2:$I$14,MATCH(K29,varying_pressure,0),1),IF(K28="constant_pressure",INDEX(Reference!$T$2:$T$9,MATCH(K29,constant_pressure,0),1),"")),"")</f>
        <v>None</v>
      </c>
      <c r="L35" s="55" t="str">
        <f>IFERROR(IF(L28="varying_pressure",INDEX(Reference!$I$2:$I$14,MATCH(L29,varying_pressure,0),1),IF(L28="constant_pressure",INDEX(Reference!$T$2:$T$9,MATCH(L29,constant_pressure,0),1),"")),"")</f>
        <v>Valve_1_(v1)</v>
      </c>
      <c r="M35" s="55" t="str">
        <f>IFERROR(IF(M28="varying_pressure",INDEX(Reference!$I$2:$I$14,MATCH(M29,varying_pressure,0),1),IF(M28="constant_pressure",INDEX(Reference!$T$2:$T$9,MATCH(M29,constant_pressure,0),1),"")),"")</f>
        <v>Valve_1_(v1)</v>
      </c>
      <c r="N35" s="55" t="str">
        <f>IFERROR(IF(N28="varying_pressure",INDEX(Reference!$I$2:$I$14,MATCH(N29,varying_pressure,0),1),IF(N28="constant_pressure",INDEX(Reference!$T$2:$T$9,MATCH(N29,constant_pressure,0),1),"")),"")</f>
        <v>Valve_1_(v1)</v>
      </c>
    </row>
    <row r="36" spans="2:1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Raffinate_Tank_(T-2)</v>
      </c>
      <c r="H36" s="55" t="str">
        <f>IFERROR(IF(H28="varying_pressure",INDEX(Reference!$J$2:$J$14,MATCH(H29,varying_pressure,0),1),IF(H28="constant_pressure",INDEX(Reference!$U$2:$U$9,MATCH(H29,constant_pressure,0),1),"")),"")</f>
        <v>None</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Valve_5_(v5)</v>
      </c>
      <c r="K36" s="55" t="str">
        <f>IFERROR(IF(K28="varying_pressure",INDEX(Reference!$J$2:$J$14,MATCH(K29,varying_pressure,0),1),IF(K28="constant_pressure",INDEX(Reference!$U$2:$U$9,MATCH(K29,constant_pressure,0),1),"")),"")</f>
        <v>None</v>
      </c>
      <c r="L36" s="55" t="str">
        <f>IFERROR(IF(L28="varying_pressure",INDEX(Reference!$J$2:$J$14,MATCH(L29,varying_pressure,0),1),IF(L28="constant_pressure",INDEX(Reference!$U$2:$U$9,MATCH(L29,constant_pressure,0),1),"")),"")</f>
        <v>Raffinate_Tank_(T-2)</v>
      </c>
      <c r="M36" s="55" t="str">
        <f>IFERROR(IF(M28="varying_pressure",INDEX(Reference!$J$2:$J$14,MATCH(M29,varying_pressure,0),1),IF(M28="constant_pressure",INDEX(Reference!$U$2:$U$9,MATCH(M29,constant_pressure,0),1),"")),"")</f>
        <v>Raffinate_Tank_(T-2)</v>
      </c>
      <c r="N36" s="55" t="str">
        <f>IFERROR(IF(N28="varying_pressure",INDEX(Reference!$J$2:$J$14,MATCH(N29,varying_pressure,0),1),IF(N28="constant_pressure",INDEX(Reference!$U$2:$U$9,MATCH(N29,constant_pressure,0),1),"")),"")</f>
        <v>Raffinate_Tank_(T-2)</v>
      </c>
    </row>
    <row r="37" spans="2:1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Constant_Pressure_Controller</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Closed</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Linear_Valve</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Closed</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c r="M37" s="55" t="str">
        <f>IFERROR(IF($C$8="flow-controlled",IF(M28="varying_pressure",INDEX(Reference!$L$2:$L$14,MATCH(M29,varying_pressure,0),1),IF(M28="constant_pressure",INDEX(Reference!$W$2:$W$9,MATCH(M29,constant_pressure,0),1),"")),IF($C$8="pressure-driven",IF(M28="varying_pressure",INDEX(Reference!$N$2:$N$14,MATCH(M29,varying_pressure,0),1),IF(M28="constant_pressure",INDEX(Reference!$Y$2:$Y$9,MATCH(M29,constant_pressure,0),1),"")),"")),"")</f>
        <v>Constant_Pressure_Controller</v>
      </c>
      <c r="N37" s="55" t="str">
        <f>IFERROR(IF($C$8="flow-controlled",IF(N28="varying_pressure",INDEX(Reference!$L$2:$L$14,MATCH(N29,varying_pressure,0),1),IF(N28="constant_pressure",INDEX(Reference!$W$2:$W$9,MATCH(N29,constant_pressure,0),1),"")),IF($C$8="pressure-driven",IF(N28="varying_pressure",INDEX(Reference!$N$2:$N$14,MATCH(N29,varying_pressure,0),1),IF(N28="constant_pressure",INDEX(Reference!$Y$2:$Y$9,MATCH(N29,constant_pressure,0),1),"")),"")),"")</f>
        <v>Constant_Pressure_Controller</v>
      </c>
    </row>
    <row r="38" spans="2:14">
      <c r="B38" s="99"/>
      <c r="C38" s="98"/>
      <c r="D38" s="84" t="s">
        <v>202</v>
      </c>
      <c r="E38" s="102">
        <v>1</v>
      </c>
      <c r="F38" s="102">
        <v>1</v>
      </c>
      <c r="G38" s="102">
        <v>1</v>
      </c>
      <c r="H38" s="102">
        <v>0</v>
      </c>
      <c r="I38" s="102">
        <v>1.2499999999999999E-7</v>
      </c>
      <c r="J38" s="102">
        <v>5.5000000000000002E-5</v>
      </c>
      <c r="K38" s="102">
        <v>0</v>
      </c>
      <c r="L38" s="102">
        <v>1</v>
      </c>
      <c r="M38" s="102">
        <v>1</v>
      </c>
      <c r="N38" s="102">
        <v>1</v>
      </c>
    </row>
    <row r="39" spans="2:14">
      <c r="B39" s="92"/>
      <c r="C39" s="121"/>
      <c r="D39" s="79"/>
      <c r="E39" s="79"/>
      <c r="F39" s="79"/>
      <c r="G39" s="79"/>
      <c r="H39" s="79"/>
      <c r="I39" s="79"/>
      <c r="J39" s="79"/>
      <c r="K39" s="79"/>
      <c r="L39" s="79"/>
      <c r="M39" s="79"/>
      <c r="N39" s="79"/>
    </row>
  </sheetData>
  <sheetProtection algorithmName="SHA-512" hashValue="9aQsGfLpeBYh+DaPmbry8ZJy4uMP17agjaws9Gu7yt0oGe4Cwy5t/nW5RbnSq8VsUAJ7t4GrygdingCBWbsBPA==" saltValue="Uqds2Q4W/0T3ivPrH3/S9w==" spinCount="100000" sheet="1" objects="1" scenarios="1" selectLockedCells="1"/>
  <mergeCells count="1">
    <mergeCell ref="B10:D10"/>
  </mergeCells>
  <phoneticPr fontId="1" type="noConversion"/>
  <conditionalFormatting sqref="Q11:XFD26 Q40:XFD1048576 E40:O1048576 E11:O26">
    <cfRule type="notContainsBlanks" dxfId="21" priority="88">
      <formula>LEN(TRIM(E11))&gt;0</formula>
    </cfRule>
  </conditionalFormatting>
  <conditionalFormatting sqref="Q27:XFD27 E27:O27">
    <cfRule type="notContainsBlanks" dxfId="13" priority="14">
      <formula>LEN(TRIM(E27))&gt;0</formula>
    </cfRule>
  </conditionalFormatting>
  <conditionalFormatting sqref="Q28:XFD28 E28:O28">
    <cfRule type="notContainsBlanks" dxfId="12" priority="13">
      <formula>LEN(TRIM(E28))&gt;0</formula>
    </cfRule>
  </conditionalFormatting>
  <conditionalFormatting sqref="Q29:XFD29 E29:O29">
    <cfRule type="notContainsBlanks" dxfId="11" priority="12">
      <formula>LEN(TRIM(E29))&gt;0</formula>
    </cfRule>
  </conditionalFormatting>
  <conditionalFormatting sqref="Q30:XFD30 E30:O30">
    <cfRule type="notContainsBlanks" dxfId="10" priority="11">
      <formula>LEN(TRIM(E30))&gt;0</formula>
    </cfRule>
  </conditionalFormatting>
  <conditionalFormatting sqref="Q31:XFD31 E31:O31">
    <cfRule type="notContainsBlanks" dxfId="9" priority="10">
      <formula>LEN(TRIM(E31))&gt;0</formula>
    </cfRule>
  </conditionalFormatting>
  <conditionalFormatting sqref="Q32:XFD32 E32:O32">
    <cfRule type="notContainsBlanks" dxfId="8" priority="9">
      <formula>LEN(TRIM(E32))&gt;0</formula>
    </cfRule>
  </conditionalFormatting>
  <conditionalFormatting sqref="Q33:XFD33 E33:O33">
    <cfRule type="notContainsBlanks" dxfId="7" priority="8">
      <formula>LEN(TRIM(E33))&gt;0</formula>
    </cfRule>
  </conditionalFormatting>
  <conditionalFormatting sqref="Q34:XFD34 E34:O34">
    <cfRule type="notContainsBlanks" dxfId="6" priority="7">
      <formula>LEN(TRIM(E34))&gt;0</formula>
    </cfRule>
  </conditionalFormatting>
  <conditionalFormatting sqref="Q35:XFD35 E35:O35">
    <cfRule type="notContainsBlanks" dxfId="5" priority="6">
      <formula>LEN(TRIM(E35))&gt;0</formula>
    </cfRule>
  </conditionalFormatting>
  <conditionalFormatting sqref="Q36:XFD36 E36:O36">
    <cfRule type="notContainsBlanks" dxfId="4" priority="5">
      <formula>LEN(TRIM(E36))&gt;0</formula>
    </cfRule>
  </conditionalFormatting>
  <conditionalFormatting sqref="Q37:XFD37 E37:O37">
    <cfRule type="notContainsBlanks" dxfId="3" priority="4">
      <formula>LEN(TRIM(E37))&gt;0</formula>
    </cfRule>
  </conditionalFormatting>
  <conditionalFormatting sqref="Q38:XFD38 O38">
    <cfRule type="notContainsBlanks" dxfId="2" priority="3">
      <formula>LEN(TRIM(O38))&gt;0</formula>
    </cfRule>
  </conditionalFormatting>
  <conditionalFormatting sqref="Q39:XFD39 E39:O39">
    <cfRule type="notContainsBlanks" dxfId="1" priority="2">
      <formula>LEN(TRIM(E39))&gt;0</formula>
    </cfRule>
  </conditionalFormatting>
  <conditionalFormatting sqref="E38:N38">
    <cfRule type="notContainsBlanks" dxfId="0" priority="1">
      <formula>LEN(TRIM(E38))&gt;0</formula>
    </cfRule>
  </conditionalFormatting>
  <dataValidations count="2">
    <dataValidation type="list" allowBlank="1" showInputMessage="1" showErrorMessage="1" sqref="E16:N16 E28:N28" xr:uid="{AF40CBB2-0198-474A-A363-250136378227}">
      <formula1>steps</formula1>
    </dataValidation>
    <dataValidation type="list" allowBlank="1" showInputMessage="1" showErrorMessage="1" sqref="E17:N17 E29:N29" xr:uid="{AF344725-0F48-4ED1-9354-75BE799BF3CF}">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4F91C1B-5DEC-4B18-A700-AA3611357BCC}">
          <x14:formula1>
            <xm:f>Reference!$AA$2:$AA$7</xm:f>
          </x14:formula1>
          <xm:sqref>E13:N13</xm:sqref>
        </x14:dataValidation>
        <x14:dataValidation type="list" allowBlank="1" showInputMessage="1" showErrorMessage="1" xr:uid="{8BDBFC66-6139-476D-BF12-870995E9F125}">
          <x14:formula1>
            <xm:f>Reference!$AB$2:$AB$13</xm:f>
          </x14:formula1>
          <xm:sqref>E14:N14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18" priority="2">
      <formula>LEN(TRIM(E11))&gt;0</formula>
    </cfRule>
  </conditionalFormatting>
  <conditionalFormatting sqref="E28:L29">
    <cfRule type="notContainsBlanks" dxfId="17"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16" priority="65">
      <formula>LEN(TRIM(E11))&gt;0</formula>
    </cfRule>
  </conditionalFormatting>
  <conditionalFormatting sqref="E28:L29">
    <cfRule type="notContainsBlanks" dxfId="15"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14"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41">
        <f>IF($J$23&gt;$J$24,$D$24*$J$25/1000*$J$24/('[2]Ideal Gas Properties'!$B$10*$J$26)/($J$23-$J$24),IF($J$23&lt;$J$24,$D$24*$J$25/1000*$J$23/('[2]Ideal Gas Properties'!$B$10*$J$26)/($J$23-$J$24),""))</f>
        <v>4.7988257899407901E-9</v>
      </c>
      <c r="E23" s="141"/>
      <c r="F23" s="142" t="s">
        <v>67</v>
      </c>
      <c r="G23" s="143"/>
      <c r="H23" s="25"/>
      <c r="I23" s="107" t="s">
        <v>305</v>
      </c>
      <c r="J23" s="108">
        <f>110000/101325</f>
        <v>1.0856155933876142</v>
      </c>
      <c r="K23" s="33" t="s">
        <v>114</v>
      </c>
      <c r="L23" s="33" t="s">
        <v>306</v>
      </c>
      <c r="M23" s="33"/>
      <c r="N23" s="33"/>
      <c r="O23" s="33"/>
      <c r="P23" s="109"/>
      <c r="Q23" s="37"/>
      <c r="R23" s="25"/>
    </row>
    <row r="24" spans="1:18" ht="15.6">
      <c r="A24" s="26"/>
      <c r="B24" s="26"/>
      <c r="C24" s="110" t="s">
        <v>307</v>
      </c>
      <c r="D24" s="144">
        <f>IF($J$23&gt;$J$24,1,IF($J$23&lt;$J$24,-1,""))</f>
        <v>-1</v>
      </c>
      <c r="E24" s="144"/>
      <c r="F24" s="145" t="s">
        <v>3</v>
      </c>
      <c r="G24" s="146"/>
      <c r="H24" s="25"/>
      <c r="I24" s="111" t="s">
        <v>308</v>
      </c>
      <c r="J24" s="108">
        <f>358000/101325</f>
        <v>3.5331852948433258</v>
      </c>
      <c r="K24" s="25" t="s">
        <v>114</v>
      </c>
      <c r="L24" s="25" t="s">
        <v>309</v>
      </c>
      <c r="M24" s="25"/>
      <c r="N24" s="25"/>
      <c r="O24" s="25"/>
      <c r="P24" s="37"/>
      <c r="Q24" s="37"/>
      <c r="R24" s="25"/>
    </row>
    <row r="25" spans="1:18" ht="14.4">
      <c r="A25" s="26"/>
      <c r="B25" s="26"/>
      <c r="C25" s="25"/>
      <c r="D25" s="25"/>
      <c r="E25" s="25"/>
      <c r="F25" s="25"/>
      <c r="G25" s="25"/>
      <c r="H25" s="25"/>
      <c r="I25" s="111" t="s">
        <v>119</v>
      </c>
      <c r="J25" s="112">
        <v>0.27</v>
      </c>
      <c r="K25" s="25" t="s">
        <v>120</v>
      </c>
      <c r="L25" s="25" t="s">
        <v>310</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328</v>
      </c>
      <c r="D62" s="116"/>
      <c r="E62" s="116"/>
      <c r="F62" s="116"/>
      <c r="G62" s="116"/>
      <c r="H62" s="116"/>
      <c r="I62" s="116"/>
      <c r="J62" s="116"/>
      <c r="K62" s="116"/>
      <c r="L62" s="116"/>
      <c r="M62" s="116"/>
      <c r="N62" s="116"/>
      <c r="O62" s="116"/>
      <c r="P62" s="116"/>
      <c r="Q62" s="116"/>
      <c r="R62" s="116"/>
    </row>
    <row r="63" spans="1:18" ht="14.4">
      <c r="A63" s="26"/>
      <c r="B63" s="25"/>
      <c r="C63" s="116"/>
      <c r="D63" s="106" t="s">
        <v>329</v>
      </c>
      <c r="E63" s="116"/>
      <c r="F63" s="116"/>
      <c r="G63" s="116"/>
      <c r="H63" s="116"/>
      <c r="I63" s="116"/>
      <c r="J63" s="116"/>
      <c r="K63" s="116"/>
      <c r="L63" s="116"/>
      <c r="M63" s="116"/>
      <c r="N63" s="116"/>
      <c r="O63" s="116"/>
      <c r="P63" s="116"/>
      <c r="Q63" s="116"/>
      <c r="R63" s="116"/>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50">
        <f>IF(AND($L$73-$L$74&gt;0,$L$75&lt;$L$73),"wrong Phat",IF(AND($L$73-$L$74&lt;0,$L$75&gt;$L$73),"wrong Phat",ABS($L$69*$L$70/('[2]Ideal Gas Properties'!$B$10*$L$71*($L$72))*LN(($L$75-$L$74)/($L$75-$L$73))/1000)))</f>
        <v>4.9113437756169229E-6</v>
      </c>
      <c r="F69" s="150"/>
      <c r="G69" s="151" t="s">
        <v>67</v>
      </c>
      <c r="H69" s="152"/>
      <c r="I69" s="25"/>
      <c r="J69" s="25"/>
      <c r="K69" s="24" t="s">
        <v>138</v>
      </c>
      <c r="L69" s="108">
        <v>0.6</v>
      </c>
      <c r="M69" s="33" t="s">
        <v>3</v>
      </c>
      <c r="N69" s="153" t="s">
        <v>139</v>
      </c>
      <c r="O69" s="153"/>
      <c r="P69" s="154"/>
      <c r="Q69" s="37"/>
      <c r="R69" s="37"/>
    </row>
    <row r="70" spans="1:18" ht="14.4">
      <c r="A70" s="26"/>
      <c r="B70" s="25"/>
      <c r="C70" s="26"/>
      <c r="D70" s="118"/>
      <c r="E70" s="25"/>
      <c r="F70" s="25"/>
      <c r="G70" s="25"/>
      <c r="H70" s="25"/>
      <c r="I70" s="25"/>
      <c r="J70" s="25"/>
      <c r="K70" s="26" t="s">
        <v>140</v>
      </c>
      <c r="L70" s="112">
        <f>101.6*PI()*1.04^2</f>
        <v>345.23137599486842</v>
      </c>
      <c r="M70" s="25" t="s">
        <v>141</v>
      </c>
      <c r="N70" s="133" t="s">
        <v>142</v>
      </c>
      <c r="O70" s="133"/>
      <c r="P70" s="134"/>
      <c r="Q70" s="37"/>
      <c r="R70" s="37"/>
    </row>
    <row r="71" spans="1:18" ht="14.4">
      <c r="A71" s="26"/>
      <c r="B71" s="25"/>
      <c r="C71" s="26"/>
      <c r="D71" s="25"/>
      <c r="E71" s="25"/>
      <c r="F71" s="25"/>
      <c r="G71" s="25"/>
      <c r="H71" s="25"/>
      <c r="I71" s="25"/>
      <c r="J71" s="25"/>
      <c r="K71" s="26" t="s">
        <v>143</v>
      </c>
      <c r="L71" s="112">
        <v>300.14999999999998</v>
      </c>
      <c r="M71" s="25" t="s">
        <v>123</v>
      </c>
      <c r="N71" s="133" t="s">
        <v>124</v>
      </c>
      <c r="O71" s="133"/>
      <c r="P71" s="134"/>
      <c r="Q71" s="37"/>
      <c r="R71" s="37"/>
    </row>
    <row r="72" spans="1:18" ht="15.6">
      <c r="A72" s="26"/>
      <c r="B72" s="25"/>
      <c r="C72" s="26"/>
      <c r="D72" s="25"/>
      <c r="E72" s="25"/>
      <c r="F72" s="25"/>
      <c r="G72" s="25"/>
      <c r="H72" s="25"/>
      <c r="I72" s="25"/>
      <c r="J72" s="25"/>
      <c r="K72" s="26" t="s">
        <v>331</v>
      </c>
      <c r="L72" s="112">
        <v>6</v>
      </c>
      <c r="M72" s="25" t="s">
        <v>62</v>
      </c>
      <c r="N72" s="133" t="s">
        <v>145</v>
      </c>
      <c r="O72" s="133"/>
      <c r="P72" s="134"/>
      <c r="Q72" s="37"/>
      <c r="R72" s="37"/>
    </row>
    <row r="73" spans="1:18" ht="15.6">
      <c r="A73" s="26"/>
      <c r="B73" s="25"/>
      <c r="C73" s="26"/>
      <c r="D73" s="25"/>
      <c r="E73" s="25"/>
      <c r="F73" s="25"/>
      <c r="G73" s="25"/>
      <c r="H73" s="25"/>
      <c r="I73" s="25"/>
      <c r="J73" s="25"/>
      <c r="K73" s="26" t="s">
        <v>146</v>
      </c>
      <c r="L73" s="112">
        <f>110000/101325</f>
        <v>1.0856155933876142</v>
      </c>
      <c r="M73" s="25" t="s">
        <v>114</v>
      </c>
      <c r="N73" s="133" t="s">
        <v>147</v>
      </c>
      <c r="O73" s="133"/>
      <c r="P73" s="134"/>
      <c r="Q73" s="37"/>
      <c r="R73" s="37"/>
    </row>
    <row r="74" spans="1:18" ht="15.6">
      <c r="A74" s="26"/>
      <c r="B74" s="25"/>
      <c r="C74" s="26"/>
      <c r="D74" s="25"/>
      <c r="E74" s="25"/>
      <c r="F74" s="25"/>
      <c r="G74" s="25"/>
      <c r="H74" s="25"/>
      <c r="I74" s="25"/>
      <c r="J74" s="25"/>
      <c r="K74" s="26" t="s">
        <v>148</v>
      </c>
      <c r="L74" s="112">
        <f>358000/101325</f>
        <v>3.5331852948433258</v>
      </c>
      <c r="M74" s="25" t="s">
        <v>114</v>
      </c>
      <c r="N74" s="133" t="s">
        <v>149</v>
      </c>
      <c r="O74" s="133"/>
      <c r="P74" s="134"/>
      <c r="Q74" s="37"/>
      <c r="R74" s="37"/>
    </row>
    <row r="75" spans="1:18" ht="14.4">
      <c r="A75" s="26"/>
      <c r="B75" s="25"/>
      <c r="C75" s="26"/>
      <c r="D75" s="25"/>
      <c r="E75" s="25"/>
      <c r="F75" s="25"/>
      <c r="G75" s="25"/>
      <c r="H75" s="25"/>
      <c r="I75" s="25"/>
      <c r="J75" s="25"/>
      <c r="K75" s="43" t="s">
        <v>150</v>
      </c>
      <c r="L75" s="113">
        <v>1.01325</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333</v>
      </c>
      <c r="E80" s="158">
        <f>L84*(L80/L82)*(L83/L81)*1000/60</f>
        <v>0.27457510837252547</v>
      </c>
      <c r="F80" s="158"/>
      <c r="G80" s="48" t="s">
        <v>120</v>
      </c>
      <c r="H80" s="119"/>
      <c r="I80" s="25"/>
      <c r="J80" s="25"/>
      <c r="K80" s="24" t="s">
        <v>334</v>
      </c>
      <c r="L80" s="108">
        <v>300.14999999999998</v>
      </c>
      <c r="M80" s="33" t="s">
        <v>123</v>
      </c>
      <c r="N80" s="33" t="s">
        <v>335</v>
      </c>
      <c r="O80" s="33"/>
      <c r="P80" s="109"/>
      <c r="Q80" s="37"/>
      <c r="R80" s="25"/>
    </row>
    <row r="81" spans="1:18" ht="15.6">
      <c r="A81" s="26"/>
      <c r="B81" s="25"/>
      <c r="C81" s="26"/>
      <c r="D81" s="25"/>
      <c r="E81" s="25"/>
      <c r="F81" s="25"/>
      <c r="G81" s="25"/>
      <c r="H81" s="25"/>
      <c r="I81" s="25"/>
      <c r="J81" s="25"/>
      <c r="K81" s="26" t="s">
        <v>336</v>
      </c>
      <c r="L81" s="112">
        <f>358000/101325</f>
        <v>3.5331852948433258</v>
      </c>
      <c r="M81" s="25" t="s">
        <v>114</v>
      </c>
      <c r="N81" s="25" t="s">
        <v>337</v>
      </c>
      <c r="O81" s="25"/>
      <c r="P81" s="37"/>
      <c r="Q81" s="37"/>
      <c r="R81" s="25"/>
    </row>
    <row r="82" spans="1:18" ht="15.6">
      <c r="A82" s="26"/>
      <c r="B82" s="25"/>
      <c r="C82" s="26"/>
      <c r="D82" s="25"/>
      <c r="E82" s="25"/>
      <c r="F82" s="25"/>
      <c r="G82" s="25"/>
      <c r="H82" s="25"/>
      <c r="I82" s="25"/>
      <c r="J82" s="25"/>
      <c r="K82" s="26" t="s">
        <v>338</v>
      </c>
      <c r="L82" s="112">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2">
        <v>1</v>
      </c>
      <c r="M83" s="25" t="s">
        <v>114</v>
      </c>
      <c r="N83" s="25" t="s">
        <v>341</v>
      </c>
      <c r="O83" s="25"/>
      <c r="P83" s="37"/>
      <c r="Q83" s="37"/>
      <c r="R83" s="25"/>
    </row>
    <row r="84" spans="1:18" ht="14.4">
      <c r="A84" s="26"/>
      <c r="B84" s="25"/>
      <c r="C84" s="26"/>
      <c r="D84" s="25"/>
      <c r="E84" s="25"/>
      <c r="F84" s="25"/>
      <c r="G84" s="25"/>
      <c r="H84" s="25"/>
      <c r="I84" s="25"/>
      <c r="J84" s="25"/>
      <c r="K84" s="43" t="s">
        <v>342</v>
      </c>
      <c r="L84" s="113">
        <f>0.0309*1000000/1000/(35/60)*(1*10^(-3))</f>
        <v>5.2971428571428572E-2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
  <sheetViews>
    <sheetView workbookViewId="0">
      <selection activeCell="M2" sqref="M2"/>
    </sheetView>
  </sheetViews>
  <sheetFormatPr defaultColWidth="8.77734375" defaultRowHeight="14.4"/>
  <cols>
    <col min="13" max="13" width="48.77734375" bestFit="1" customWidth="1"/>
  </cols>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
  <sheetViews>
    <sheetView workbookViewId="0">
      <selection activeCell="CR2" sqref="CR2"/>
    </sheetView>
  </sheetViews>
  <sheetFormatPr defaultColWidth="8.77734375" defaultRowHeight="14.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2023-01-15T00:37:48Z</dcterms:modified>
</cp:coreProperties>
</file>