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3\1_simulation_inputs\"/>
    </mc:Choice>
  </mc:AlternateContent>
  <xr:revisionPtr revIDLastSave="0" documentId="13_ncr:1_{584653CF-D16D-4F6E-B059-F9AE0444A9DE}"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<sst xmlns="http://schemas.openxmlformats.org/spreadsheetml/2006/main" count="1131" uniqueCount="364">
  <si>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</si>
  <si>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</si>
  <si>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</si>
  <si>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</si>
  <si>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</si>
  <si>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</si>
  <si>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</si>
  <si>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</si>
  <si>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</si>
  <si>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</si>
  <si>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</si>
  <si>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</si>
  <si>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</si>
  <si>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</si>
  <si>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</si>
  <si>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</si>
  <si>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</si>
  <si>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</si>
  <si>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</si>
  <si>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</si>
  <si>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</si>
  <si>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</si>
  <si>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</si>
  <si>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</si>
  <si>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</si>
  <si>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</si>
  <si>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</si>
  <si>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</si>
  <si>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</si>
  <si>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</si>
  <si>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</si>
  <si>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</si>
  <si>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</si>
  <si>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</si>
  <si>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</si>
  <si>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</si>
  <si>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</si>
  <si>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</si>
  <si>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</si>
  <si>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</si>
  <si>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</si>
  <si>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</si>
  <si>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</si>
  <si>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</si>
  <si>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</si>
  <si>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</si>
  <si>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</si>
  <si>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</si>
  <si>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</si>
  <si>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</si>
  <si>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</si>
  <si>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</si>
  <si>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</si>
  <si>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</si>
  <si>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</si>
  <si>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</si>
  <si>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</si>
  <si>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</si>
  <si>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</si>
  <si>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</si>
  <si>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</si>
  <si>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</si>
  <si>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</si>
  <si>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</si>
  <si>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</si>
  <si>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</si>
  <si>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</si>
  <si>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</si>
  <si>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</si>
  <si>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</si>
  <si>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</si>
  <si>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</si>
  <si>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</si>
  <si>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</si>
  <si>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</si>
  <si>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</si>
  <si>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</si>
  <si>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</si>
  <si>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</si>
  <si>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</si>
  <si>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</si>
  <si>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</si>
  <si>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</si>
  <si>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</si>
  <si>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</si>
  <si>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</si>
  <si>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</si>
  <si>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</si>
  <si>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</si>
  <si>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</si>
  <si>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</si>
  <si>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</si>
  <si>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</si>
  <si>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</si>
  <si>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</si>
  <si>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</si>
  <si>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</si>
  <si>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</si>
  <si>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</si>
  <si>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</si>
  <si>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</si>
  <si>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</si>
  <si>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</si>
  <si>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</si>
  <si>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</si>
  <si>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</si>
  <si>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</si>
  <si>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</si>
  <si>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</si>
  <si>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</si>
  <si>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</si>
  <si>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</si>
  <si>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</si>
  <si>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</si>
  <si>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</si>
  <si>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</si>
  <si>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</si>
  <si>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</si>
  <si>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</si>
  <si>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</si>
  <si>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</si>
  <si>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</si>
  <si>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</si>
  <si>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</si>
  <si>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</si>
  <si>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</si>
  <si>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</si>
  <si>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</si>
  <si>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</si>
  <si>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</si>
  <si>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</si>
  <si>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</si>
  <si>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</si>
  <si>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</si>
  <si>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</si>
  <si>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</si>
  <si>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</si>
  <si>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</si>
  <si>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</si>
  <si>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</si>
  <si>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</si>
  <si>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</si>
  <si>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</si>
  <si>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</si>
  <si>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</si>
  <si>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</si>
  <si>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</si>
  <si>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</si>
  <si>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</si>
  <si>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</si>
  <si>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</si>
  <si>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</si>
  <si>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</si>
  <si>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</si>
  <si>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</si>
  <si>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</si>
  <si>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</si>
  <si>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</si>
  <si>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</si>
  <si>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</si>
  <si>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</si>
  <si>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</si>
  <si>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</si>
  <si>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</si>
  <si>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</si>
  <si>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</si>
  <si>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</si>
  <si>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</si>
  <si>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</si>
  <si>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</si>
  <si>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</si>
  <si>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</si>
  <si>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</si>
  <si>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</si>
  <si>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</si>
  <si>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</si>
  <si>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</si>
  <si>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</si>
  <si>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</si>
  <si>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</si>
  <si>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</si>
  <si>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</si>
  <si>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</si>
  <si>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</si>
  <si>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</si>
  <si>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</si>
  <si>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</si>
  <si>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</si>
  <si>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</si>
  <si>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</si>
  <si>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</si>
  <si>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</si>
  <si>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</si>
  <si>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</si>
  <si>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</si>
  <si>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</si>
  <si>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</si>
  <si>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</si>
  <si>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</si>
  <si>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</si>
  <si>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</si>
  <si>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</si>
  <si>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</si>
  <si>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</si>
  <si>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</si>
  <si>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</si>
  <si>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</si>
  <si>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</si>
  <si>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</si>
  <si>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</si>
  <si>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</si>
  <si>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</si>
  <si>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</si>
  <si>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</si>
  <si>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</si>
  <si>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</si>
  <si>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</si>
  <si>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</si>
  <si>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</si>
  <si>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</si>
  <si>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</si>
  <si>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</si>
  <si>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</si>
  <si>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</si>
  <si>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</si>
  <si>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</si>
  <si>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</si>
  <si>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</si>
  <si>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</si>
  <si>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</si>
  <si>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</si>
  <si>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</si>
  <si>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</si>
  <si>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</si>
  <si>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</si>
  <si>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</si>
  <si>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</si>
  <si>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</si>
  <si>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</si>
  <si>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</si>
  <si>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</si>
  <si>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</si>
  <si>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</si>
  <si>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</si>
  <si>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</si>
  <si>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</si>
  <si>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</si>
  <si>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</si>
  <si>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</si>
  <si>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</si>
  <si>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</si>
  <si>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</si>
  <si>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</si>
  <si>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</si>
  <si>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</si>
  <si>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</si>
  <si>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</si>
  <si>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</si>
  <si>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</si>
  <si>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</si>
  <si>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</si>
  <si>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</si>
  <si>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</si>
  <si>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</si>
  <si>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</si>
  <si>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</si>
  <si>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</si>
  <si>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</si>
  <si>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</si>
  <si>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</si>
  <si>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</si>
  <si>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</si>
  <si>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</si>
  <si>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</si>
  <si>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</si>
  <si>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</si>
  <si>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</si>
  <si>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</si>
  <si>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</si>
  <si>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</si>
  <si>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</si>
  <si>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</si>
  <si>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</si>
  <si>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</si>
  <si>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</si>
  <si>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</si>
  <si>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</si>
  <si>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</si>
  <si>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</si>
  <si>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</si>
  <si>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</si>
  <si>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</si>
  <si>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</si>
  <si>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</si>
  <si>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</si>
  <si>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</si>
  <si>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</si>
  <si>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</si>
  <si>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</si>
  <si>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</si>
  <si>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</si>
  <si>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</si>
  <si>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</si>
  <si>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</si>
  <si>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</si>
  <si>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</si>
  <si>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</si>
  <si>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</si>
  <si>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</si>
  <si>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</si>
  <si>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</si>
  <si>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</si>
  <si>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</si>
  <si>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</si>
  <si>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</si>
  <si>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</si>
  <si>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</si>
  <si>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</si>
  <si>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</si>
  <si>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</si>
  <si>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</si>
  <si>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</si>
  <si>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</si>
  <si>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</si>
  <si>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</si>
  <si>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</si>
  <si>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</si>
  <si>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</si>
  <si>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</si>
  <si>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</si>
  <si>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</si>
  <si>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</si>
  <si>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</si>
  <si>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</si>
  <si>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</si>
  <si>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</si>
  <si>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</si>
  <si>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</si>
  <si>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</si>
  <si>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</si>
  <si>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</si>
  <si>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</si>
  <si>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</si>
  <si>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</si>
  <si>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</si>
  <si>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</si>
  <si>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</si>
  <si>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</si>
  <si>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</si>
  <si>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</si>
  <si>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</si>
  <si>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4 1 35 65 4 1 35 65</t>
  </si>
  <si>
    <t>0 0 0 0 0 0 0 0</t>
  </si>
  <si>
    <t>None None None None None None None None</t>
  </si>
  <si>
    <t>RP-XXX-RAF RP-FEE-XXX HP-FEE-RAF HP-FEE-RAF HP-FEE-RAF HP-FEE-RAF DP-ATM-XXX LP-ATM-RAF</t>
  </si>
  <si>
    <t>HP-FEE-RAF HP-FEE-RAF DP-ATM-XXX LP-ATM-RAF RP-XXX-RAF RP-FEE-XXX HP-FEE-RAF HP-FEE-RAF</t>
  </si>
  <si>
    <t>varying_pressure varying_pressure constant_pressure constant_pressure constant_pressure constant_pressure varying_pressure constant_pressure</t>
  </si>
  <si>
    <t>constant_pressure constant_pressure varying_pressure constant_pressure varying_pressure varying_pressure constant_pressure constant_pressure</t>
  </si>
  <si>
    <t>1_(negative) 0_(positive) 0_(positive) 0_(positive) 0_(positive) 0_(positive) 1_(negative) 1_(negative)</t>
  </si>
  <si>
    <t>0_(positive) 0_(positive) 1_(negative) 1_(negative) 1_(negative) 0_(positive) 0_(positive) 0_(positive)</t>
  </si>
  <si>
    <t>0.000055 0 0.0000215 0.0000215 0.0000215 0.0000215 0 0.000000125</t>
  </si>
  <si>
    <t>0.0000215 0.0000215 0 0.000000125 0.000055 0 0.0000215 0.0000215</t>
  </si>
  <si>
    <t>0 0.0000095 0.00000507 0.00000507 0.00000507 0.00000507 0.00000625 0.00004</t>
  </si>
  <si>
    <t>0.00000507 0.00000507 0.00000625 0.00004 0 0.0000095 0.00000507 0.00000507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</si>
</sst>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12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115" dataDxfId="113" headerRowBorderDxfId="114" tableBorderDxfId="112" totalsRowBorderDxfId="111">
  <autoFilter ref="A9:J13" xr:uid="{B089C5C3-2CCE-4800-96CA-2131BB6E3E4F}"/>
  <tableColumns count="10">
    <tableColumn id="1" xr3:uid="{B74FFB85-2D30-2248-A7F7-F9B59A5E8CFF}" name="Variable" dataDxfId="110"/>
    <tableColumn id="4" xr3:uid="{60EF3E4D-7C76-4043-99D4-ADAEA96787E6}" name="Value" dataDxfId="109"/>
    <tableColumn id="5" xr3:uid="{C5CA3C39-58DB-CD4F-9E50-5D2008F0E4A7}" name="Unit" dataDxfId="108"/>
    <tableColumn id="6" xr3:uid="{B9E69413-DB95-204F-9494-7456D76A8956}" name="Comparisons" dataDxfId="107"/>
    <tableColumn id="7" xr3:uid="{F5A3A202-5AED-EF49-A242-F186A4937E89}" name="Variable Type" dataDxfId="106"/>
    <tableColumn id="8" xr3:uid="{93CB49C7-D7F9-AD4A-BE8A-B9B446828E85}" name="Dependency" dataDxfId="105"/>
    <tableColumn id="12" xr3:uid="{8A8E4280-7DFF-F040-BC62-92460CFF74F8}" name="Test 1" dataDxfId="104"/>
    <tableColumn id="10" xr3:uid="{B402B24B-3143-B74C-B234-CC9367918327}" name="Test 2" dataDxfId="103"/>
    <tableColumn id="2" xr3:uid="{A2ECB960-DF6E-CC4C-B930-70C73CAD4EDE}" name="Test 3" dataDxfId="102"/>
    <tableColumn id="9" xr3:uid="{AF810ADD-A738-A044-AE38-3E9B8AAB2DFA}" name="Description" dataDxfId="10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80" dataDxfId="78" headerRowBorderDxfId="79" tableBorderDxfId="77" totalsRowBorderDxfId="76">
  <autoFilter ref="A9:J24" xr:uid="{B089C5C3-2CCE-4800-96CA-2131BB6E3E4F}"/>
  <tableColumns count="10">
    <tableColumn id="1" xr3:uid="{B98941E9-1F8D-FA4F-B8CD-D19FA0CCE7B4}" name="Variable" dataDxfId="75"/>
    <tableColumn id="4" xr3:uid="{727F89FD-185E-664A-A44F-49646268379F}" name="Value" dataDxfId="74">
      <calculatedColumnFormula>IF(Table1323[[#This Row],[Test 3]]=1,_xlfn.TEXTJOIN(" ",TRUE,'Cycle Organizer'!E11:E11),"")</calculatedColumnFormula>
    </tableColumn>
    <tableColumn id="5" xr3:uid="{D0488D30-3DC2-904A-BA5A-CACD3EEC7D17}" name="Unit" dataDxfId="73"/>
    <tableColumn id="6" xr3:uid="{9112EDC0-76BE-9546-A557-16201290DACC}" name="Comparisons" dataDxfId="72"/>
    <tableColumn id="7" xr3:uid="{4F3D680C-E3B0-014A-858E-06A189C1336A}" name="Variable Type" dataDxfId="71"/>
    <tableColumn id="8" xr3:uid="{4F5D00A9-97D5-E141-87BC-CB91CD679F2C}" name="Dependency" dataDxfId="70"/>
    <tableColumn id="12" xr3:uid="{3E2FDA4E-8924-234A-8D70-FEFA2242DD0C}" name="Test 1" dataDxfId="69"/>
    <tableColumn id="10" xr3:uid="{D5461923-1F13-424D-88C0-CDBD0551AB36}" name="Test 2" dataDxfId="68"/>
    <tableColumn id="2" xr3:uid="{8F164C94-DCC1-1941-A4E7-A3D223D748FE}" name="Test 3" dataDxfId="67"/>
    <tableColumn id="9" xr3:uid="{35227A5D-3970-B042-9FA5-06C9B540EE2C}" name="Description" dataDxfId="6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GKkTDgVdLsLnifP8X9W2pb2HvNaBexZrOr25T971j0MRfatMKYRPfHBhhwyw81LOnmxMivb0iZzv7PPAiuE8ow==" saltValue="qDSMvaHgYdhCNGCQfAxNqw==" spinCount="100000" sheet="1" objects="1" scenarios="1" selectLockedCells="1"/>
  <mergeCells count="2">
    <mergeCell ref="A3:J3"/>
    <mergeCell ref="J4:J8"/>
  </mergeCells>
  <conditionalFormatting sqref="B10:B13">
    <cfRule type="expression" dxfId="120" priority="1">
      <formula>IF(AND($B10&lt;&gt;"",$I10=0),1,0)</formula>
    </cfRule>
    <cfRule type="expression" dxfId="119" priority="2">
      <formula>IF($B10&lt;&gt;"",1,0)</formula>
    </cfRule>
    <cfRule type="expression" dxfId="118" priority="3">
      <formula>$I10 = 0</formula>
    </cfRule>
  </conditionalFormatting>
  <conditionalFormatting sqref="J4">
    <cfRule type="expression" dxfId="117" priority="12">
      <formula>IF(COUNTA($B$10:$B$13)&lt;&gt;COUNTIF($I$10:$I$13,1),1,0)</formula>
    </cfRule>
    <cfRule type="expression" dxfId="11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abSelected="1" topLeftCell="A2" zoomScaleNormal="80" zoomScaleSheetLayoutView="70" workbookViewId="0">
      <pane ySplit="8" topLeftCell="A13"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292</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291</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0 0.0000095 0.00000507 0.00000507 0.00000507 0.00000507 0.00000625 0.00004</v>
      </c>
      <c r="C18" s="16" t="s">
        <v>67</v>
      </c>
      <c r="D18" s="49" t="s">
        <v>27</v>
      </c>
      <c r="E18" s="49" t="s">
        <v>9</v>
      </c>
      <c r="F18" s="16" t="s">
        <v>40</v>
      </c>
      <c r="G18" s="49">
        <v>1</v>
      </c>
      <c r="H18" s="49">
        <f>Initialization!$B$10</f>
        <v>2</v>
      </c>
      <c r="I18" s="17">
        <v>1</v>
      </c>
      <c r="J18" s="18" t="s">
        <v>265</v>
      </c>
    </row>
    <row r="19" spans="1:10" ht="28.8">
      <c r="A19" s="106" t="s">
        <v>290</v>
      </c>
      <c r="B19" s="78" t="str">
        <f ca="1">IF(Table1323[[#This Row],[Test 3]]=1,_xlfn.TEXTJOIN(" ",TRUE,OFFSET('Cycle Organizer'!$E$22,12*(RIGHT(A19,1)-1),0):OFFSET('Cycle Organizer'!$E$22,12*(RIGHT(A19,1)-1),Initialization!$B$12)),"")</f>
        <v>0.00000507 0.00000507 0.00000625 0.00004 0 0.0000095 0.00000507 0.00000507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0.000055 0 0.0000215 0.0000215 0.0000215 0.0000215 0 0.000000125</v>
      </c>
      <c r="C20" s="16" t="s">
        <v>67</v>
      </c>
      <c r="D20" s="49" t="s">
        <v>27</v>
      </c>
      <c r="E20" s="49" t="s">
        <v>9</v>
      </c>
      <c r="F20" s="16" t="s">
        <v>40</v>
      </c>
      <c r="G20" s="49">
        <v>1</v>
      </c>
      <c r="H20" s="49">
        <f>Initialization!$B$10</f>
        <v>2</v>
      </c>
      <c r="I20" s="17">
        <v>1</v>
      </c>
      <c r="J20" s="18" t="s">
        <v>268</v>
      </c>
    </row>
    <row r="21" spans="1:10" ht="28.8">
      <c r="A21" s="106" t="s">
        <v>289</v>
      </c>
      <c r="B21" s="78" t="str">
        <f ca="1">IF(Table1323[[#This Row],[Test 3]]=1,_xlfn.TEXTJOIN(" ",TRUE,OFFSET('Cycle Organizer'!$E$26,12*(RIGHT(A21,1)-1),0):OFFSET('Cycle Organizer'!$E$26,12*(RIGHT(A21,1)-1),Initialization!$B$12)),"")</f>
        <v>0.0000215 0.0000215 0 0.000000125 0.000055 0 0.0000215 0.0000215</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288</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t27pyMb2kxn4UZGSZr9uVlkTl1YRV2pc8Za3PXxflDMLpXSLM8yA0wgN1gT7n2DQqoxIo4UXo9KU1k2n9E2kew==" saltValue="4scNiD3FS509oeqeKQ5tMQ==" spinCount="100000" sheet="1" objects="1" scenarios="1" selectLockedCells="1" selectUnlockedCells="1"/>
  <mergeCells count="2">
    <mergeCell ref="A3:J3"/>
    <mergeCell ref="J4:J8"/>
  </mergeCells>
  <conditionalFormatting sqref="B10:B14 B22 B20 B18 B16">
    <cfRule type="expression" dxfId="100" priority="16">
      <formula>IF(AND($B10&lt;&gt;"",$I10=0),1,0)</formula>
    </cfRule>
    <cfRule type="expression" dxfId="99" priority="17">
      <formula>IF($B10&lt;&gt;"",1,0)</formula>
    </cfRule>
    <cfRule type="expression" dxfId="98" priority="18">
      <formula>$I10 = 0</formula>
    </cfRule>
  </conditionalFormatting>
  <conditionalFormatting sqref="J4">
    <cfRule type="expression" dxfId="97" priority="805">
      <formula>IF(COUNTA($B$10:$B$24)-COUNTIF($B$10:$B$24,"")+1&lt;&gt;COUNTIF($I$10:$I$24,1),1,0)</formula>
    </cfRule>
    <cfRule type="expression" dxfId="96" priority="806">
      <formula>IF(COUNTA($B$10:$B$24)=COUNTIF($I$10:$I$24,1),1,0)</formula>
    </cfRule>
  </conditionalFormatting>
  <conditionalFormatting sqref="B23">
    <cfRule type="expression" dxfId="95" priority="13">
      <formula>IF(AND($B23&lt;&gt;"",$I23=0),1,0)</formula>
    </cfRule>
    <cfRule type="expression" dxfId="94" priority="14">
      <formula>IF($B23&lt;&gt;"",1,0)</formula>
    </cfRule>
    <cfRule type="expression" dxfId="93" priority="15">
      <formula>$I23 = 0</formula>
    </cfRule>
  </conditionalFormatting>
  <conditionalFormatting sqref="B21">
    <cfRule type="expression" dxfId="92" priority="10">
      <formula>IF(AND($B21&lt;&gt;"",$I21=0),1,0)</formula>
    </cfRule>
    <cfRule type="expression" dxfId="91" priority="11">
      <formula>IF($B21&lt;&gt;"",1,0)</formula>
    </cfRule>
    <cfRule type="expression" dxfId="90" priority="12">
      <formula>$I21 = 0</formula>
    </cfRule>
  </conditionalFormatting>
  <conditionalFormatting sqref="B19">
    <cfRule type="expression" dxfId="89" priority="7">
      <formula>IF(AND($B19&lt;&gt;"",$I19=0),1,0)</formula>
    </cfRule>
    <cfRule type="expression" dxfId="88" priority="8">
      <formula>IF($B19&lt;&gt;"",1,0)</formula>
    </cfRule>
    <cfRule type="expression" dxfId="87" priority="9">
      <formula>$I19 = 0</formula>
    </cfRule>
  </conditionalFormatting>
  <conditionalFormatting sqref="B17">
    <cfRule type="expression" dxfId="86" priority="4">
      <formula>IF(AND($B17&lt;&gt;"",$I17=0),1,0)</formula>
    </cfRule>
    <cfRule type="expression" dxfId="85" priority="5">
      <formula>IF($B17&lt;&gt;"",1,0)</formula>
    </cfRule>
    <cfRule type="expression" dxfId="84" priority="6">
      <formula>$I17 = 0</formula>
    </cfRule>
  </conditionalFormatting>
  <conditionalFormatting sqref="B15">
    <cfRule type="expression" dxfId="83" priority="1">
      <formula>IF(AND($B15&lt;&gt;"",$I15=0),1,0)</formula>
    </cfRule>
    <cfRule type="expression" dxfId="82" priority="2">
      <formula>IF($B15&lt;&gt;"",1,0)</formula>
    </cfRule>
    <cfRule type="expression" dxfId="8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8" activePane="bottomRight" state="frozen"/>
      <selection pane="topRight" activeCell="E1" sqref="E1"/>
      <selection pane="bottomLeft" activeCell="A11" sqref="A11"/>
      <selection pane="bottomRight" activeCell="E38" sqref="E3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pressure-driven</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Back_Pressure_Regulator</v>
      </c>
    </row>
    <row r="22" spans="2:12">
      <c r="B22" s="94"/>
      <c r="C22" s="97"/>
      <c r="D22" s="84" t="s">
        <v>202</v>
      </c>
      <c r="E22" s="83">
        <v>0</v>
      </c>
      <c r="F22" s="104">
        <v>9.5000000000000005E-6</v>
      </c>
      <c r="G22" s="104">
        <v>5.0699999999999997E-6</v>
      </c>
      <c r="H22" s="104">
        <v>5.0699999999999997E-6</v>
      </c>
      <c r="I22" s="104">
        <v>5.0699999999999997E-6</v>
      </c>
      <c r="J22" s="104">
        <v>5.0699999999999997E-6</v>
      </c>
      <c r="K22" s="104">
        <v>6.2500000000000003E-6</v>
      </c>
      <c r="L22" s="104">
        <v>4.0000000000000003E-5</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Back_Pressure_Regulator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Back_Pressure_Regulator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Back_Pressure_Regulator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2.1500000000000001E-5</v>
      </c>
      <c r="H26" s="104">
        <v>2.1500000000000001E-5</v>
      </c>
      <c r="I26" s="104">
        <v>2.1500000000000001E-5</v>
      </c>
      <c r="J26" s="104">
        <v>2.1500000000000001E-5</v>
      </c>
      <c r="K26" s="104">
        <v>0</v>
      </c>
      <c r="L26" s="104">
        <v>1.2499999999999999E-7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Back_Pressure_Regulator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4.0000000000000003E-5</v>
      </c>
      <c r="I34" s="104">
        <v>0</v>
      </c>
      <c r="J34" s="104">
        <v>9.5000000000000005E-6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Back_Pressure_Regulator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Back_Pressure_Regulator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Back_Pressure_Regulator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Back_Pressure_Regulator</v>
      </c>
    </row>
    <row r="38" spans="2:12">
      <c r="B38" s="99"/>
      <c r="C38" s="98"/>
      <c r="D38" s="84" t="s">
        <v>202</v>
      </c>
      <c r="E38" s="104">
        <v>2.1500000000000001E-5</v>
      </c>
      <c r="F38" s="104">
        <v>2.1500000000000001E-5</v>
      </c>
      <c r="G38" s="104">
        <v>0</v>
      </c>
      <c r="H38" s="104">
        <v>1.2499999999999999E-7</v>
      </c>
      <c r="I38" s="104">
        <v>5.5000000000000002E-5</v>
      </c>
      <c r="J38" s="104">
        <v>0</v>
      </c>
      <c r="K38" s="104">
        <v>2.1500000000000001E-5</v>
      </c>
      <c r="L38" s="104">
        <v>2.1500000000000001E-5</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37 N40:XFD1048576 N11:XFD26 E39:E1048576">
    <cfRule type="notContainsBlanks" dxfId="65" priority="160">
      <formula>LEN(TRIM(E11))&gt;0</formula>
    </cfRule>
  </conditionalFormatting>
  <conditionalFormatting sqref="N27:XFD27">
    <cfRule type="notContainsBlanks" dxfId="64" priority="127">
      <formula>LEN(TRIM(N27))&gt;0</formula>
    </cfRule>
  </conditionalFormatting>
  <conditionalFormatting sqref="N28:XFD28">
    <cfRule type="notContainsBlanks" dxfId="63" priority="126">
      <formula>LEN(TRIM(N28))&gt;0</formula>
    </cfRule>
  </conditionalFormatting>
  <conditionalFormatting sqref="N29:XFD29">
    <cfRule type="notContainsBlanks" dxfId="62" priority="125">
      <formula>LEN(TRIM(N29))&gt;0</formula>
    </cfRule>
  </conditionalFormatting>
  <conditionalFormatting sqref="N30:XFD30">
    <cfRule type="notContainsBlanks" dxfId="61" priority="124">
      <formula>LEN(TRIM(N30))&gt;0</formula>
    </cfRule>
  </conditionalFormatting>
  <conditionalFormatting sqref="N31:XFD31">
    <cfRule type="notContainsBlanks" dxfId="60" priority="123">
      <formula>LEN(TRIM(N31))&gt;0</formula>
    </cfRule>
  </conditionalFormatting>
  <conditionalFormatting sqref="N32:XFD32">
    <cfRule type="notContainsBlanks" dxfId="59" priority="122">
      <formula>LEN(TRIM(N32))&gt;0</formula>
    </cfRule>
  </conditionalFormatting>
  <conditionalFormatting sqref="N33:XFD33">
    <cfRule type="notContainsBlanks" dxfId="58" priority="121">
      <formula>LEN(TRIM(N33))&gt;0</formula>
    </cfRule>
  </conditionalFormatting>
  <conditionalFormatting sqref="N34:XFD34">
    <cfRule type="notContainsBlanks" dxfId="57" priority="120">
      <formula>LEN(TRIM(N34))&gt;0</formula>
    </cfRule>
  </conditionalFormatting>
  <conditionalFormatting sqref="N35:XFD35">
    <cfRule type="notContainsBlanks" dxfId="56" priority="119">
      <formula>LEN(TRIM(N35))&gt;0</formula>
    </cfRule>
  </conditionalFormatting>
  <conditionalFormatting sqref="N36:XFD36">
    <cfRule type="notContainsBlanks" dxfId="55" priority="118">
      <formula>LEN(TRIM(N36))&gt;0</formula>
    </cfRule>
  </conditionalFormatting>
  <conditionalFormatting sqref="N37:XFD37">
    <cfRule type="notContainsBlanks" dxfId="54" priority="117">
      <formula>LEN(TRIM(N37))&gt;0</formula>
    </cfRule>
  </conditionalFormatting>
  <conditionalFormatting sqref="N38:XFD38">
    <cfRule type="notContainsBlanks" dxfId="53" priority="116">
      <formula>LEN(TRIM(N38))&gt;0</formula>
    </cfRule>
  </conditionalFormatting>
  <conditionalFormatting sqref="N39:XFD39">
    <cfRule type="notContainsBlanks" dxfId="52" priority="115">
      <formula>LEN(TRIM(N39))&gt;0</formula>
    </cfRule>
  </conditionalFormatting>
  <conditionalFormatting sqref="F11:F37 F39:F1048576">
    <cfRule type="notContainsBlanks" dxfId="51" priority="110">
      <formula>LEN(TRIM(F11))&gt;0</formula>
    </cfRule>
  </conditionalFormatting>
  <conditionalFormatting sqref="G11:G25 G27:G1048576">
    <cfRule type="notContainsBlanks" dxfId="50" priority="109">
      <formula>LEN(TRIM(G11))&gt;0</formula>
    </cfRule>
  </conditionalFormatting>
  <conditionalFormatting sqref="H11:H25 H27:H33 H35:H1048576">
    <cfRule type="notContainsBlanks" dxfId="49" priority="108">
      <formula>LEN(TRIM(H11))&gt;0</formula>
    </cfRule>
  </conditionalFormatting>
  <conditionalFormatting sqref="I11:I25 I27:I1048576">
    <cfRule type="notContainsBlanks" dxfId="48" priority="107">
      <formula>LEN(TRIM(I11))&gt;0</formula>
    </cfRule>
  </conditionalFormatting>
  <conditionalFormatting sqref="J11:J25 J27:J33 J35:J1048576">
    <cfRule type="notContainsBlanks" dxfId="47" priority="106">
      <formula>LEN(TRIM(J11))&gt;0</formula>
    </cfRule>
  </conditionalFormatting>
  <conditionalFormatting sqref="K11:K37 K39:K1048576">
    <cfRule type="notContainsBlanks" dxfId="46" priority="105">
      <formula>LEN(TRIM(K11))&gt;0</formula>
    </cfRule>
  </conditionalFormatting>
  <conditionalFormatting sqref="L11:L37 L39:L1048576">
    <cfRule type="notContainsBlanks" dxfId="45" priority="104">
      <formula>LEN(TRIM(L11))&gt;0</formula>
    </cfRule>
  </conditionalFormatting>
  <conditionalFormatting sqref="G26">
    <cfRule type="notContainsBlanks" dxfId="44" priority="57">
      <formula>LEN(TRIM(G26))&gt;0</formula>
    </cfRule>
  </conditionalFormatting>
  <conditionalFormatting sqref="J34">
    <cfRule type="notContainsBlanks" dxfId="36" priority="32">
      <formula>LEN(TRIM(J34))&gt;0</formula>
    </cfRule>
  </conditionalFormatting>
  <conditionalFormatting sqref="H34">
    <cfRule type="notContainsBlanks" dxfId="29" priority="30">
      <formula>LEN(TRIM(H34))&gt;0</formula>
    </cfRule>
  </conditionalFormatting>
  <conditionalFormatting sqref="H26">
    <cfRule type="notContainsBlanks" dxfId="6" priority="7">
      <formula>LEN(TRIM(H26))&gt;0</formula>
    </cfRule>
  </conditionalFormatting>
  <conditionalFormatting sqref="I26">
    <cfRule type="notContainsBlanks" dxfId="5" priority="6">
      <formula>LEN(TRIM(I26))&gt;0</formula>
    </cfRule>
  </conditionalFormatting>
  <conditionalFormatting sqref="J26">
    <cfRule type="notContainsBlanks" dxfId="4" priority="5">
      <formula>LEN(TRIM(J26))&gt;0</formula>
    </cfRule>
  </conditionalFormatting>
  <conditionalFormatting sqref="K38">
    <cfRule type="notContainsBlanks" dxfId="3" priority="4">
      <formula>LEN(TRIM(K38))&gt;0</formula>
    </cfRule>
  </conditionalFormatting>
  <conditionalFormatting sqref="L38">
    <cfRule type="notContainsBlanks" dxfId="2" priority="3">
      <formula>LEN(TRIM(L38))&gt;0</formula>
    </cfRule>
  </conditionalFormatting>
  <conditionalFormatting sqref="F38">
    <cfRule type="notContainsBlanks" dxfId="1" priority="2">
      <formula>LEN(TRIM(F38))&gt;0</formula>
    </cfRule>
  </conditionalFormatting>
  <conditionalFormatting sqref="E38">
    <cfRule type="notContainsBlanks" dxfId="0" priority="1">
      <formula>LEN(TRIM(E38))&gt;0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34" priority="2">
      <formula>LEN(TRIM(E11))&gt;0</formula>
    </cfRule>
  </conditionalFormatting>
  <conditionalFormatting sqref="E28:L29">
    <cfRule type="notContainsBlanks" dxfId="3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32" priority="65">
      <formula>LEN(TRIM(E11))&gt;0</formula>
    </cfRule>
  </conditionalFormatting>
  <conditionalFormatting sqref="E28:L29">
    <cfRule type="notContainsBlanks" dxfId="3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3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8">
        <f>IF($J$23&gt;$J$24,$D$24*$J$25/1000*$J$24/('[2]Ideal Gas Properties'!$B$10*$J$26)/($J$23-$J$24),IF($J$23&lt;$J$24,$D$24*$J$25/1000*$J$23/('[2]Ideal Gas Properties'!$B$10*$J$26)/($J$23-$J$24),""))</f>
        <v>4.7988257899407901E-9</v>
      </c>
      <c r="E23" s="148"/>
      <c r="F23" s="149" t="s">
        <v>67</v>
      </c>
      <c r="G23" s="150"/>
      <c r="H23" s="25"/>
      <c r="I23" s="109" t="s">
        <v>305</v>
      </c>
      <c r="J23" s="110">
        <f>110000/101325</f>
        <v>1.0856155933876142</v>
      </c>
      <c r="K23" s="33" t="s">
        <v>114</v>
      </c>
      <c r="L23" s="33" t="s">
        <v>306</v>
      </c>
      <c r="M23" s="33"/>
      <c r="N23" s="33"/>
      <c r="O23" s="33"/>
      <c r="P23" s="111"/>
      <c r="Q23" s="37"/>
      <c r="R23" s="25"/>
    </row>
    <row r="24" spans="1:18" ht="15.6">
      <c r="A24" s="26"/>
      <c r="B24" s="26"/>
      <c r="C24" s="112" t="s">
        <v>307</v>
      </c>
      <c r="D24" s="151">
        <f>IF($J$23&gt;$J$24,1,IF($J$23&lt;$J$24,-1,""))</f>
        <v>-1</v>
      </c>
      <c r="E24" s="151"/>
      <c r="F24" s="152" t="s">
        <v>3</v>
      </c>
      <c r="G24" s="153"/>
      <c r="H24" s="25"/>
      <c r="I24" s="113" t="s">
        <v>308</v>
      </c>
      <c r="J24" s="110">
        <f>358000/101325</f>
        <v>3.5331852948433258</v>
      </c>
      <c r="K24" s="25" t="s">
        <v>114</v>
      </c>
      <c r="L24" s="25" t="s">
        <v>309</v>
      </c>
      <c r="M24" s="25"/>
      <c r="N24" s="25"/>
      <c r="O24" s="25"/>
      <c r="P24" s="37"/>
      <c r="Q24" s="37"/>
      <c r="R24" s="25"/>
    </row>
    <row r="25" spans="1:18" ht="14.4">
      <c r="A25" s="26"/>
      <c r="B25" s="26"/>
      <c r="C25" s="25"/>
      <c r="D25" s="25"/>
      <c r="E25" s="25"/>
      <c r="F25" s="25"/>
      <c r="G25" s="25"/>
      <c r="H25" s="25"/>
      <c r="I25" s="113" t="s">
        <v>119</v>
      </c>
      <c r="J25" s="114">
        <v>0.27</v>
      </c>
      <c r="K25" s="25" t="s">
        <v>120</v>
      </c>
      <c r="L25" s="25" t="s">
        <v>310</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328</v>
      </c>
      <c r="D62" s="118"/>
      <c r="E62" s="118"/>
      <c r="F62" s="118"/>
      <c r="G62" s="118"/>
      <c r="H62" s="118"/>
      <c r="I62" s="118"/>
      <c r="J62" s="118"/>
      <c r="K62" s="118"/>
      <c r="L62" s="118"/>
      <c r="M62" s="118"/>
      <c r="N62" s="118"/>
      <c r="O62" s="118"/>
      <c r="P62" s="118"/>
      <c r="Q62" s="118"/>
      <c r="R62" s="118"/>
    </row>
    <row r="63" spans="1:18" ht="14.4">
      <c r="A63" s="26"/>
      <c r="B63" s="25"/>
      <c r="C63" s="118"/>
      <c r="D63" s="108" t="s">
        <v>329</v>
      </c>
      <c r="E63" s="118"/>
      <c r="F63" s="118"/>
      <c r="G63" s="118"/>
      <c r="H63" s="118"/>
      <c r="I63" s="118"/>
      <c r="J63" s="118"/>
      <c r="K63" s="118"/>
      <c r="L63" s="118"/>
      <c r="M63" s="118"/>
      <c r="N63" s="118"/>
      <c r="O63" s="118"/>
      <c r="P63" s="118"/>
      <c r="Q63" s="118"/>
      <c r="R63" s="118"/>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4">
        <f>IF(AND($L$73-$L$74&gt;0,$L$75&lt;$L$73),"wrong Phat",IF(AND($L$73-$L$74&lt;0,$L$75&gt;$L$73),"wrong Phat",ABS($L$69*$L$70/('[2]Ideal Gas Properties'!$B$10*$L$71*($L$72))*LN(($L$75-$L$74)/($L$75-$L$73))/1000)))</f>
        <v>4.9113437756169229E-6</v>
      </c>
      <c r="F69" s="154"/>
      <c r="G69" s="155" t="s">
        <v>67</v>
      </c>
      <c r="H69" s="156"/>
      <c r="I69" s="25"/>
      <c r="J69" s="25"/>
      <c r="K69" s="24" t="s">
        <v>138</v>
      </c>
      <c r="L69" s="110">
        <v>0.6</v>
      </c>
      <c r="M69" s="33" t="s">
        <v>3</v>
      </c>
      <c r="N69" s="157" t="s">
        <v>139</v>
      </c>
      <c r="O69" s="157"/>
      <c r="P69" s="158"/>
      <c r="Q69" s="37"/>
      <c r="R69" s="37"/>
    </row>
    <row r="70" spans="1:18" ht="14.4">
      <c r="A70" s="26"/>
      <c r="B70" s="25"/>
      <c r="C70" s="26"/>
      <c r="D70" s="120"/>
      <c r="E70" s="25"/>
      <c r="F70" s="25"/>
      <c r="G70" s="25"/>
      <c r="H70" s="25"/>
      <c r="I70" s="25"/>
      <c r="J70" s="25"/>
      <c r="K70" s="26" t="s">
        <v>140</v>
      </c>
      <c r="L70" s="114">
        <f>101.6*PI()*1.04^2</f>
        <v>345.23137599486842</v>
      </c>
      <c r="M70" s="25" t="s">
        <v>141</v>
      </c>
      <c r="N70" s="134" t="s">
        <v>142</v>
      </c>
      <c r="O70" s="134"/>
      <c r="P70" s="135"/>
      <c r="Q70" s="37"/>
      <c r="R70" s="37"/>
    </row>
    <row r="71" spans="1:18" ht="14.4">
      <c r="A71" s="26"/>
      <c r="B71" s="25"/>
      <c r="C71" s="26"/>
      <c r="D71" s="25"/>
      <c r="E71" s="25"/>
      <c r="F71" s="25"/>
      <c r="G71" s="25"/>
      <c r="H71" s="25"/>
      <c r="I71" s="25"/>
      <c r="J71" s="25"/>
      <c r="K71" s="26" t="s">
        <v>143</v>
      </c>
      <c r="L71" s="114">
        <v>300.14999999999998</v>
      </c>
      <c r="M71" s="25" t="s">
        <v>123</v>
      </c>
      <c r="N71" s="134" t="s">
        <v>124</v>
      </c>
      <c r="O71" s="134"/>
      <c r="P71" s="135"/>
      <c r="Q71" s="37"/>
      <c r="R71" s="37"/>
    </row>
    <row r="72" spans="1:18" ht="15.6">
      <c r="A72" s="26"/>
      <c r="B72" s="25"/>
      <c r="C72" s="26"/>
      <c r="D72" s="25"/>
      <c r="E72" s="25"/>
      <c r="F72" s="25"/>
      <c r="G72" s="25"/>
      <c r="H72" s="25"/>
      <c r="I72" s="25"/>
      <c r="J72" s="25"/>
      <c r="K72" s="26" t="s">
        <v>331</v>
      </c>
      <c r="L72" s="114">
        <v>6</v>
      </c>
      <c r="M72" s="25" t="s">
        <v>62</v>
      </c>
      <c r="N72" s="134" t="s">
        <v>145</v>
      </c>
      <c r="O72" s="134"/>
      <c r="P72" s="135"/>
      <c r="Q72" s="37"/>
      <c r="R72" s="37"/>
    </row>
    <row r="73" spans="1:18" ht="15.6">
      <c r="A73" s="26"/>
      <c r="B73" s="25"/>
      <c r="C73" s="26"/>
      <c r="D73" s="25"/>
      <c r="E73" s="25"/>
      <c r="F73" s="25"/>
      <c r="G73" s="25"/>
      <c r="H73" s="25"/>
      <c r="I73" s="25"/>
      <c r="J73" s="25"/>
      <c r="K73" s="26" t="s">
        <v>146</v>
      </c>
      <c r="L73" s="114">
        <f>110000/101325</f>
        <v>1.0856155933876142</v>
      </c>
      <c r="M73" s="25" t="s">
        <v>114</v>
      </c>
      <c r="N73" s="134" t="s">
        <v>147</v>
      </c>
      <c r="O73" s="134"/>
      <c r="P73" s="135"/>
      <c r="Q73" s="37"/>
      <c r="R73" s="37"/>
    </row>
    <row r="74" spans="1:18" ht="15.6">
      <c r="A74" s="26"/>
      <c r="B74" s="25"/>
      <c r="C74" s="26"/>
      <c r="D74" s="25"/>
      <c r="E74" s="25"/>
      <c r="F74" s="25"/>
      <c r="G74" s="25"/>
      <c r="H74" s="25"/>
      <c r="I74" s="25"/>
      <c r="J74" s="25"/>
      <c r="K74" s="26" t="s">
        <v>148</v>
      </c>
      <c r="L74" s="114">
        <f>358000/101325</f>
        <v>3.5331852948433258</v>
      </c>
      <c r="M74" s="25" t="s">
        <v>114</v>
      </c>
      <c r="N74" s="134" t="s">
        <v>149</v>
      </c>
      <c r="O74" s="134"/>
      <c r="P74" s="135"/>
      <c r="Q74" s="37"/>
      <c r="R74" s="37"/>
    </row>
    <row r="75" spans="1:18" ht="14.4">
      <c r="A75" s="26"/>
      <c r="B75" s="25"/>
      <c r="C75" s="26"/>
      <c r="D75" s="25"/>
      <c r="E75" s="25"/>
      <c r="F75" s="25"/>
      <c r="G75" s="25"/>
      <c r="H75" s="25"/>
      <c r="I75" s="25"/>
      <c r="J75" s="25"/>
      <c r="K75" s="43" t="s">
        <v>150</v>
      </c>
      <c r="L75" s="115">
        <v>1.01325</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333</v>
      </c>
      <c r="E80" s="141">
        <f>L84*(L80/L82)*(L83/L81)*1000/60</f>
        <v>0.27457510837252547</v>
      </c>
      <c r="F80" s="141"/>
      <c r="G80" s="48" t="s">
        <v>120</v>
      </c>
      <c r="H80" s="121"/>
      <c r="I80" s="25"/>
      <c r="J80" s="25"/>
      <c r="K80" s="24" t="s">
        <v>334</v>
      </c>
      <c r="L80" s="110">
        <v>300.14999999999998</v>
      </c>
      <c r="M80" s="33" t="s">
        <v>123</v>
      </c>
      <c r="N80" s="33" t="s">
        <v>335</v>
      </c>
      <c r="O80" s="33"/>
      <c r="P80" s="111"/>
      <c r="Q80" s="37"/>
      <c r="R80" s="25"/>
    </row>
    <row r="81" spans="1:18" ht="15.6">
      <c r="A81" s="26"/>
      <c r="B81" s="25"/>
      <c r="C81" s="26"/>
      <c r="D81" s="25"/>
      <c r="E81" s="25"/>
      <c r="F81" s="25"/>
      <c r="G81" s="25"/>
      <c r="H81" s="25"/>
      <c r="I81" s="25"/>
      <c r="J81" s="25"/>
      <c r="K81" s="26" t="s">
        <v>336</v>
      </c>
      <c r="L81" s="114">
        <f>358000/101325</f>
        <v>3.5331852948433258</v>
      </c>
      <c r="M81" s="25" t="s">
        <v>114</v>
      </c>
      <c r="N81" s="25" t="s">
        <v>337</v>
      </c>
      <c r="O81" s="25"/>
      <c r="P81" s="37"/>
      <c r="Q81" s="37"/>
      <c r="R81" s="25"/>
    </row>
    <row r="82" spans="1:18" ht="15.6">
      <c r="A82" s="26"/>
      <c r="B82" s="25"/>
      <c r="C82" s="26"/>
      <c r="D82" s="25"/>
      <c r="E82" s="25"/>
      <c r="F82" s="25"/>
      <c r="G82" s="25"/>
      <c r="H82" s="25"/>
      <c r="I82" s="25"/>
      <c r="J82" s="25"/>
      <c r="K82" s="26" t="s">
        <v>338</v>
      </c>
      <c r="L82" s="114">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4">
        <v>1</v>
      </c>
      <c r="M83" s="25" t="s">
        <v>114</v>
      </c>
      <c r="N83" s="25" t="s">
        <v>341</v>
      </c>
      <c r="O83" s="25"/>
      <c r="P83" s="37"/>
      <c r="Q83" s="37"/>
      <c r="R83" s="25"/>
    </row>
    <row r="84" spans="1:18" ht="14.4">
      <c r="A84" s="26"/>
      <c r="B84" s="25"/>
      <c r="C84" s="26"/>
      <c r="D84" s="25"/>
      <c r="E84" s="25"/>
      <c r="F84" s="25"/>
      <c r="G84" s="25"/>
      <c r="H84" s="25"/>
      <c r="I84" s="25"/>
      <c r="J84" s="25"/>
      <c r="K84" s="43" t="s">
        <v>342</v>
      </c>
      <c r="L84" s="115">
        <f>0.0309*1000000/1000/(35/60)*(1*10^(-3))</f>
        <v>5.2971428571428572E-2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3</v>
      </c>
      <c r="C2">
        <v>8</v>
      </c>
      <c r="E2" t="s">
        <v>351</v>
      </c>
      <c r="F2" t="s">
        <v>352</v>
      </c>
      <c r="G2" t="s">
        <v>353</v>
      </c>
      <c r="H2" t="s">
        <v>353</v>
      </c>
      <c r="I2" t="s">
        <v>354</v>
      </c>
      <c r="J2" t="s">
        <v>355</v>
      </c>
      <c r="K2" t="s">
        <v>356</v>
      </c>
      <c r="L2" t="s">
        <v>357</v>
      </c>
      <c r="M2" t="s">
        <v>362</v>
      </c>
      <c r="N2" t="s">
        <v>363</v>
      </c>
      <c r="O2" t="s">
        <v>360</v>
      </c>
      <c r="P2" t="s">
        <v>361</v>
      </c>
      <c r="Q2" t="s">
        <v>358</v>
      </c>
      <c r="R2" t="s">
        <v>359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2022-12-07T10:19:32Z</dcterms:modified>
</cp:coreProperties>
</file>