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3\1_simulation_inputs\"/>
    </mc:Choice>
  </mc:AlternateContent>
  <xr:revisionPtr revIDLastSave="0" documentId="13_ncr:1_{B2974312-C439-424E-8494-061D8C1B6E36}"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C8" i="49"/>
  <c r="G21" i="49" s="1"/>
  <c r="E69" i="53"/>
  <c r="D23" i="53"/>
  <c r="I21" i="49" l="1"/>
  <c r="G25" i="49"/>
  <c r="I25" i="49"/>
  <c r="H25" i="49"/>
  <c r="H21" i="49"/>
  <c r="F25" i="49"/>
  <c r="F21" i="49"/>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<sst xmlns="http://schemas.openxmlformats.org/spreadsheetml/2006/main" count="1043" uniqueCount="353">
  <si>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</si>
  <si>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</si>
  <si>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</si>
  <si>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</si>
  <si>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</si>
  <si>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</si>
  <si>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</si>
  <si>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</si>
  <si>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</si>
  <si>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</si>
  <si>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</si>
  <si>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</si>
  <si>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</si>
  <si>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</si>
  <si>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</si>
  <si>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</si>
  <si>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</si>
  <si>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</si>
  <si>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</si>
  <si>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</si>
  <si>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</si>
  <si>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</si>
  <si>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</si>
  <si>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</si>
  <si>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</si>
  <si>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</si>
  <si>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</si>
  <si>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</si>
  <si>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</si>
  <si>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</si>
  <si>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</si>
  <si>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</si>
  <si>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</si>
  <si>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</si>
  <si>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</si>
  <si>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</si>
  <si>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</si>
  <si>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</si>
  <si>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</si>
  <si>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</si>
  <si>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</si>
  <si>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</si>
  <si>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</si>
  <si>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</si>
  <si>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</si>
  <si>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</si>
  <si>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</si>
  <si>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</si>
  <si>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</si>
  <si>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</si>
  <si>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</si>
  <si>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</si>
  <si>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</si>
  <si>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</si>
  <si>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</si>
  <si>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</si>
  <si>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</si>
  <si>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</si>
  <si>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</si>
  <si>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</si>
  <si>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</si>
  <si>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</si>
  <si>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</si>
  <si>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</si>
  <si>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</si>
  <si>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</si>
  <si>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</si>
  <si>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</si>
  <si>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</si>
  <si>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</si>
  <si>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</si>
  <si>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</si>
  <si>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</si>
  <si>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</si>
  <si>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</si>
  <si>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</si>
  <si>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</si>
  <si>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</si>
  <si>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</si>
  <si>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</si>
  <si>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</si>
  <si>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</si>
  <si>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</si>
  <si>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</si>
  <si>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</si>
  <si>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</si>
  <si>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</si>
  <si>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</si>
  <si>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</si>
  <si>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</si>
  <si>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</si>
  <si>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</si>
  <si>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</si>
  <si>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</si>
  <si>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</si>
  <si>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</si>
  <si>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</si>
  <si>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</si>
  <si>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</si>
  <si>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</si>
  <si>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</si>
  <si>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</si>
  <si>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</si>
  <si>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</si>
  <si>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</si>
  <si>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</si>
  <si>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</si>
  <si>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</si>
  <si>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</si>
  <si>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</si>
  <si>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</si>
  <si>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</si>
  <si>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</si>
  <si>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</si>
  <si>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</si>
  <si>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</si>
  <si>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</si>
  <si>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</si>
  <si>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</si>
  <si>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</si>
  <si>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</si>
  <si>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</si>
  <si>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</si>
  <si>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</si>
  <si>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</si>
  <si>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</si>
  <si>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</si>
  <si>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</si>
  <si>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</si>
  <si>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</si>
  <si>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</si>
  <si>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</si>
  <si>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</si>
  <si>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</si>
  <si>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</si>
  <si>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</si>
  <si>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</si>
  <si>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</si>
  <si>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</si>
  <si>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</si>
  <si>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</si>
  <si>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</si>
  <si>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</si>
  <si>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</si>
  <si>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</si>
  <si>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</si>
  <si>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</si>
  <si>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</si>
  <si>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</si>
  <si>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</si>
  <si>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</si>
  <si>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</si>
  <si>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</si>
  <si>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</si>
  <si>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</si>
  <si>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</si>
  <si>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</si>
  <si>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</si>
  <si>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</si>
  <si>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</si>
  <si>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</si>
  <si>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</si>
  <si>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</si>
  <si>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</si>
  <si>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</si>
  <si>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</si>
  <si>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</si>
  <si>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</si>
  <si>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</si>
  <si>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</si>
  <si>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</si>
  <si>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</si>
  <si>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</si>
  <si>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</si>
  <si>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</si>
  <si>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</si>
  <si>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</si>
  <si>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</si>
  <si>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</si>
  <si>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</si>
  <si>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</si>
  <si>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</si>
  <si>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</si>
  <si>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</si>
  <si>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</si>
  <si>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</si>
  <si>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</si>
  <si>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</si>
  <si>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</si>
  <si>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</si>
  <si>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</si>
  <si>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</si>
  <si>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</si>
  <si>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</si>
  <si>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</si>
  <si>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</si>
  <si>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</si>
  <si>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</si>
  <si>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</si>
  <si>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</si>
  <si>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</si>
  <si>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</si>
  <si>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</si>
  <si>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</si>
  <si>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</si>
  <si>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</si>
  <si>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</si>
  <si>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</si>
  <si>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</si>
  <si>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</si>
  <si>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</si>
  <si>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</si>
  <si>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</si>
  <si>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</si>
  <si>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</si>
  <si>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</si>
  <si>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</si>
  <si>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</si>
  <si>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</si>
  <si>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</si>
  <si>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</si>
  <si>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</si>
  <si>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</si>
  <si>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</si>
  <si>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</si>
  <si>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</si>
  <si>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</si>
  <si>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</si>
  <si>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</si>
  <si>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</si>
  <si>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</si>
  <si>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</si>
  <si>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</si>
  <si>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</si>
  <si>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</si>
  <si>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</si>
  <si>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</si>
  <si>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</si>
  <si>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</si>
  <si>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</si>
  <si>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</si>
  <si>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</si>
  <si>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</si>
  <si>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</si>
  <si>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</si>
  <si>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</si>
  <si>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</si>
  <si>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</si>
  <si>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</si>
  <si>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</si>
  <si>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</si>
  <si>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</si>
  <si>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</si>
  <si>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</si>
  <si>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</si>
  <si>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</si>
  <si>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</si>
  <si>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</si>
  <si>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</si>
  <si>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</si>
  <si>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</si>
  <si>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</si>
  <si>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</si>
  <si>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</si>
  <si>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</si>
  <si>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</si>
  <si>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</si>
  <si>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</si>
  <si>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</si>
  <si>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</si>
  <si>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</si>
  <si>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</si>
  <si>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</si>
  <si>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</si>
  <si>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</si>
  <si>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</si>
  <si>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</si>
  <si>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</si>
  <si>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</si>
  <si>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</si>
  <si>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</si>
  <si>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</si>
  <si>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</si>
  <si>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</si>
  <si>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</si>
  <si>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</si>
  <si>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</si>
  <si>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</si>
  <si>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</si>
  <si>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</si>
  <si>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</si>
  <si>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</si>
  <si>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</si>
  <si>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</si>
  <si>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</si>
  <si>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</si>
  <si>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</si>
  <si>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</si>
  <si>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</si>
  <si>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</si>
  <si>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</si>
  <si>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</si>
  <si>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</si>
  <si>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</si>
  <si>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</si>
  <si>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</si>
  <si>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</si>
  <si>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</si>
  <si>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</si>
  <si>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</si>
  <si>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</si>
  <si>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</si>
  <si>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</si>
  <si>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</si>
  <si>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</si>
  <si>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</si>
  <si>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</si>
  <si>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</si>
  <si>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</si>
  <si>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</si>
  <si>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</si>
  <si>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</si>
  <si>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</si>
  <si>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</si>
  <si>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</si>
  <si>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</si>
  <si>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</si>
  <si>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</si>
  <si>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</si>
  <si>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</si>
  <si>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</si>
  <si>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</si>
  <si>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</si>
  <si>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</si>
  <si>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</si>
  <si>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</si>
  <si>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</si>
  <si>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</si>
  <si>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</si>
  <si>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</si>
  <si>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</si>
  <si>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</si>
  <si>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</si>
  <si>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</si>
  <si>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</si>
  <si>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</si>
  <si>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t>
  </si>
  <si>
    <t>RP-XXX-RAF RP-FEE-XXX HP-FEE-RAF DP-ATM-XXX LP-ATM-RAF</t>
  </si>
  <si>
    <t>varying_pressure varying_pressure constant_pressure varying_pressure constant_pressure</t>
  </si>
  <si>
    <t>1_(negative) 0_(positive) 0_(positive) 1_(negative) 1_(negative)</t>
  </si>
  <si>
    <t>4 1 105 35 65</t>
  </si>
  <si>
    <t>0 0.000005 0.00000507 0.000006251 0.0001</t>
  </si>
  <si>
    <t>0.000055 0 0.00006 0 0.0000001456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</si>
</sst>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1" sqref="B11"/>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25</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ff37ZML5I3J93mFLVmsxA+8jAlF9u54SjuSU1VjZJ0nSt7YoKy0zLQbxjrngG35nSF+HdaxzGn9qNepyKoepbQ==" saltValue="tSxdvjHcMutTgdWEM5R35Q=="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4 1 105 35 65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0 0.000005 0.00000507 0.000006251 0.0001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0.000055 0 0.00006 0 0.0000001456</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CXmCg+LTENNh1CnM8XGUchYGUPiVBddnGtMwPKkPfIWO3H/bESIDbju2hFs+ziq3JkbjQZaX+ilPtzvlw6PUvw==" saltValue="En6j+EdUMt35gdPBBFP0nA=="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H11" sqref="H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pressure-driven</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105</v>
      </c>
      <c r="H11" s="102">
        <v>35</v>
      </c>
      <c r="I11" s="102">
        <v>65</v>
      </c>
    </row>
    <row r="12" spans="2:9" ht="15" customHeight="1">
      <c r="B12" s="89" t="s">
        <v>204</v>
      </c>
      <c r="C12" s="84" t="s">
        <v>1</v>
      </c>
      <c r="D12" s="54" t="s">
        <v>3</v>
      </c>
      <c r="E12" s="102" t="s">
        <v>207</v>
      </c>
      <c r="F12" s="102" t="s">
        <v>207</v>
      </c>
      <c r="G12" s="102" t="s">
        <v>207</v>
      </c>
      <c r="H12" s="102" t="s">
        <v>207</v>
      </c>
      <c r="I12" s="102" t="s">
        <v>207</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Back_Pressure_Regulator</v>
      </c>
    </row>
    <row r="22" spans="2:9">
      <c r="B22" s="94"/>
      <c r="C22" s="97"/>
      <c r="D22" s="84" t="s">
        <v>202</v>
      </c>
      <c r="E22" s="83">
        <v>0</v>
      </c>
      <c r="F22" s="103">
        <v>5.0000000000000004E-6</v>
      </c>
      <c r="G22" s="103">
        <v>5.0699999999999997E-6</v>
      </c>
      <c r="H22" s="103">
        <v>6.251E-6</v>
      </c>
      <c r="I22" s="103">
        <v>1E-4</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6.0000000000000002E-5</v>
      </c>
      <c r="H26" s="103">
        <v>0</v>
      </c>
      <c r="I26" s="103">
        <v>1.4560000000000001E-7</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6" t="s">
        <v>300</v>
      </c>
      <c r="J23" s="107">
        <f>110000/101325</f>
        <v>1.0856155933876142</v>
      </c>
      <c r="K23" s="33" t="s">
        <v>114</v>
      </c>
      <c r="L23" s="33" t="s">
        <v>301</v>
      </c>
      <c r="M23" s="33"/>
      <c r="N23" s="33"/>
      <c r="O23" s="33"/>
      <c r="P23" s="108"/>
      <c r="Q23" s="37"/>
      <c r="R23" s="25"/>
    </row>
    <row r="24" spans="1:18" ht="15.6">
      <c r="A24" s="26"/>
      <c r="B24" s="26"/>
      <c r="C24" s="109" t="s">
        <v>302</v>
      </c>
      <c r="D24" s="142">
        <f>IF($J$23&gt;$J$24,1,IF($J$23&lt;$J$24,-1,""))</f>
        <v>-1</v>
      </c>
      <c r="E24" s="142"/>
      <c r="F24" s="143" t="s">
        <v>3</v>
      </c>
      <c r="G24" s="144"/>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48">
        <f>IF(AND($L$73-$L$74&gt;0,$L$75&lt;$L$73),"wrong Phat",IF(AND($L$73-$L$74&lt;0,$L$75&gt;$L$73),"wrong Phat",ABS($L$69*$L$70/('[2]Ideal Gas Properties'!$B$10*$L$71*($L$72))*LN(($L$75-$L$74)/($L$75-$L$73))/1000)))</f>
        <v>4.9113437756169229E-6</v>
      </c>
      <c r="F69" s="148"/>
      <c r="G69" s="149" t="s">
        <v>67</v>
      </c>
      <c r="H69" s="150"/>
      <c r="I69" s="25"/>
      <c r="J69" s="25"/>
      <c r="K69" s="24" t="s">
        <v>138</v>
      </c>
      <c r="L69" s="107">
        <v>0.6</v>
      </c>
      <c r="M69" s="33" t="s">
        <v>3</v>
      </c>
      <c r="N69" s="151" t="s">
        <v>139</v>
      </c>
      <c r="O69" s="151"/>
      <c r="P69" s="152"/>
      <c r="Q69" s="37"/>
      <c r="R69" s="37"/>
    </row>
    <row r="70" spans="1:18" ht="14.4">
      <c r="A70" s="26"/>
      <c r="B70" s="25"/>
      <c r="C70" s="26"/>
      <c r="D70" s="117"/>
      <c r="E70" s="25"/>
      <c r="F70" s="25"/>
      <c r="G70" s="25"/>
      <c r="H70" s="25"/>
      <c r="I70" s="25"/>
      <c r="J70" s="25"/>
      <c r="K70" s="26" t="s">
        <v>140</v>
      </c>
      <c r="L70" s="111">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1">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1">
        <v>6</v>
      </c>
      <c r="M72" s="25" t="s">
        <v>62</v>
      </c>
      <c r="N72" s="131" t="s">
        <v>145</v>
      </c>
      <c r="O72" s="131"/>
      <c r="P72" s="132"/>
      <c r="Q72" s="37"/>
      <c r="R72" s="37"/>
    </row>
    <row r="73" spans="1:18" ht="15.6">
      <c r="A73" s="26"/>
      <c r="B73" s="25"/>
      <c r="C73" s="26"/>
      <c r="D73" s="25"/>
      <c r="E73" s="25"/>
      <c r="F73" s="25"/>
      <c r="G73" s="25"/>
      <c r="H73" s="25"/>
      <c r="I73" s="25"/>
      <c r="J73" s="25"/>
      <c r="K73" s="26" t="s">
        <v>146</v>
      </c>
      <c r="L73" s="111">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1">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2">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345</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56">
        <f>L84*(L80/L82)*(L83/L81)*1000/60</f>
        <v>0.27457510837252547</v>
      </c>
      <c r="F80" s="156"/>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25</v>
      </c>
      <c r="C2">
        <v>5</v>
      </c>
      <c r="E2" t="s">
        <v>350</v>
      </c>
      <c r="F2" t="s">
        <v>346</v>
      </c>
      <c r="G2" t="s">
        <v>346</v>
      </c>
      <c r="H2" t="s">
        <v>346</v>
      </c>
      <c r="I2" t="s">
        <v>347</v>
      </c>
      <c r="J2" t="s">
        <v>348</v>
      </c>
      <c r="K2" t="s">
        <v>351</v>
      </c>
      <c r="L2" t="s">
        <v>352</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2022-12-12T14:54:26Z</dcterms:modified>
</cp:coreProperties>
</file>