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883628C9-F2BB-5345-BF29-345745EF00EF}" xr6:coauthVersionLast="47" xr6:coauthVersionMax="47" xr10:uidLastSave="{00000000-0000-0000-0000-000000000000}"/>
  <bookViews>
    <workbookView xWindow="7400" yWindow="4300" windowWidth="23260" windowHeight="13180" tabRatio="818" activeTab="1" xr2:uid="{CB583278-6AF7-49E7-A969-6064EAB4A9B4}"/>
  </bookViews>
  <sheets>
    <sheet name="Revision History" sheetId="4" r:id="rId1"/>
    <sheet name="Initialization" sheetId="47" r:id="rId2"/>
    <sheet name="Cycle Information" sheetId="50" r:id="rId3"/>
    <sheet name="Cycle Organizer" sheetId="49" r:id="rId4"/>
    <sheet name="Reference" sheetId="2" state="hidden" r:id="rId5"/>
    <sheet name="PFD" sheetId="44" r:id="rId6"/>
    <sheet name="Cv" sheetId="53" r:id="rId7"/>
    <sheet name="Help" sheetId="43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2" hidden="1">'Cycle Information'!$A$9:$J$24</definedName>
    <definedName name="_xlnm._FilterDatabase" localSheetId="1" hidden="1">Initialization!$A$9:$J$13</definedName>
    <definedName name="constant">Reference!$P$2:$P$9</definedName>
    <definedName name="constant_pressure">Reference!$P$2:$P$9</definedName>
    <definedName name="cPr">Reference!$P$2:$P$9</definedName>
    <definedName name="_xlnm.Print_Area" localSheetId="2">'Cycle Information'!$A$2:$J$24</definedName>
    <definedName name="_xlnm.Print_Area" localSheetId="1">Initialization!$A$2:$J$13</definedName>
    <definedName name="_xlnm.Print_Area" localSheetId="0">'Revision History'!$C$3:$K$51</definedName>
    <definedName name="steps">Reference!$D$2:$D$4</definedName>
    <definedName name="sTypes">Reference!$D$3:$D$4</definedName>
    <definedName name="varying">Reference!$E$2:$E$14</definedName>
    <definedName name="varying_pressure">Reference!$E$2:$E$14</definedName>
    <definedName name="vPr">Reference!$E$2:$E$14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9" l="1"/>
  <c r="E69" i="53"/>
  <c r="D23" i="53"/>
  <c r="L70" i="53" l="1"/>
  <c r="L37" i="49" l="1"/>
  <c r="R1" i="53"/>
  <c r="J23" i="53"/>
  <c r="D24" i="53" s="1"/>
  <c r="A1" i="53"/>
  <c r="L84" i="53"/>
  <c r="L81" i="53"/>
  <c r="E80" i="53"/>
  <c r="L74" i="53"/>
  <c r="L73" i="53"/>
  <c r="J24" i="53"/>
  <c r="B18" i="50"/>
  <c r="H15" i="50"/>
  <c r="B15" i="50"/>
  <c r="H17" i="50"/>
  <c r="B17" i="50"/>
  <c r="H19" i="50"/>
  <c r="B19" i="50"/>
  <c r="H21" i="50"/>
  <c r="B21" i="50"/>
  <c r="H23" i="50"/>
  <c r="L36" i="49"/>
  <c r="L35" i="49"/>
  <c r="L32" i="49"/>
  <c r="L31" i="49"/>
  <c r="L30" i="49"/>
  <c r="L24" i="49"/>
  <c r="L23" i="49"/>
  <c r="L20" i="49"/>
  <c r="L19" i="49"/>
  <c r="L18" i="49"/>
  <c r="K36" i="49"/>
  <c r="K35" i="49"/>
  <c r="K32" i="49"/>
  <c r="K31" i="49"/>
  <c r="K30" i="49"/>
  <c r="K24" i="49"/>
  <c r="K23" i="49"/>
  <c r="K20" i="49"/>
  <c r="K19" i="49"/>
  <c r="K18" i="49"/>
  <c r="J36" i="49"/>
  <c r="J35" i="49"/>
  <c r="J32" i="49"/>
  <c r="J31" i="49"/>
  <c r="J30" i="49"/>
  <c r="J24" i="49"/>
  <c r="J23" i="49"/>
  <c r="J20" i="49"/>
  <c r="J19" i="49"/>
  <c r="J18" i="49"/>
  <c r="I36" i="49"/>
  <c r="I35" i="49"/>
  <c r="I32" i="49"/>
  <c r="I31" i="49"/>
  <c r="I30" i="49"/>
  <c r="I24" i="49"/>
  <c r="I23" i="49"/>
  <c r="I20" i="49"/>
  <c r="I19" i="49"/>
  <c r="I18" i="49"/>
  <c r="H36" i="49"/>
  <c r="H35" i="49"/>
  <c r="H32" i="49"/>
  <c r="H31" i="49"/>
  <c r="H30" i="49"/>
  <c r="H24" i="49"/>
  <c r="H23" i="49"/>
  <c r="H20" i="49"/>
  <c r="H19" i="49"/>
  <c r="H18" i="49"/>
  <c r="G36" i="49"/>
  <c r="G35" i="49"/>
  <c r="G32" i="49"/>
  <c r="G31" i="49"/>
  <c r="G30" i="49"/>
  <c r="G24" i="49"/>
  <c r="G23" i="49"/>
  <c r="G20" i="49"/>
  <c r="G19" i="49"/>
  <c r="G18" i="49"/>
  <c r="F36" i="49"/>
  <c r="F35" i="49"/>
  <c r="F32" i="49"/>
  <c r="F31" i="49"/>
  <c r="F30" i="49"/>
  <c r="F24" i="49"/>
  <c r="F23" i="49"/>
  <c r="F20" i="49"/>
  <c r="F19" i="49"/>
  <c r="F18" i="49"/>
  <c r="E36" i="49"/>
  <c r="E35" i="49"/>
  <c r="E32" i="49"/>
  <c r="E31" i="49"/>
  <c r="E30" i="49"/>
  <c r="A2" i="50"/>
  <c r="A2" i="47"/>
  <c r="J2" i="47"/>
  <c r="J2" i="50"/>
  <c r="R1" i="44"/>
  <c r="B23" i="50" l="1"/>
  <c r="G37" i="49"/>
  <c r="F21" i="49"/>
  <c r="K33" i="49"/>
  <c r="H33" i="49"/>
  <c r="L21" i="49"/>
  <c r="G21" i="49"/>
  <c r="G25" i="49"/>
  <c r="I21" i="49"/>
  <c r="J37" i="49"/>
  <c r="L25" i="49"/>
  <c r="F33" i="49"/>
  <c r="H25" i="49"/>
  <c r="L33" i="49"/>
  <c r="K25" i="49"/>
  <c r="H37" i="49"/>
  <c r="F25" i="49"/>
  <c r="I37" i="49"/>
  <c r="J21" i="49"/>
  <c r="K37" i="49"/>
  <c r="J25" i="49"/>
  <c r="I33" i="49"/>
  <c r="J33" i="49"/>
  <c r="H21" i="49"/>
  <c r="G33" i="49"/>
  <c r="I25" i="49"/>
  <c r="F37" i="49"/>
  <c r="K21" i="49"/>
  <c r="E37" i="49"/>
  <c r="E33" i="49"/>
  <c r="H22" i="50"/>
  <c r="B20" i="50"/>
  <c r="B16" i="50"/>
  <c r="B14" i="50"/>
  <c r="H16" i="50"/>
  <c r="H18" i="50"/>
  <c r="H20" i="50"/>
  <c r="H14" i="50"/>
  <c r="B13" i="50"/>
  <c r="B12" i="50"/>
  <c r="B10" i="50"/>
  <c r="B11" i="50"/>
  <c r="E24" i="49"/>
  <c r="E23" i="49"/>
  <c r="E20" i="49"/>
  <c r="E19" i="49"/>
  <c r="E18" i="49"/>
  <c r="B22" i="50" l="1"/>
  <c r="J4" i="47"/>
  <c r="E25" i="49" l="1"/>
  <c r="E21" i="49"/>
  <c r="A1" i="44"/>
  <c r="A1" i="43"/>
  <c r="J4" i="5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tc={8A5E2074-DD70-974D-AB5F-F7B5E29578FA}</author>
    <author>tc={87C84BA3-B1A1-2642-89DA-EDE41137285B}</author>
    <author>tc={1077E34B-55AF-6F4E-8980-BC89733FDFF3}</author>
  </authors>
  <commentList>
    <comment ref="G9" authorId="0" shapeId="0" xr:uid="{8A5E2074-DD70-974D-AB5F-F7B5E29578F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87C84BA3-B1A1-2642-89DA-EDE41137285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077E34B-55AF-6F4E-8980-BC89733FDFF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tc={61C5E79E-22CF-45EC-A943-3727D0191A7C}</author>
  </authors>
  <commentList>
    <comment ref="I25" authorId="0" shapeId="0" xr:uid="{61C5E79E-22CF-45EC-A943-3727D0191A7C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value of the volumetric flow rate after the valve at the pressure after the valve</t>
      </text>
    </comment>
  </commentList>
</comments>
</file>

<file path=xl/sharedStrings.xml><?xml version="1.0" encoding="utf-8"?>
<sst xmlns="http://schemas.openxmlformats.org/spreadsheetml/2006/main" count="742" uniqueCount="326">
  <si>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</si>
  <si>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</si>
  <si>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</si>
  <si>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</si>
  <si>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</si>
  <si>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</si>
  <si>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</si>
  <si>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</si>
  <si>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</si>
  <si>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</si>
  <si>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</si>
  <si>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</si>
  <si>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</si>
  <si>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</si>
  <si>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</si>
  <si>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</si>
  <si>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</si>
  <si>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</si>
  <si>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</si>
  <si>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</si>
  <si>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</si>
  <si>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</si>
  <si>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</si>
  <si>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</si>
  <si>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</si>
  <si>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</si>
  <si>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</si>
  <si>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</si>
  <si>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</si>
  <si>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</si>
  <si>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</si>
  <si>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</si>
  <si>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</si>
  <si>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</si>
  <si>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</si>
  <si>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</si>
  <si>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</si>
  <si>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</si>
  <si>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</si>
  <si>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</si>
  <si>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</si>
  <si>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</si>
  <si>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</si>
  <si>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</si>
  <si>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</si>
  <si>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</si>
  <si>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</si>
  <si>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</si>
  <si>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</si>
  <si>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</si>
  <si>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</si>
  <si>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</si>
  <si>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</si>
  <si>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</si>
  <si>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</si>
  <si>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</si>
  <si>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</si>
  <si>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</si>
  <si>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nCycles</t>
  </si>
  <si>
    <t>Variable Type</t>
  </si>
  <si>
    <t>Test 1</t>
  </si>
  <si>
    <t>Test 2</t>
  </si>
  <si>
    <t>sec</t>
  </si>
  <si>
    <t>Test 3</t>
  </si>
  <si>
    <t>testVal</t>
  </si>
  <si>
    <t>Test Place holder</t>
  </si>
  <si>
    <t>integer</t>
  </si>
  <si>
    <t>kmol/bar-sec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</si>
  <si>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</si>
  <si>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</si>
  <si>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</si>
  <si>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</si>
  <si>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product stream</t>
  </si>
  <si>
    <t>tank design</t>
  </si>
  <si>
    <t>Purpose/Summary</t>
  </si>
  <si>
    <t>Re-pressurization (RP)</t>
  </si>
  <si>
    <t>0: No event</t>
  </si>
  <si>
    <t>1: P(t) = P_high, where P(t) is a void pressure of a single CSTR in the constant axial pressure models.</t>
  </si>
  <si>
    <t>2: TBD</t>
  </si>
  <si>
    <t>3: TBD</t>
  </si>
  <si>
    <t>High Pressure Feed (HP)</t>
  </si>
  <si>
    <t>1: instantaneous product gas breakthrough purity threshold termination</t>
  </si>
  <si>
    <t>2: average cumulative exit product gas breakthrough threshold</t>
  </si>
  <si>
    <t>3: product tank product concentration</t>
  </si>
  <si>
    <t>Depressurization (DP)</t>
  </si>
  <si>
    <t>1: P(t) = P_low, where P(t) is a void pressure of a single CSTR in the constant axial pressure models.</t>
  </si>
  <si>
    <t>Low Pressure Purge (LP)</t>
  </si>
  <si>
    <t>1: a threshold on the product tank presure (nomralized by the high pressure of the adsorption column)</t>
  </si>
  <si>
    <t>2: heavy key efficiency factor (HKEF) threshold</t>
  </si>
  <si>
    <t>Pressure Equalization (EQ)</t>
  </si>
  <si>
    <t>1: TBD</t>
  </si>
  <si>
    <t>Rest (RT)</t>
  </si>
  <si>
    <t>Event Functions</t>
  </si>
  <si>
    <t>Pressure Swing Adsorption Process Flow Diagram (PFD)</t>
  </si>
  <si>
    <t>[2] Some of the followings are realistic scenarios where we need to specify valve constants.</t>
  </si>
  <si>
    <t>*Case 1: pressure drop across a valve (constant upstream and downstream pressures)</t>
  </si>
  <si>
    <t>*Case 2: pressure inside a tank is changing but at a boundary pressure is constant</t>
  </si>
  <si>
    <t>flow through a valve during pressure changing step; valve is located at a boundary of an adsorption column.</t>
  </si>
  <si>
    <t>Linear Valve Constant Calculator</t>
  </si>
  <si>
    <t>Specify parameters</t>
  </si>
  <si>
    <r>
      <t>C</t>
    </r>
    <r>
      <rPr>
        <vertAlign val="subscript"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</si>
  <si>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bar</t>
  </si>
  <si>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 xml:space="preserve"> = </t>
    </r>
  </si>
  <si>
    <t>cc/sec</t>
  </si>
  <si>
    <t xml:space="preserve">T = </t>
  </si>
  <si>
    <t>K</t>
  </si>
  <si>
    <t>System Temperature</t>
  </si>
  <si>
    <t>*Assume that molar flow rate is linearly proportional to pressure drop across the valve.</t>
  </si>
  <si>
    <t>*We assume that the downstream and upstream pressures remain constant throughout.</t>
  </si>
  <si>
    <t>*We define by convention that a linear valve constant is always positive</t>
  </si>
  <si>
    <r>
      <rPr>
        <i/>
        <sz val="11"/>
        <color theme="1"/>
        <rFont val="Consolas"/>
        <family val="3"/>
      </rPr>
      <t>ε</t>
    </r>
    <r>
      <rPr>
        <sz val="11"/>
        <color theme="1"/>
        <rFont val="Consolas"/>
        <family val="3"/>
      </rPr>
      <t xml:space="preserve"> =</t>
    </r>
  </si>
  <si>
    <t>Bed Void Fraction</t>
  </si>
  <si>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</si>
  <si>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cc</t>
  </si>
  <si>
    <t>Column Volume</t>
  </si>
  <si>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 xml:space="preserve"> = </t>
    </r>
  </si>
  <si>
    <t>Step Duration</t>
  </si>
  <si>
    <r>
      <t>P</t>
    </r>
    <r>
      <rPr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 xml:space="preserve"> = </t>
    </r>
  </si>
  <si>
    <t>Final Pressure</t>
  </si>
  <si>
    <r>
      <t>P</t>
    </r>
    <r>
      <rPr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</si>
  <si>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Initial Pressure</t>
  </si>
  <si>
    <t>Phat =</t>
  </si>
  <si>
    <t>*Consider an adsorption column at a constant temperature with a given column void fraction.</t>
  </si>
  <si>
    <t xml:space="preserve">*Assume an ideal gas behavior at a fixed column void volume and system temperature. </t>
  </si>
  <si>
    <t>*Take the partial derivative with respect to the moles.</t>
  </si>
  <si>
    <t>*Now, make an assumption that the molar flow rate across valve is proportional to the pressure drop across the valve.</t>
  </si>
  <si>
    <t>*Note:</t>
  </si>
  <si>
    <t>*Now, assume the following two cases:</t>
  </si>
  <si>
    <t>*let the pressure below the valve vary over time</t>
  </si>
  <si>
    <t>*let the pressure above the valve vary over time</t>
  </si>
  <si>
    <t xml:space="preserve">*Now, by the product of the two partial derivatives, we have, </t>
  </si>
  <si>
    <t>*We can go ahead and separate the variables and integrate the expression above to obtain the following:</t>
  </si>
  <si>
    <r>
      <t xml:space="preserve">*Note that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(4-1) and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(4-2) are equal in the magnitude but differ in signs. Since the flow directions are determined by the </t>
    </r>
    <r>
      <rPr>
        <i/>
        <sz val="11"/>
        <color theme="1"/>
        <rFont val="Consolas"/>
        <family val="3"/>
      </rPr>
      <t>ΔP</t>
    </r>
    <r>
      <rPr>
        <sz val="11"/>
        <color theme="1"/>
        <rFont val="Consolas"/>
        <family val="3"/>
      </rPr>
      <t xml:space="preserve"> term, by convention, we use an absolute value of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for the volumetric flow rate calculation.</t>
    </r>
  </si>
  <si>
    <t>RT-XXX-XXX</t>
  </si>
  <si>
    <t>DP-ATM-XXX</t>
  </si>
  <si>
    <t>DP-EXT-XXX</t>
  </si>
  <si>
    <t>DP-XXX-ATM</t>
  </si>
  <si>
    <t>RP-RAF-XXX</t>
  </si>
  <si>
    <t>RP-FEE-XXX</t>
  </si>
  <si>
    <t>RP-EXT-XXX</t>
  </si>
  <si>
    <t>RP-XXX-RAF</t>
  </si>
  <si>
    <t>RP-XXX-FEE</t>
  </si>
  <si>
    <t>RP-XXX-EXT</t>
  </si>
  <si>
    <t>EQ-AFE-XXX</t>
  </si>
  <si>
    <t>EQ-XXX-APR</t>
  </si>
  <si>
    <t>Constant Pressure Steps</t>
  </si>
  <si>
    <t>HP-FEE-ATM</t>
  </si>
  <si>
    <t>HP-FEE-RAF</t>
  </si>
  <si>
    <t>HP-ATM-FEE</t>
  </si>
  <si>
    <t>LP-ATM-RAF</t>
  </si>
  <si>
    <t>LP-RAF-ATM</t>
  </si>
  <si>
    <t>HR-EXT-ATM</t>
  </si>
  <si>
    <t>HR-ATM-EXT</t>
  </si>
  <si>
    <t>Step Types</t>
  </si>
  <si>
    <t>Varying Pressure Steps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</si>
  <si>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</si>
  <si>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</si>
  <si>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</si>
  <si>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</si>
  <si>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</si>
  <si>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</si>
  <si>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</si>
  <si>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</si>
  <si>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Type</t>
  </si>
  <si>
    <t>Duration</t>
  </si>
  <si>
    <t>Cv</t>
  </si>
  <si>
    <t>Flow Direction</t>
  </si>
  <si>
    <t>Event</t>
  </si>
  <si>
    <t>From</t>
  </si>
  <si>
    <t>To</t>
  </si>
  <si>
    <t>None</t>
  </si>
  <si>
    <t>From (feed-end)</t>
  </si>
  <si>
    <t>To (feed-end)</t>
  </si>
  <si>
    <t>From (product-end)</t>
  </si>
  <si>
    <t>To (product-end)</t>
  </si>
  <si>
    <t>Step Name</t>
  </si>
  <si>
    <t xml:space="preserve">  </t>
  </si>
  <si>
    <t>constant_pressure</t>
  </si>
  <si>
    <t>varying_pressure</t>
  </si>
  <si>
    <t>seconds</t>
  </si>
  <si>
    <t>Feed-end valve (axial pressure drop)</t>
  </si>
  <si>
    <t>Product-end valve (axial pressure drop)</t>
  </si>
  <si>
    <t>Feed-end valve (no axial pressure drop)</t>
  </si>
  <si>
    <t>Product-end valve (no axial pressure drop)</t>
  </si>
  <si>
    <t>Closed</t>
  </si>
  <si>
    <t>Simulation Mode:</t>
  </si>
  <si>
    <t>Feed-end Valve</t>
  </si>
  <si>
    <t>Product-end Valve</t>
  </si>
  <si>
    <t>location</t>
  </si>
  <si>
    <t>Event Units</t>
  </si>
  <si>
    <t>Event Location</t>
  </si>
  <si>
    <t>Feed_Tank_(T-1)</t>
  </si>
  <si>
    <t>Raffinate_Tank_(T-2)</t>
  </si>
  <si>
    <t>Extract_Tank_(T-3)</t>
  </si>
  <si>
    <t>1_(negative)</t>
  </si>
  <si>
    <t>0_(positive)</t>
  </si>
  <si>
    <t>TBD</t>
  </si>
  <si>
    <t>Atmosphere_(V-2)</t>
  </si>
  <si>
    <t>Atmosphere_(V-3)</t>
  </si>
  <si>
    <t>Linear_Valve</t>
  </si>
  <si>
    <t>Constant_Pressure_Controller</t>
  </si>
  <si>
    <t>Valve_6_(v6)</t>
  </si>
  <si>
    <t>Valve_4_(v4)</t>
  </si>
  <si>
    <t>Valve_2_(v2)</t>
  </si>
  <si>
    <t>Valve_1_(v1)</t>
  </si>
  <si>
    <t>Valve_3_(v3)</t>
  </si>
  <si>
    <t>Valve_5_(v5)</t>
  </si>
  <si>
    <t>The total number of adsorbers in the overall process flow diagram.</t>
  </si>
  <si>
    <t>The number of elementary steps involved in a given PSA cycle.</t>
  </si>
  <si>
    <t>The total number of PSA cycles to be simulated.</t>
  </si>
  <si>
    <t>durStep</t>
  </si>
  <si>
    <t>eveVal</t>
  </si>
  <si>
    <t>eveLoc</t>
  </si>
  <si>
    <t>eveUnit</t>
  </si>
  <si>
    <t>The value of the event function for each step in a PSA cycle.</t>
  </si>
  <si>
    <t>The duration of each step in a PSA cycle.</t>
  </si>
  <si>
    <t>The process unit at which the event for the current step happens.</t>
  </si>
  <si>
    <t>The unit of the event function threshold value for each step in a PSA cycle.</t>
  </si>
  <si>
    <t>sStepCol1</t>
  </si>
  <si>
    <t>sTypeCol1</t>
  </si>
  <si>
    <t>valFeedCol1</t>
  </si>
  <si>
    <t>valProdCol1</t>
  </si>
  <si>
    <t>Adsorber 1</t>
  </si>
  <si>
    <t>Adsorber 2</t>
  </si>
  <si>
    <t>Developed the initial version of the "Cycle Organizer"</t>
  </si>
  <si>
    <t>flowDirCol1</t>
  </si>
  <si>
    <t>Feed-end valve constants for the steps in a PSA cycle for the nth column</t>
  </si>
  <si>
    <t>Steps in the nth column for a PSA cycle</t>
  </si>
  <si>
    <t>Step types in the nth column for a PSA cycle</t>
  </si>
  <si>
    <t>Product-end valve constants for the steps in a PSA cycle for the nth column</t>
  </si>
  <si>
    <t>Flow directions associated with the nth column in a PSA cycle</t>
  </si>
  <si>
    <t>Extract_Tank</t>
  </si>
  <si>
    <t>Raffinate_Tank</t>
  </si>
  <si>
    <t>Feed_Tank</t>
  </si>
  <si>
    <t>Adsorber_1_Feed_End</t>
  </si>
  <si>
    <t>Adsorber_1_Prod_End</t>
  </si>
  <si>
    <t>Adsorber_2_Feed_End</t>
  </si>
  <si>
    <t>Adsorber_2_Prod_End</t>
  </si>
  <si>
    <t>Pressure_[bar]</t>
  </si>
  <si>
    <t>Temperature_[K]</t>
  </si>
  <si>
    <t>Back_Pressure_Regulator</t>
  </si>
  <si>
    <t>REV. NO.2 (9/14/2022)</t>
  </si>
  <si>
    <t>Finalized the spreadsheet for the v1.0 release</t>
  </si>
  <si>
    <t>Raffinate_Stream</t>
  </si>
  <si>
    <t>Extract_Stream</t>
  </si>
  <si>
    <t>Sum_LK_Mol_Frac_[-]</t>
  </si>
  <si>
    <t>Cum_Sum_LK_Mol_Frac_[-]</t>
  </si>
  <si>
    <t>Feed_Stream</t>
  </si>
  <si>
    <t>flowDirCol2</t>
  </si>
  <si>
    <t>valProdCol2</t>
  </si>
  <si>
    <t>valFeedCol2</t>
  </si>
  <si>
    <t>sTypeCol2</t>
  </si>
  <si>
    <t>sStepCol2</t>
  </si>
  <si>
    <t>Notes:</t>
  </si>
  <si>
    <t>[1] When specifying a valve constant as a simulation input, please follow the following convention:</t>
  </si>
  <si>
    <t>equal to 0 : fully closed</t>
  </si>
  <si>
    <t>equal to 1 : controlled</t>
  </si>
  <si>
    <t>otherwise  : a value of linear valve constant (Cv).</t>
  </si>
  <si>
    <t xml:space="preserve">flow through a valve from a product or feed tank (assumed to be at a constant pressure) </t>
  </si>
  <si>
    <t>to and adsorption column or vice versa.</t>
  </si>
  <si>
    <t>[3] Definitions:</t>
  </si>
  <si>
    <r>
      <t xml:space="preserve">pressure on the side of the valve, closer to the feed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</si>
  <si>
    <r>
      <t xml:space="preserve">pressure on the side of the valve, closer to the product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</si>
  <si>
    <t xml:space="preserve">Case 1: Constant pressure step with a constant volumetric flow rate at one of the boundaries </t>
  </si>
  <si>
    <t>(e.g. high pressure feed or low pressure purge)</t>
  </si>
  <si>
    <r>
      <t>P</t>
    </r>
    <r>
      <rPr>
        <i/>
        <vertAlign val="subscript"/>
        <sz val="11"/>
        <color theme="1"/>
        <rFont val="Consolas"/>
        <family val="3"/>
      </rPr>
      <t>fe</t>
    </r>
    <r>
      <rPr>
        <i/>
        <sz val="11"/>
        <color theme="1"/>
        <rFont val="Consolas"/>
        <family val="3"/>
      </rPr>
      <t xml:space="preserve"> = </t>
    </r>
  </si>
  <si>
    <t>Pressure closer to the feed end</t>
  </si>
  <si>
    <t xml:space="preserve">flDir = </t>
  </si>
  <si>
    <r>
      <t>P</t>
    </r>
    <r>
      <rPr>
        <i/>
        <vertAlign val="subscript"/>
        <sz val="11"/>
        <color theme="1"/>
        <rFont val="Consolas"/>
        <family val="3"/>
      </rPr>
      <t>pe</t>
    </r>
    <r>
      <rPr>
        <i/>
        <sz val="11"/>
        <color theme="1"/>
        <rFont val="Consolas"/>
        <family val="3"/>
      </rPr>
      <t xml:space="preserve"> =</t>
    </r>
  </si>
  <si>
    <t>Pressure closer to the product end</t>
  </si>
  <si>
    <t>|Valve outlet Volumetric Flow Rate|</t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</si>
  <si>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co-current flow (F &gt; 0)</t>
    </r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</si>
  <si>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counter-current flow (F &lt; 0)</t>
    </r>
  </si>
  <si>
    <t>*From Equation (1), we solve for the linear valve constant as below (F is a molar flow rate at the pressure after the valve).</t>
  </si>
  <si>
    <t>*Example: Specifying a linear valve vonstant for the valve at the feed end of an adsorption column,</t>
  </si>
  <si>
    <r>
      <t xml:space="preserve"> assuming a constant feed tank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and constant column pressure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>.</t>
    </r>
  </si>
  <si>
    <t>*Note: If one of the pressures changes, then, the flow rate will change accordingly,</t>
  </si>
  <si>
    <t>based on the linear valve equation as by Equation (1).</t>
  </si>
  <si>
    <t xml:space="preserve">e.g. For low pressure purge, for instance, we have the product tank changing pressure, </t>
  </si>
  <si>
    <t xml:space="preserve">as it allows some of the product to leave the tank and enter the column through a valve at a low pressure. </t>
  </si>
  <si>
    <t>In this case, by design, the product storage tank has much larger volume than that of the column,</t>
  </si>
  <si>
    <t>thereby the pressure of the tank is changing very slightly.</t>
  </si>
  <si>
    <t>For the calculation, assume a constant product tank pressure, therefore.</t>
  </si>
  <si>
    <t>Case 2: Pressure changing steps with one or more linear valve boundary conditions</t>
  </si>
  <si>
    <t>(e.g. re-pressurization or depressurization)</t>
  </si>
  <si>
    <t xml:space="preserve">[1] The idea is to estimate a value of linear valve coefficient (Cv) such that </t>
  </si>
  <si>
    <t>we achieve the desired pressure change at around the specified duration of the pressure changing step.</t>
  </si>
  <si>
    <t>[2] The derivation of an equation that is used to estimate Cv is shown.</t>
  </si>
  <si>
    <t>*Note: Given the step duration, column void volume, system temperature, initial and final void pressures,</t>
  </si>
  <si>
    <t xml:space="preserve"> and the downstream or upstream pressure, we can readily estimate the linear valve constant. </t>
  </si>
  <si>
    <t>However, fine tuning may be needed to further ascertain the exact value of the linear valve constant.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</si>
  <si>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>-</t>
    </r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</si>
  <si>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(Up)Downstream Pres.</t>
  </si>
  <si>
    <t xml:space="preserve">v = 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</si>
  <si>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</si>
  <si>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</si>
  <si>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</si>
  <si>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Pressure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</si>
  <si>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 </t>
    </r>
  </si>
  <si>
    <t>Standard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</si>
  <si>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</si>
  <si>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Standard Pressure</t>
  </si>
  <si>
    <t>v =</t>
  </si>
  <si>
    <t>SLPM</t>
  </si>
  <si>
    <t>Standard Liter/Minute</t>
  </si>
  <si>
    <r>
      <t xml:space="preserve">*ΔP &gt;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(co-current)</t>
    </r>
  </si>
  <si>
    <r>
      <t xml:space="preserve">*ΔP &lt;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(counter-current)</t>
    </r>
  </si>
  <si>
    <t xml:space="preserve">*fix the pressure above the valve at </t>
  </si>
  <si>
    <t xml:space="preserve">*fix the pressure below the valve at </t>
  </si>
  <si>
    <t>a constant value</t>
  </si>
  <si>
    <t>SLPM (Standard Liter Per Minute) Converter</t>
  </si>
  <si>
    <t>Major updates on the macros.</t>
  </si>
  <si>
    <t>Macros were moved to a centeralized location: ./toPSAil/3_resources/10_macros/InputParsingMacros.xlam</t>
  </si>
  <si>
    <t>4 1 35 65 4 1 35 65</t>
  </si>
  <si>
    <t>0 0 0 0 0 0 0 0</t>
  </si>
  <si>
    <t>None None None None None None None None</t>
  </si>
  <si>
    <t>RP-XXX-RAF RP-FEE-XXX HP-FEE-RAF HP-FEE-RAF HP-FEE-RAF HP-FEE-RAF DP-ATM-XXX LP-ATM-RAF</t>
  </si>
  <si>
    <t>HP-FEE-RAF HP-FEE-RAF DP-ATM-XXX LP-ATM-RAF RP-XXX-RAF RP-FEE-XXX HP-FEE-RAF HP-FEE-RAF</t>
  </si>
  <si>
    <t>varying_pressure varying_pressure constant_pressure constant_pressure constant_pressure constant_pressure varying_pressure constant_pressure</t>
  </si>
  <si>
    <t>constant_pressure constant_pressure varying_pressure constant_pressure varying_pressure varying_pressure constant_pressure constant_pressure</t>
  </si>
  <si>
    <t>0 0.0000085 0.00000507 0.00000507 0.00000507 0.00000507 0.00000625 1</t>
  </si>
  <si>
    <t>0.00000507 0.00000507 0.00000625 1 0 0.0000085 0.00000507 0.00000507</t>
  </si>
  <si>
    <t>0.000055 0 1 1 1 1 0 0.000000125</t>
  </si>
  <si>
    <t>1 1 0 0.000000125 0.000055 0 1 1</t>
  </si>
  <si>
    <t>1_(negative) 0_(positive) 0_(positive) 0_(positive) 0_(positive) 0_(positive) 1_(negative) 1_(negative)</t>
  </si>
  <si>
    <t>0_(positive) 0_(positive) 1_(negative) 1_(negative) 1_(negative) 0_(positive) 0_(positive) 0_(positive)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</si>
</sst>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bscript"/>
      <sz val="11"/>
      <color theme="1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sz val="11"/>
      <color rgb="FFFFFF00"/>
      <name val="Consolas"/>
      <family val="3"/>
    </font>
    <font>
      <sz val="11"/>
      <color theme="1"/>
      <name val="Consolas"/>
      <family val="2"/>
    </font>
    <font>
      <b/>
      <i/>
      <sz val="11"/>
      <color theme="1"/>
      <name val="Consolas"/>
      <family val="2"/>
    </font>
    <font>
      <b/>
      <i/>
      <sz val="11"/>
      <color rgb="FFFFFF00"/>
      <name val="Consolas"/>
      <family val="2"/>
    </font>
    <font>
      <i/>
      <sz val="11"/>
      <color theme="1"/>
      <name val="Consolas"/>
      <family val="2"/>
    </font>
    <font>
      <b/>
      <i/>
      <sz val="14"/>
      <color rgb="FF000000"/>
      <name val="Calibri"/>
      <family val="2"/>
    </font>
    <font>
      <i/>
      <vertAlign val="superscript"/>
      <sz val="11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13" xfId="0" applyFont="1" applyFill="1" applyBorder="1" applyAlignment="1">
      <alignment vertical="center"/>
    </xf>
    <xf numFmtId="0" fontId="4" fillId="3" borderId="0" xfId="0" applyFont="1" applyFill="1"/>
    <xf numFmtId="0" fontId="4" fillId="3" borderId="14" xfId="0" applyFont="1" applyFill="1" applyBorder="1"/>
    <xf numFmtId="0" fontId="4" fillId="3" borderId="14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2" fillId="0" borderId="0" xfId="0" applyFont="1"/>
    <xf numFmtId="0" fontId="23" fillId="4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3" fillId="7" borderId="0" xfId="0" applyFont="1" applyFill="1" applyAlignment="1">
      <alignment vertical="center"/>
    </xf>
    <xf numFmtId="0" fontId="23" fillId="2" borderId="1" xfId="0" applyFont="1" applyFill="1" applyBorder="1" applyAlignment="1" applyProtection="1">
      <alignment horizontal="center" vertical="center"/>
      <protection locked="0"/>
    </xf>
    <xf numFmtId="11" fontId="23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4" borderId="8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textRotation="45" wrapText="1"/>
    </xf>
    <xf numFmtId="0" fontId="23" fillId="4" borderId="9" xfId="0" applyFont="1" applyFill="1" applyBorder="1" applyAlignment="1">
      <alignment horizontal="center" vertical="center" textRotation="45" wrapText="1"/>
    </xf>
    <xf numFmtId="0" fontId="23" fillId="7" borderId="0" xfId="0" applyFont="1" applyFill="1" applyAlignment="1">
      <alignment horizontal="center" vertical="center" wrapText="1"/>
    </xf>
    <xf numFmtId="0" fontId="23" fillId="4" borderId="10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textRotation="45" wrapText="1"/>
    </xf>
    <xf numFmtId="0" fontId="25" fillId="4" borderId="12" xfId="0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15" xfId="0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 textRotation="45" wrapText="1"/>
    </xf>
    <xf numFmtId="0" fontId="4" fillId="3" borderId="8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vertical="center"/>
    </xf>
    <xf numFmtId="0" fontId="4" fillId="3" borderId="0" xfId="0" applyFont="1" applyFill="1" applyAlignment="1">
      <alignment horizontal="left" vertical="center"/>
    </xf>
    <xf numFmtId="0" fontId="19" fillId="3" borderId="11" xfId="0" applyFont="1" applyFill="1" applyBorder="1" applyAlignment="1">
      <alignment vertical="center"/>
    </xf>
    <xf numFmtId="0" fontId="4" fillId="2" borderId="13" xfId="0" applyFont="1" applyFill="1" applyBorder="1" applyAlignment="1" applyProtection="1">
      <alignment vertical="center"/>
      <protection locked="0"/>
    </xf>
    <xf numFmtId="0" fontId="4" fillId="3" borderId="12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19" fillId="3" borderId="3" xfId="0" applyFont="1" applyFill="1" applyBorder="1" applyAlignment="1">
      <alignment vertical="center"/>
    </xf>
    <xf numFmtId="0" fontId="4" fillId="2" borderId="0" xfId="0" applyFont="1" applyFill="1" applyAlignment="1" applyProtection="1">
      <alignment vertical="center"/>
      <protection locked="0"/>
    </xf>
    <xf numFmtId="0" fontId="4" fillId="2" borderId="2" xfId="0" applyFont="1" applyFill="1" applyBorder="1" applyAlignment="1" applyProtection="1">
      <alignment vertical="center"/>
      <protection locked="0"/>
    </xf>
    <xf numFmtId="0" fontId="4" fillId="0" borderId="2" xfId="0" applyFont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 wrapText="1"/>
    </xf>
    <xf numFmtId="0" fontId="4" fillId="3" borderId="6" xfId="0" applyFont="1" applyFill="1" applyBorder="1" applyAlignment="1">
      <alignment vertical="center"/>
    </xf>
    <xf numFmtId="0" fontId="19" fillId="3" borderId="0" xfId="0" applyFont="1" applyFill="1" applyAlignment="1">
      <alignment vertical="center"/>
    </xf>
    <xf numFmtId="0" fontId="4" fillId="3" borderId="8" xfId="0" applyFont="1" applyFill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0" fontId="4" fillId="3" borderId="0" xfId="0" applyFont="1" applyFill="1" applyAlignment="1">
      <alignment horizontal="left" vertical="top" wrapText="1"/>
    </xf>
    <xf numFmtId="0" fontId="4" fillId="3" borderId="0" xfId="0" applyFont="1" applyFill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left" vertical="center" wrapText="1"/>
    </xf>
    <xf numFmtId="0" fontId="7" fillId="3" borderId="13" xfId="0" applyFont="1" applyFill="1" applyBorder="1" applyAlignment="1">
      <alignment horizontal="left" vertical="center" wrapText="1"/>
    </xf>
    <xf numFmtId="0" fontId="7" fillId="3" borderId="12" xfId="0" applyFont="1" applyFill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1" fontId="9" fillId="6" borderId="13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1" fontId="9" fillId="6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2"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37644D-6EDF-C14A-A5DE-32D445AC8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0680" y="611038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1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1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1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11981</xdr:rowOff>
    </xdr:from>
    <xdr:to>
      <xdr:col>4</xdr:col>
      <xdr:colOff>409712</xdr:colOff>
      <xdr:row>7</xdr:row>
      <xdr:rowOff>33317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623019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18785" name="Button 1" hidden="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0200-000001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0200-000002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0200-00000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114300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12695" name="Button 55" descr="Initialize Adsorbers" hidden="1">
              <a:extLst>
                <a:ext uri="{63B3BB69-23CF-44E3-9099-C40C66FF867C}">
                  <a14:compatExt spid="_x0000_s112695"/>
                </a:ext>
                <a:ext uri="{FF2B5EF4-FFF2-40B4-BE49-F238E27FC236}">
                  <a16:creationId xmlns:a16="http://schemas.microsoft.com/office/drawing/2014/main" id="{00000000-0008-0000-0300-000037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Adsorbers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114300</xdr:rowOff>
        </xdr:from>
        <xdr:to>
          <xdr:col>2</xdr:col>
          <xdr:colOff>749300</xdr:colOff>
          <xdr:row>5</xdr:row>
          <xdr:rowOff>152400</xdr:rowOff>
        </xdr:to>
        <xdr:sp macro="" textlink="">
          <xdr:nvSpPr>
            <xdr:cNvPr id="112697" name="Button 57" descr="Initialize Adsorbers" hidden="1">
              <a:extLst>
                <a:ext uri="{63B3BB69-23CF-44E3-9099-C40C66FF867C}">
                  <a14:compatExt spid="_x0000_s112697"/>
                </a:ext>
                <a:ext uri="{FF2B5EF4-FFF2-40B4-BE49-F238E27FC236}">
                  <a16:creationId xmlns:a16="http://schemas.microsoft.com/office/drawing/2014/main" id="{00000000-0008-0000-0300-00003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Steps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89</xdr:row>
      <xdr:rowOff>0</xdr:rowOff>
    </xdr:from>
    <xdr:to>
      <xdr:col>17</xdr:col>
      <xdr:colOff>407388</xdr:colOff>
      <xdr:row>110</xdr:row>
      <xdr:rowOff>171622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6801757"/>
          <a:ext cx="11116578" cy="41360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15</xdr:col>
      <xdr:colOff>529026</xdr:colOff>
      <xdr:row>86</xdr:row>
      <xdr:rowOff>53774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0194324"/>
          <a:ext cx="9899567" cy="6094855"/>
        </a:xfrm>
        <a:prstGeom prst="rect">
          <a:avLst/>
        </a:prstGeom>
      </xdr:spPr>
    </xdr:pic>
    <xdr:clientData/>
  </xdr:twoCellAnchor>
  <xdr:twoCellAnchor editAs="oneCell">
    <xdr:from>
      <xdr:col>0</xdr:col>
      <xdr:colOff>145978</xdr:colOff>
      <xdr:row>2</xdr:row>
      <xdr:rowOff>72987</xdr:rowOff>
    </xdr:from>
    <xdr:to>
      <xdr:col>16</xdr:col>
      <xdr:colOff>510920</xdr:colOff>
      <xdr:row>52</xdr:row>
      <xdr:rowOff>125657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45978" y="452527"/>
          <a:ext cx="11108850" cy="95411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385481</xdr:colOff>
      <xdr:row>32</xdr:row>
      <xdr:rowOff>98613</xdr:rowOff>
    </xdr:from>
    <xdr:to>
      <xdr:col>7</xdr:col>
      <xdr:colOff>36306</xdr:colOff>
      <xdr:row>34</xdr:row>
      <xdr:rowOff>151953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9441" y="6042213"/>
          <a:ext cx="26607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349175</xdr:colOff>
      <xdr:row>38</xdr:row>
      <xdr:rowOff>98612</xdr:rowOff>
    </xdr:from>
    <xdr:to>
      <xdr:col>7</xdr:col>
      <xdr:colOff>295835</xdr:colOff>
      <xdr:row>40</xdr:row>
      <xdr:rowOff>151952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3135" y="7139492"/>
          <a:ext cx="29565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552674</xdr:colOff>
      <xdr:row>87</xdr:row>
      <xdr:rowOff>152399</xdr:rowOff>
    </xdr:from>
    <xdr:to>
      <xdr:col>10</xdr:col>
      <xdr:colOff>26894</xdr:colOff>
      <xdr:row>96</xdr:row>
      <xdr:rowOff>175259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634" y="16291559"/>
          <a:ext cx="4290060" cy="1668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403411</xdr:colOff>
      <xdr:row>100</xdr:row>
      <xdr:rowOff>8964</xdr:rowOff>
    </xdr:from>
    <xdr:to>
      <xdr:col>6</xdr:col>
      <xdr:colOff>138056</xdr:colOff>
      <xdr:row>101</xdr:row>
      <xdr:rowOff>115644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351" y="18525564"/>
          <a:ext cx="1540585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304799</xdr:colOff>
      <xdr:row>103</xdr:row>
      <xdr:rowOff>152400</xdr:rowOff>
    </xdr:from>
    <xdr:to>
      <xdr:col>6</xdr:col>
      <xdr:colOff>153744</xdr:colOff>
      <xdr:row>107</xdr:row>
      <xdr:rowOff>125505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0739" y="19217640"/>
          <a:ext cx="1654885" cy="70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145227</xdr:colOff>
      <xdr:row>109</xdr:row>
      <xdr:rowOff>125507</xdr:rowOff>
    </xdr:from>
    <xdr:to>
      <xdr:col>9</xdr:col>
      <xdr:colOff>349622</xdr:colOff>
      <xdr:row>113</xdr:row>
      <xdr:rowOff>98613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9187" y="20288027"/>
          <a:ext cx="4418255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179295</xdr:colOff>
      <xdr:row>122</xdr:row>
      <xdr:rowOff>170330</xdr:rowOff>
    </xdr:from>
    <xdr:to>
      <xdr:col>9</xdr:col>
      <xdr:colOff>20619</xdr:colOff>
      <xdr:row>126</xdr:row>
      <xdr:rowOff>143437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5235" y="22756010"/>
          <a:ext cx="3453204" cy="704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155538</xdr:colOff>
      <xdr:row>122</xdr:row>
      <xdr:rowOff>134471</xdr:rowOff>
    </xdr:from>
    <xdr:to>
      <xdr:col>17</xdr:col>
      <xdr:colOff>71717</xdr:colOff>
      <xdr:row>126</xdr:row>
      <xdr:rowOff>107577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7318" y="22720151"/>
          <a:ext cx="3528059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215152</xdr:colOff>
      <xdr:row>129</xdr:row>
      <xdr:rowOff>161365</xdr:rowOff>
    </xdr:from>
    <xdr:to>
      <xdr:col>8</xdr:col>
      <xdr:colOff>298973</xdr:colOff>
      <xdr:row>136</xdr:row>
      <xdr:rowOff>119232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1092" y="24027205"/>
          <a:ext cx="3093721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177502</xdr:colOff>
      <xdr:row>129</xdr:row>
      <xdr:rowOff>89647</xdr:rowOff>
    </xdr:from>
    <xdr:to>
      <xdr:col>16</xdr:col>
      <xdr:colOff>259976</xdr:colOff>
      <xdr:row>136</xdr:row>
      <xdr:rowOff>47514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9282" y="23955487"/>
          <a:ext cx="3092374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313764</xdr:colOff>
      <xdr:row>140</xdr:row>
      <xdr:rowOff>8966</xdr:rowOff>
    </xdr:from>
    <xdr:to>
      <xdr:col>9</xdr:col>
      <xdr:colOff>382344</xdr:colOff>
      <xdr:row>153</xdr:row>
      <xdr:rowOff>4932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7724" y="25886486"/>
          <a:ext cx="4282440" cy="2373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8965</xdr:colOff>
      <xdr:row>140</xdr:row>
      <xdr:rowOff>1</xdr:rowOff>
    </xdr:from>
    <xdr:to>
      <xdr:col>17</xdr:col>
      <xdr:colOff>85165</xdr:colOff>
      <xdr:row>152</xdr:row>
      <xdr:rowOff>175261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8765" y="25877521"/>
          <a:ext cx="4290060" cy="2369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Adsorbers"/>
      <definedName name="Macros.initComs"/>
      <definedName name="Macros.initComsNoDelete"/>
      <definedName name="Macros.initPsaStep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0060A1-DEA6-2E4E-8E50-19179A3AC2D8}" name="Table132" displayName="Table132" ref="A9:J13" totalsRowShown="0" headerRowDxfId="36" dataDxfId="34" headerRowBorderDxfId="35" tableBorderDxfId="33" totalsRowBorderDxfId="32">
  <autoFilter ref="A9:J13" xr:uid="{B089C5C3-2CCE-4800-96CA-2131BB6E3E4F}"/>
  <tableColumns count="10">
    <tableColumn id="1" xr3:uid="{B74FFB85-2D30-2248-A7F7-F9B59A5E8CFF}" name="Variable" dataDxfId="31"/>
    <tableColumn id="4" xr3:uid="{60EF3E4D-7C76-4043-99D4-ADAEA96787E6}" name="Value" dataDxfId="30"/>
    <tableColumn id="5" xr3:uid="{C5CA3C39-58DB-CD4F-9E50-5D2008F0E4A7}" name="Unit" dataDxfId="29"/>
    <tableColumn id="6" xr3:uid="{B9E69413-DB95-204F-9494-7456D76A8956}" name="Comparisons" dataDxfId="28"/>
    <tableColumn id="7" xr3:uid="{F5A3A202-5AED-EF49-A242-F186A4937E89}" name="Variable Type" dataDxfId="27"/>
    <tableColumn id="8" xr3:uid="{93CB49C7-D7F9-AD4A-BE8A-B9B446828E85}" name="Dependency" dataDxfId="26"/>
    <tableColumn id="12" xr3:uid="{8A8E4280-7DFF-F040-BC62-92460CFF74F8}" name="Test 1" dataDxfId="25"/>
    <tableColumn id="10" xr3:uid="{B402B24B-3143-B74C-B234-CC9367918327}" name="Test 2" dataDxfId="24"/>
    <tableColumn id="2" xr3:uid="{A2ECB960-DF6E-CC4C-B930-70C73CAD4EDE}" name="Test 3" dataDxfId="23"/>
    <tableColumn id="9" xr3:uid="{AF810ADD-A738-A044-AE38-3E9B8AAB2DFA}" name="Description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8102A6-83F1-7F4B-96A8-67CCE35E6DFD}" name="Table1323" displayName="Table1323" ref="A9:J24" totalsRowShown="0" headerRowDxfId="16" dataDxfId="14" headerRowBorderDxfId="15" tableBorderDxfId="13" totalsRowBorderDxfId="12">
  <autoFilter ref="A9:J24" xr:uid="{B089C5C3-2CCE-4800-96CA-2131BB6E3E4F}"/>
  <tableColumns count="10">
    <tableColumn id="1" xr3:uid="{B98941E9-1F8D-FA4F-B8CD-D19FA0CCE7B4}" name="Variable" dataDxfId="11"/>
    <tableColumn id="4" xr3:uid="{727F89FD-185E-664A-A44F-49646268379F}" name="Value" dataDxfId="10">
      <calculatedColumnFormula>IF(Table1323[[#This Row],[Test 3]]=1,_xlfn.TEXTJOIN(" ",TRUE,'Cycle Organizer'!E11:E11),"")</calculatedColumnFormula>
    </tableColumn>
    <tableColumn id="5" xr3:uid="{D0488D30-3DC2-904A-BA5A-CACD3EEC7D17}" name="Unit" dataDxfId="9"/>
    <tableColumn id="6" xr3:uid="{9112EDC0-76BE-9546-A557-16201290DACC}" name="Comparisons" dataDxfId="8"/>
    <tableColumn id="7" xr3:uid="{4F3D680C-E3B0-014A-858E-06A189C1336A}" name="Variable Type" dataDxfId="7"/>
    <tableColumn id="8" xr3:uid="{4F5D00A9-97D5-E141-87BC-CB91CD679F2C}" name="Dependency" dataDxfId="6"/>
    <tableColumn id="12" xr3:uid="{3E2FDA4E-8924-234A-8D70-FEFA2242DD0C}" name="Test 1" dataDxfId="5"/>
    <tableColumn id="10" xr3:uid="{D5461923-1F13-424D-88C0-CDBD0551AB36}" name="Test 2" dataDxfId="4"/>
    <tableColumn id="2" xr3:uid="{8F164C94-DCC1-1941-A4E7-A3D223D748FE}" name="Test 3" dataDxfId="3"/>
    <tableColumn id="9" xr3:uid="{35227A5D-3970-B042-9FA5-06C9B540EE2C}" name="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A5E2074-DD70-974D-AB5F-F7B5E29578FA}">
    <text>place 1 if we want to keep the row when re-initializing. Otherwise, leave it as a blank.</text>
  </threadedComment>
  <threadedComment ref="H9" dT="2020-11-26T18:35:03.27" personId="{7F98AE94-13FB-49E1-9262-339C11E0EDB4}" id="{87C84BA3-B1A1-2642-89DA-EDE41137285B}">
    <text>supply a value greater than 1 if you want to duplicate the row</text>
  </threadedComment>
  <threadedComment ref="I9" dT="2020-11-28T01:53:47.29" personId="{7F98AE94-13FB-49E1-9262-339C11E0EDB4}" id="{1077E34B-55AF-6F4E-8980-BC89733FDFF3}">
    <text>1 means we need to have the variable specified; 0 means we need not have the variable specified</text>
  </threadedComment>
  <threadedComment ref="I9" dT="2020-11-28T01:56:42.32" personId="{7F98AE94-13FB-49E1-9262-339C11E0EDB4}" id="{CBE67F56-FAEE-604B-820E-6F83202320D8}" parentId="{1077E34B-55AF-6F4E-8980-BC89733FDFF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25" dT="2021-01-04T21:47:08.91" personId="{7F98AE94-13FB-49E1-9262-339C11E0EDB4}" id="{61C5E79E-22CF-45EC-A943-3727D0191A7C}">
    <text>Absolute value of the volumetric flow rate after the valve at the pressure after the valve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" hidden="1" customWidth="1"/>
    <col min="3" max="3" width="2.5" style="3" customWidth="1"/>
    <col min="4" max="4" width="13.83203125" style="3" customWidth="1"/>
    <col min="5" max="5" width="51.33203125" style="4" bestFit="1" customWidth="1"/>
    <col min="6" max="6" width="15.83203125" style="5" bestFit="1" customWidth="1"/>
    <col min="7" max="9" width="13.33203125" style="3" customWidth="1"/>
    <col min="10" max="10" width="48.83203125" style="3" customWidth="1"/>
    <col min="11" max="11" width="2.5" style="3" customWidth="1"/>
    <col min="12" max="12" width="0" style="3" hidden="1" customWidth="1"/>
    <col min="13" max="16384" width="9" style="3" hidden="1"/>
  </cols>
  <sheetData>
    <row r="3" spans="4:10" x14ac:dyDescent="0.2"/>
    <row r="4" spans="4:10" ht="19" x14ac:dyDescent="0.25">
      <c r="D4" s="6" t="s">
        <v>241</v>
      </c>
      <c r="E4" s="7"/>
      <c r="F4" s="8"/>
      <c r="G4" s="9"/>
      <c r="H4" s="9"/>
      <c r="I4" s="9"/>
      <c r="J4" s="10" t="s">
        <v>68</v>
      </c>
    </row>
    <row r="5" spans="4:10" ht="40" x14ac:dyDescent="0.2">
      <c r="D5" s="101" t="s">
        <v>36</v>
      </c>
      <c r="E5" s="101"/>
      <c r="F5" s="101"/>
      <c r="G5" s="101"/>
      <c r="H5" s="101"/>
      <c r="I5" s="101"/>
      <c r="J5" s="101"/>
    </row>
    <row r="6" spans="4:10" ht="20" x14ac:dyDescent="0.2">
      <c r="D6" s="19" t="s">
        <v>30</v>
      </c>
      <c r="E6" s="19" t="s">
        <v>74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</row>
    <row r="7" spans="4:10" ht="40" x14ac:dyDescent="0.2">
      <c r="D7" s="11">
        <v>1</v>
      </c>
      <c r="E7" s="12" t="s">
        <v>224</v>
      </c>
      <c r="F7" s="13">
        <v>44779</v>
      </c>
      <c r="G7" s="11" t="s">
        <v>37</v>
      </c>
      <c r="H7" s="11"/>
      <c r="I7" s="11"/>
      <c r="J7" s="12"/>
    </row>
    <row r="8" spans="4:10" ht="40" x14ac:dyDescent="0.2">
      <c r="D8" s="11">
        <v>2</v>
      </c>
      <c r="E8" s="12" t="s">
        <v>242</v>
      </c>
      <c r="F8" s="13">
        <v>44818</v>
      </c>
      <c r="G8" s="11" t="s">
        <v>37</v>
      </c>
      <c r="H8" s="11"/>
      <c r="I8" s="11"/>
      <c r="J8" s="12"/>
    </row>
    <row r="9" spans="4:10" ht="80" x14ac:dyDescent="0.2">
      <c r="D9" s="11">
        <v>3</v>
      </c>
      <c r="E9" s="12" t="s">
        <v>311</v>
      </c>
      <c r="F9" s="13">
        <v>45649</v>
      </c>
      <c r="G9" s="11" t="s">
        <v>37</v>
      </c>
      <c r="H9" s="11"/>
      <c r="I9" s="11"/>
      <c r="J9" s="12" t="s">
        <v>312</v>
      </c>
    </row>
    <row r="10" spans="4:10" ht="19" x14ac:dyDescent="0.2">
      <c r="D10" s="11">
        <v>4</v>
      </c>
      <c r="E10" s="12"/>
      <c r="F10" s="13"/>
      <c r="G10" s="11"/>
      <c r="H10" s="11"/>
      <c r="I10" s="11"/>
      <c r="J10" s="12"/>
    </row>
    <row r="11" spans="4:10" ht="19" x14ac:dyDescent="0.2">
      <c r="D11" s="11">
        <v>5</v>
      </c>
      <c r="E11" s="12"/>
      <c r="F11" s="13"/>
      <c r="G11" s="11"/>
      <c r="H11" s="11"/>
      <c r="I11" s="11"/>
      <c r="J11" s="12"/>
    </row>
    <row r="12" spans="4:10" ht="19" x14ac:dyDescent="0.2">
      <c r="D12" s="11">
        <v>6</v>
      </c>
      <c r="E12" s="12"/>
      <c r="F12" s="13"/>
      <c r="G12" s="11"/>
      <c r="H12" s="11"/>
      <c r="I12" s="11"/>
      <c r="J12" s="12"/>
    </row>
    <row r="13" spans="4:10" ht="19" x14ac:dyDescent="0.2">
      <c r="D13" s="11">
        <v>7</v>
      </c>
      <c r="E13" s="12"/>
      <c r="F13" s="13"/>
      <c r="G13" s="11"/>
      <c r="H13" s="11"/>
      <c r="I13" s="11"/>
      <c r="J13" s="12"/>
    </row>
    <row r="14" spans="4:10" ht="19" x14ac:dyDescent="0.2">
      <c r="D14" s="11">
        <v>8</v>
      </c>
      <c r="E14" s="12"/>
      <c r="F14" s="13"/>
      <c r="G14" s="11"/>
      <c r="H14" s="11"/>
      <c r="I14" s="11"/>
      <c r="J14" s="12"/>
    </row>
    <row r="15" spans="4:10" ht="19" x14ac:dyDescent="0.2">
      <c r="D15" s="11">
        <v>9</v>
      </c>
      <c r="E15" s="12"/>
      <c r="F15" s="13"/>
      <c r="G15" s="11"/>
      <c r="H15" s="11"/>
      <c r="I15" s="11"/>
      <c r="J15" s="12"/>
    </row>
    <row r="16" spans="4:10" ht="19" x14ac:dyDescent="0.2">
      <c r="D16" s="11">
        <v>10</v>
      </c>
      <c r="E16" s="12"/>
      <c r="F16" s="13"/>
      <c r="G16" s="11"/>
      <c r="H16" s="11"/>
      <c r="I16" s="11"/>
      <c r="J16" s="1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6546-9A2E-D644-8F16-60C9DAC37983}">
  <sheetPr codeName="Sheet6">
    <tabColor rgb="FF00B050"/>
  </sheetPr>
  <dimension ref="A2:K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1" bestFit="1" customWidth="1"/>
    <col min="2" max="2" width="22.1640625" style="1" customWidth="1"/>
    <col min="3" max="3" width="20" style="1" customWidth="1"/>
    <col min="4" max="4" width="24.1640625" style="1" customWidth="1"/>
    <col min="5" max="5" width="17.33203125" style="1" customWidth="1"/>
    <col min="6" max="6" width="13.1640625" style="1" hidden="1" customWidth="1"/>
    <col min="7" max="9" width="15" style="1" hidden="1" customWidth="1"/>
    <col min="10" max="10" width="57.5" style="1" customWidth="1"/>
    <col min="11" max="11" width="0" style="1" hidden="1" customWidth="1"/>
    <col min="12" max="16384" width="8.83203125" style="1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>IF(COUNTIF(Table132[Test 3],1)=COUNTA(Table132[Value]),"Ready","Not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32" x14ac:dyDescent="0.2">
      <c r="A10" s="15" t="s">
        <v>41</v>
      </c>
      <c r="B10" s="2">
        <v>2</v>
      </c>
      <c r="C10" s="16" t="s">
        <v>3</v>
      </c>
      <c r="D10" s="41" t="s">
        <v>16</v>
      </c>
      <c r="E10" s="41" t="s">
        <v>7</v>
      </c>
      <c r="F10" s="16" t="s">
        <v>43</v>
      </c>
      <c r="G10" s="41">
        <v>1</v>
      </c>
      <c r="H10" s="41">
        <v>1</v>
      </c>
      <c r="I10" s="17">
        <v>1</v>
      </c>
      <c r="J10" s="18" t="s">
        <v>207</v>
      </c>
    </row>
    <row r="11" spans="1:10" ht="16" x14ac:dyDescent="0.2">
      <c r="A11" s="15" t="s">
        <v>58</v>
      </c>
      <c r="B11" s="2">
        <v>10</v>
      </c>
      <c r="C11" s="16" t="s">
        <v>3</v>
      </c>
      <c r="D11" s="41" t="s">
        <v>27</v>
      </c>
      <c r="E11" s="41" t="s">
        <v>7</v>
      </c>
      <c r="F11" s="16" t="s">
        <v>40</v>
      </c>
      <c r="G11" s="41">
        <v>1</v>
      </c>
      <c r="H11" s="41">
        <v>1</v>
      </c>
      <c r="I11" s="17">
        <v>1</v>
      </c>
      <c r="J11" s="18" t="s">
        <v>209</v>
      </c>
    </row>
    <row r="12" spans="1:10" ht="32" x14ac:dyDescent="0.2">
      <c r="A12" s="15" t="s">
        <v>40</v>
      </c>
      <c r="B12" s="2">
        <v>8</v>
      </c>
      <c r="C12" s="16" t="s">
        <v>3</v>
      </c>
      <c r="D12" s="41" t="s">
        <v>27</v>
      </c>
      <c r="E12" s="41" t="s">
        <v>7</v>
      </c>
      <c r="F12" s="16" t="s">
        <v>42</v>
      </c>
      <c r="G12" s="41">
        <v>1</v>
      </c>
      <c r="H12" s="41">
        <v>1</v>
      </c>
      <c r="I12" s="17">
        <v>1</v>
      </c>
      <c r="J12" s="18" t="s">
        <v>208</v>
      </c>
    </row>
    <row r="13" spans="1:10" ht="16" x14ac:dyDescent="0.2">
      <c r="A13" s="59" t="s">
        <v>64</v>
      </c>
      <c r="B13" s="60"/>
      <c r="C13" s="61"/>
      <c r="D13" s="62"/>
      <c r="E13" s="62"/>
      <c r="F13" s="61"/>
      <c r="G13" s="62">
        <v>1</v>
      </c>
      <c r="H13" s="62">
        <v>1</v>
      </c>
      <c r="I13" s="63">
        <v>0</v>
      </c>
      <c r="J13" s="64" t="s">
        <v>65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41" priority="1">
      <formula>IF(AND($B10&lt;&gt;"",$I10=0),1,0)</formula>
    </cfRule>
    <cfRule type="expression" dxfId="40" priority="2">
      <formula>IF($B10&lt;&gt;"",1,0)</formula>
    </cfRule>
    <cfRule type="expression" dxfId="39" priority="3">
      <formula>$I10 = 0</formula>
    </cfRule>
  </conditionalFormatting>
  <conditionalFormatting sqref="J4">
    <cfRule type="expression" dxfId="38" priority="12">
      <formula>IF(COUNTA($B$10:$B$13)&lt;&gt;COUNTIF($I$10:$I$13,1),1,0)</formula>
    </cfRule>
    <cfRule type="expression" dxfId="37" priority="13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BA1855-1116-064A-BA09-D04B3CB7F9CE}">
          <x14:formula1>
            <xm:f>Reference!$C$2:$C$23</xm:f>
          </x14:formula1>
          <xm:sqref>F10:F12</xm:sqref>
        </x14:dataValidation>
        <x14:dataValidation type="list" allowBlank="1" showInputMessage="1" showErrorMessage="1" xr:uid="{C7D5315B-5531-DA42-8AB9-87A7FA911491}">
          <x14:formula1>
            <xm:f>Reference!$A$2:$A$8</xm:f>
          </x14:formula1>
          <xm:sqref>E10:E12</xm:sqref>
        </x14:dataValidation>
        <x14:dataValidation type="list" allowBlank="1" showInputMessage="1" showErrorMessage="1" xr:uid="{D20D0702-CD04-1342-B16D-0A964F0CF34A}">
          <x14:formula1>
            <xm:f>Reference!$B$2:$B$18</xm:f>
          </x14:formula1>
          <xm:sqref>D10:D12</xm:sqref>
        </x14:dataValidation>
        <x14:dataValidation type="list" allowBlank="1" showInputMessage="1" showErrorMessage="1" xr:uid="{53518CE7-478F-42E4-826B-4B21F01F5DAE}">
          <x14:formula1>
            <xm:f>Reference!$AD$2:$AD$4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5701A-C52B-AC46-8DD7-F950095AD7D6}">
  <sheetPr codeName="Sheet10">
    <tabColor rgb="FF00B050"/>
  </sheetPr>
  <dimension ref="A2:J24"/>
  <sheetViews>
    <sheetView showGridLines="0" topLeftCell="A2" zoomScaleNormal="80" zoomScaleSheetLayoutView="70" workbookViewId="0">
      <pane ySplit="8" topLeftCell="A10" activePane="bottomLeft" state="frozen"/>
      <selection activeCell="B2" sqref="B2"/>
      <selection pane="bottomLeft" activeCell="C6" sqref="C6"/>
    </sheetView>
  </sheetViews>
  <sheetFormatPr baseColWidth="10" defaultColWidth="0" defaultRowHeight="14.5" customHeight="1" zeroHeight="1" x14ac:dyDescent="0.2"/>
  <cols>
    <col min="1" max="1" width="17" style="66" bestFit="1" customWidth="1"/>
    <col min="2" max="2" width="22.1640625" style="66" customWidth="1"/>
    <col min="3" max="3" width="20" style="66" customWidth="1"/>
    <col min="4" max="4" width="24.1640625" style="66" customWidth="1"/>
    <col min="5" max="5" width="17.33203125" style="66" customWidth="1"/>
    <col min="6" max="6" width="13.1640625" style="66" hidden="1" customWidth="1"/>
    <col min="7" max="9" width="15" style="66" hidden="1" customWidth="1"/>
    <col min="10" max="10" width="57.5" style="66" customWidth="1"/>
    <col min="11" max="16384" width="8.83203125" style="66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 ca="1">IF(COUNTIF(Table1323[Test 3],1)=COUNTA(Table1323[Value])-COUNTIF(Table1323[Value],"")+1,"Ready","Not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16" x14ac:dyDescent="0.2">
      <c r="A10" s="15" t="s">
        <v>210</v>
      </c>
      <c r="B10" s="67" t="str">
        <f ca="1">IF(Table1323[[#This Row],[Test 3]]=1,_xlfn.TEXTJOIN(" ",TRUE,'Cycle Organizer'!$E$11:OFFSET('Cycle Organizer'!$E$11,0,Initialization!$B$12)),"")</f>
        <v>4 1 35 65 4 1 35 65</v>
      </c>
      <c r="C10" s="16" t="s">
        <v>3</v>
      </c>
      <c r="D10" s="41" t="s">
        <v>27</v>
      </c>
      <c r="E10" s="41" t="s">
        <v>9</v>
      </c>
      <c r="F10" s="16" t="s">
        <v>40</v>
      </c>
      <c r="G10" s="41">
        <v>1</v>
      </c>
      <c r="H10" s="41">
        <v>1</v>
      </c>
      <c r="I10" s="17">
        <v>1</v>
      </c>
      <c r="J10" s="18" t="s">
        <v>215</v>
      </c>
    </row>
    <row r="11" spans="1:10" ht="32" x14ac:dyDescent="0.2">
      <c r="A11" s="15" t="s">
        <v>211</v>
      </c>
      <c r="B11" s="67" t="str">
        <f ca="1">IF(Table1323[[#This Row],[Test 3]]=1,_xlfn.TEXTJOIN(" ",TRUE,'Cycle Organizer'!$E$12:OFFSET('Cycle Organizer'!$E$12,0,Initialization!$B$12)),"")</f>
        <v>0 0 0 0 0 0 0 0</v>
      </c>
      <c r="C11" s="16" t="s">
        <v>3</v>
      </c>
      <c r="D11" s="41" t="s">
        <v>27</v>
      </c>
      <c r="E11" s="41" t="s">
        <v>9</v>
      </c>
      <c r="F11" s="16" t="s">
        <v>40</v>
      </c>
      <c r="G11" s="41">
        <v>1</v>
      </c>
      <c r="H11" s="41">
        <v>1</v>
      </c>
      <c r="I11" s="17">
        <v>1</v>
      </c>
      <c r="J11" s="18" t="s">
        <v>214</v>
      </c>
    </row>
    <row r="12" spans="1:10" ht="32" x14ac:dyDescent="0.2">
      <c r="A12" s="65" t="s">
        <v>213</v>
      </c>
      <c r="B12" s="67" t="str">
        <f ca="1">IF(Table1323[[#This Row],[Test 3]]=1,_xlfn.TEXTJOIN(" ",TRUE,'Cycle Organizer'!$E$13:OFFSET('Cycle Organizer'!$E$13,0,Initialization!$B$12)),"")</f>
        <v>None None None None None None None None</v>
      </c>
      <c r="C12" s="16" t="s">
        <v>3</v>
      </c>
      <c r="D12" s="41" t="s">
        <v>27</v>
      </c>
      <c r="E12" s="41" t="s">
        <v>9</v>
      </c>
      <c r="F12" s="16" t="s">
        <v>40</v>
      </c>
      <c r="G12" s="41">
        <v>1</v>
      </c>
      <c r="H12" s="41">
        <v>1</v>
      </c>
      <c r="I12" s="17">
        <v>1</v>
      </c>
      <c r="J12" s="18" t="s">
        <v>217</v>
      </c>
    </row>
    <row r="13" spans="1:10" ht="32" x14ac:dyDescent="0.2">
      <c r="A13" s="15" t="s">
        <v>212</v>
      </c>
      <c r="B13" s="67" t="str">
        <f ca="1">IF(Table1323[[#This Row],[Test 3]]=1,_xlfn.TEXTJOIN(" ",TRUE,'Cycle Organizer'!$E$14:OFFSET('Cycle Organizer'!$E$14,0,Initialization!$B$12)),"")</f>
        <v>None None None None None None None None</v>
      </c>
      <c r="C13" s="16" t="s">
        <v>3</v>
      </c>
      <c r="D13" s="41" t="s">
        <v>27</v>
      </c>
      <c r="E13" s="41" t="s">
        <v>9</v>
      </c>
      <c r="F13" s="16" t="s">
        <v>40</v>
      </c>
      <c r="G13" s="41">
        <v>1</v>
      </c>
      <c r="H13" s="41">
        <v>1</v>
      </c>
      <c r="I13" s="17">
        <v>1</v>
      </c>
      <c r="J13" s="18" t="s">
        <v>216</v>
      </c>
    </row>
    <row r="14" spans="1:10" ht="16" x14ac:dyDescent="0.2">
      <c r="A14" s="65" t="s">
        <v>218</v>
      </c>
      <c r="B14" s="67" t="str">
        <f ca="1">IF(Table1323[[#This Row],[Test 3]]=1,_xlfn.TEXTJOIN(" ",TRUE,OFFSET('Cycle Organizer'!$E$17,12*(RIGHT(A14,1)-1),0):OFFSET('Cycle Organizer'!$E$17,12*(RIGHT(A14,1)-1),Initialization!$B$12)),"")</f>
        <v>RP-XXX-RAF RP-FEE-XXX HP-FEE-RAF HP-FEE-RAF HP-FEE-RAF HP-FEE-RAF DP-ATM-XXX LP-ATM-RAF</v>
      </c>
      <c r="C14" s="16" t="s">
        <v>3</v>
      </c>
      <c r="D14" s="41" t="s">
        <v>27</v>
      </c>
      <c r="E14" s="41" t="s">
        <v>9</v>
      </c>
      <c r="F14" s="16" t="s">
        <v>40</v>
      </c>
      <c r="G14" s="41">
        <v>1</v>
      </c>
      <c r="H14" s="41">
        <f>Initialization!$B$10</f>
        <v>2</v>
      </c>
      <c r="I14" s="17">
        <v>1</v>
      </c>
      <c r="J14" s="18" t="s">
        <v>227</v>
      </c>
    </row>
    <row r="15" spans="1:10" ht="16" x14ac:dyDescent="0.2">
      <c r="A15" s="65" t="s">
        <v>252</v>
      </c>
      <c r="B15" s="67" t="str">
        <f ca="1">IF(Table1323[[#This Row],[Test 3]]=1,_xlfn.TEXTJOIN(" ",TRUE,OFFSET('Cycle Organizer'!$E$17,12*(RIGHT(A15,1)-1),0):OFFSET('Cycle Organizer'!$E$17,12*(RIGHT(A15,1)-1),Initialization!$B$12)),"")</f>
        <v>HP-FEE-RAF HP-FEE-RAF DP-ATM-XXX LP-ATM-RAF RP-XXX-RAF RP-FEE-XXX HP-FEE-RAF HP-FEE-RAF</v>
      </c>
      <c r="C15" s="16" t="s">
        <v>3</v>
      </c>
      <c r="D15" s="41" t="s">
        <v>27</v>
      </c>
      <c r="E15" s="41" t="s">
        <v>9</v>
      </c>
      <c r="F15" s="16" t="s">
        <v>40</v>
      </c>
      <c r="G15" s="41"/>
      <c r="H15" s="41">
        <f>Initialization!$B$10</f>
        <v>2</v>
      </c>
      <c r="I15" s="17">
        <v>1</v>
      </c>
      <c r="J15" s="18" t="s">
        <v>227</v>
      </c>
    </row>
    <row r="16" spans="1:10" ht="16" x14ac:dyDescent="0.2">
      <c r="A16" s="65" t="s">
        <v>219</v>
      </c>
      <c r="B16" s="67" t="str">
        <f ca="1">IF(Table1323[[#This Row],[Test 3]]=1,_xlfn.TEXTJOIN(" ",TRUE,OFFSET('Cycle Organizer'!$E$16,12*(RIGHT(A16,1)-1),0):OFFSET('Cycle Organizer'!$E$16,12*(RIGHT(A16,1)-1),Initialization!$B$12)),"")</f>
        <v>varying_pressure varying_pressure constant_pressure constant_pressure constant_pressure constant_pressure varying_pressure constant_pressure</v>
      </c>
      <c r="C16" s="16" t="s">
        <v>3</v>
      </c>
      <c r="D16" s="41" t="s">
        <v>27</v>
      </c>
      <c r="E16" s="41" t="s">
        <v>9</v>
      </c>
      <c r="F16" s="16" t="s">
        <v>40</v>
      </c>
      <c r="G16" s="41">
        <v>1</v>
      </c>
      <c r="H16" s="41">
        <f>Initialization!$B$10</f>
        <v>2</v>
      </c>
      <c r="I16" s="17">
        <v>1</v>
      </c>
      <c r="J16" s="18" t="s">
        <v>228</v>
      </c>
    </row>
    <row r="17" spans="1:10" ht="16" x14ac:dyDescent="0.2">
      <c r="A17" s="65" t="s">
        <v>251</v>
      </c>
      <c r="B17" s="67" t="str">
        <f ca="1">IF(Table1323[[#This Row],[Test 3]]=1,_xlfn.TEXTJOIN(" ",TRUE,OFFSET('Cycle Organizer'!$E$16,12*(RIGHT(A17,1)-1),0):OFFSET('Cycle Organizer'!$E$16,12*(RIGHT(A17,1)-1),Initialization!$B$12)),"")</f>
        <v>constant_pressure constant_pressure varying_pressure constant_pressure varying_pressure varying_pressure constant_pressure constant_pressure</v>
      </c>
      <c r="C17" s="16" t="s">
        <v>3</v>
      </c>
      <c r="D17" s="41" t="s">
        <v>27</v>
      </c>
      <c r="E17" s="41" t="s">
        <v>9</v>
      </c>
      <c r="F17" s="16" t="s">
        <v>40</v>
      </c>
      <c r="G17" s="41"/>
      <c r="H17" s="41">
        <f>Initialization!$B$10</f>
        <v>2</v>
      </c>
      <c r="I17" s="17">
        <v>1</v>
      </c>
      <c r="J17" s="18" t="s">
        <v>228</v>
      </c>
    </row>
    <row r="18" spans="1:10" ht="32" x14ac:dyDescent="0.2">
      <c r="A18" s="65" t="s">
        <v>220</v>
      </c>
      <c r="B18" s="67" t="str">
        <f ca="1">IF(Table1323[[#This Row],[Test 3]]=1,_xlfn.TEXTJOIN(" ",TRUE,OFFSET('Cycle Organizer'!$E$22,12*(RIGHT(A18,1)-1),0):OFFSET('Cycle Organizer'!$E$22,12*(RIGHT(A18,1)-1),Initialization!$B$12)),"")</f>
        <v>0 0.0000085 0.00000507 0.00000507 0.00000507 0.00000507 0.00000625 1</v>
      </c>
      <c r="C18" s="16" t="s">
        <v>67</v>
      </c>
      <c r="D18" s="41" t="s">
        <v>27</v>
      </c>
      <c r="E18" s="41" t="s">
        <v>9</v>
      </c>
      <c r="F18" s="16" t="s">
        <v>40</v>
      </c>
      <c r="G18" s="41">
        <v>1</v>
      </c>
      <c r="H18" s="41">
        <f>Initialization!$B$10</f>
        <v>2</v>
      </c>
      <c r="I18" s="17">
        <v>1</v>
      </c>
      <c r="J18" s="18" t="s">
        <v>226</v>
      </c>
    </row>
    <row r="19" spans="1:10" ht="32" x14ac:dyDescent="0.2">
      <c r="A19" s="65" t="s">
        <v>250</v>
      </c>
      <c r="B19" s="67" t="str">
        <f ca="1">IF(Table1323[[#This Row],[Test 3]]=1,_xlfn.TEXTJOIN(" ",TRUE,OFFSET('Cycle Organizer'!$E$22,12*(RIGHT(A19,1)-1),0):OFFSET('Cycle Organizer'!$E$22,12*(RIGHT(A19,1)-1),Initialization!$B$12)),"")</f>
        <v>0.00000507 0.00000507 0.00000625 1 0 0.0000085 0.00000507 0.00000507</v>
      </c>
      <c r="C19" s="16" t="s">
        <v>67</v>
      </c>
      <c r="D19" s="41" t="s">
        <v>27</v>
      </c>
      <c r="E19" s="41" t="s">
        <v>9</v>
      </c>
      <c r="F19" s="16" t="s">
        <v>40</v>
      </c>
      <c r="G19" s="41"/>
      <c r="H19" s="41">
        <f>Initialization!$B$10</f>
        <v>2</v>
      </c>
      <c r="I19" s="17">
        <v>1</v>
      </c>
      <c r="J19" s="18" t="s">
        <v>226</v>
      </c>
    </row>
    <row r="20" spans="1:10" ht="32" x14ac:dyDescent="0.2">
      <c r="A20" s="65" t="s">
        <v>221</v>
      </c>
      <c r="B20" s="67" t="str">
        <f ca="1">IF(Table1323[[#This Row],[Test 3]]=1,_xlfn.TEXTJOIN(" ",TRUE,OFFSET('Cycle Organizer'!$E$26,12*(RIGHT(A20,1)-1),0):OFFSET('Cycle Organizer'!$E$26,12*(RIGHT(A20,1)-1),Initialization!$B$12)),"")</f>
        <v>0.000055 0 1 1 1 1 0 0.000000125</v>
      </c>
      <c r="C20" s="16" t="s">
        <v>67</v>
      </c>
      <c r="D20" s="41" t="s">
        <v>27</v>
      </c>
      <c r="E20" s="41" t="s">
        <v>9</v>
      </c>
      <c r="F20" s="16" t="s">
        <v>40</v>
      </c>
      <c r="G20" s="41">
        <v>1</v>
      </c>
      <c r="H20" s="41">
        <f>Initialization!$B$10</f>
        <v>2</v>
      </c>
      <c r="I20" s="17">
        <v>1</v>
      </c>
      <c r="J20" s="18" t="s">
        <v>229</v>
      </c>
    </row>
    <row r="21" spans="1:10" ht="32" x14ac:dyDescent="0.2">
      <c r="A21" s="65" t="s">
        <v>249</v>
      </c>
      <c r="B21" s="67" t="str">
        <f ca="1">IF(Table1323[[#This Row],[Test 3]]=1,_xlfn.TEXTJOIN(" ",TRUE,OFFSET('Cycle Organizer'!$E$26,12*(RIGHT(A21,1)-1),0):OFFSET('Cycle Organizer'!$E$26,12*(RIGHT(A21,1)-1),Initialization!$B$12)),"")</f>
        <v>1 1 0 0.000000125 0.000055 0 1 1</v>
      </c>
      <c r="C21" s="16" t="s">
        <v>67</v>
      </c>
      <c r="D21" s="41" t="s">
        <v>27</v>
      </c>
      <c r="E21" s="41" t="s">
        <v>9</v>
      </c>
      <c r="F21" s="16" t="s">
        <v>40</v>
      </c>
      <c r="G21" s="41"/>
      <c r="H21" s="41">
        <f>Initialization!$B$10</f>
        <v>2</v>
      </c>
      <c r="I21" s="17">
        <v>1</v>
      </c>
      <c r="J21" s="18" t="s">
        <v>229</v>
      </c>
    </row>
    <row r="22" spans="1:10" ht="32" x14ac:dyDescent="0.2">
      <c r="A22" s="65" t="s">
        <v>225</v>
      </c>
      <c r="B22" s="67" t="str">
        <f ca="1">IF(Table1323[[#This Row],[Test 3]]=1,_xlfn.TEXTJOIN(" ",TRUE,OFFSET('Cycle Organizer'!$E$18,12*(RIGHT(A22,1)-1),0):OFFSET('Cycle Organizer'!$E$18,12*(RIGHT(A22,1)-1),Initialization!$B$12)),"")</f>
        <v>1_(negative) 0_(positive) 0_(positive) 0_(positive) 0_(positive) 0_(positive) 1_(negative) 1_(negative)</v>
      </c>
      <c r="C22" s="85" t="s">
        <v>3</v>
      </c>
      <c r="D22" s="41" t="s">
        <v>27</v>
      </c>
      <c r="E22" s="41" t="s">
        <v>9</v>
      </c>
      <c r="F22" s="16" t="s">
        <v>40</v>
      </c>
      <c r="G22" s="41">
        <v>1</v>
      </c>
      <c r="H22" s="41">
        <f>Initialization!$B$10</f>
        <v>2</v>
      </c>
      <c r="I22" s="17">
        <v>1</v>
      </c>
      <c r="J22" s="18" t="s">
        <v>230</v>
      </c>
    </row>
    <row r="23" spans="1:10" ht="32" x14ac:dyDescent="0.2">
      <c r="A23" s="65" t="s">
        <v>248</v>
      </c>
      <c r="B23" s="67" t="str">
        <f ca="1">IF(Table1323[[#This Row],[Test 3]]=1,_xlfn.TEXTJOIN(" ",TRUE,OFFSET('Cycle Organizer'!$E$18,12*(RIGHT(A23,1)-1),0):OFFSET('Cycle Organizer'!$E$18,12*(RIGHT(A23,1)-1),Initialization!$B$12)),"")</f>
        <v>0_(positive) 0_(positive) 1_(negative) 1_(negative) 1_(negative) 0_(positive) 0_(positive) 0_(positive)</v>
      </c>
      <c r="C23" s="85" t="s">
        <v>3</v>
      </c>
      <c r="D23" s="41" t="s">
        <v>27</v>
      </c>
      <c r="E23" s="41" t="s">
        <v>9</v>
      </c>
      <c r="F23" s="16" t="s">
        <v>40</v>
      </c>
      <c r="G23" s="41"/>
      <c r="H23" s="41">
        <f>Initialization!$B$10</f>
        <v>2</v>
      </c>
      <c r="I23" s="17">
        <v>1</v>
      </c>
      <c r="J23" s="18" t="s">
        <v>230</v>
      </c>
    </row>
    <row r="24" spans="1:10" ht="16" x14ac:dyDescent="0.2">
      <c r="A24" s="59" t="s">
        <v>64</v>
      </c>
      <c r="B24" s="18"/>
      <c r="C24" s="18"/>
      <c r="D24" s="18"/>
      <c r="E24" s="18"/>
      <c r="F24" s="18"/>
      <c r="G24" s="62">
        <v>1</v>
      </c>
      <c r="H24" s="62">
        <v>1</v>
      </c>
      <c r="I24" s="63">
        <v>0</v>
      </c>
      <c r="J24" s="64" t="s">
        <v>65</v>
      </c>
    </row>
  </sheetData>
  <sheetProtection sheet="1" objects="1" scenarios="1" selectLockedCells="1" selectUnlockedCells="1"/>
  <mergeCells count="2">
    <mergeCell ref="A3:J3"/>
    <mergeCell ref="J4:J8"/>
  </mergeCells>
  <conditionalFormatting sqref="B10:B23">
    <cfRule type="expression" dxfId="21" priority="1">
      <formula>IF(AND($B10&lt;&gt;"",$I10=0),1,0)</formula>
    </cfRule>
    <cfRule type="expression" dxfId="20" priority="2">
      <formula>IF($B10&lt;&gt;"",1,0)</formula>
    </cfRule>
    <cfRule type="expression" dxfId="19" priority="3">
      <formula>$I10 = 0</formula>
    </cfRule>
  </conditionalFormatting>
  <conditionalFormatting sqref="J4">
    <cfRule type="expression" dxfId="18" priority="805">
      <formula>IF(COUNTA($B$10:$B$24)-COUNTIF($B$10:$B$24,"")+1&lt;&gt;COUNTIF($I$10:$I$24,1),1,0)</formula>
    </cfRule>
    <cfRule type="expression" dxfId="17" priority="806">
      <formula>IF(COUNTA($B$10:$B$24)=COUNTIF($I$10:$I$24,1),1,0)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4" name="Button 1">
              <controlPr defaultSize="0" autoFill="0" autoPict="0" macro="[1]!Macros.initComsNoDelete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71117A7-6330-D740-A9C6-386B9859F575}">
          <x14:formula1>
            <xm:f>Reference!$B$2:$B$18</xm:f>
          </x14:formula1>
          <xm:sqref>D10:D23</xm:sqref>
        </x14:dataValidation>
        <x14:dataValidation type="list" allowBlank="1" showInputMessage="1" showErrorMessage="1" xr:uid="{7559FEB5-598B-7A4D-9C84-9BA82942EF3C}">
          <x14:formula1>
            <xm:f>Reference!$A$2:$A$8</xm:f>
          </x14:formula1>
          <xm:sqref>E10:E23</xm:sqref>
        </x14:dataValidation>
        <x14:dataValidation type="list" allowBlank="1" showInputMessage="1" showErrorMessage="1" xr:uid="{E9EA0ACB-FA45-174F-97CD-860D421CDDC3}">
          <x14:formula1>
            <xm:f>Reference!$C$2:$C$23</xm:f>
          </x14:formula1>
          <xm:sqref>F10:F23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16997-FA55-6E46-A180-D4D88358D3F9}">
  <sheetPr codeName="Sheet8">
    <tabColor rgb="FF00B050"/>
  </sheetPr>
  <dimension ref="A1:P39"/>
  <sheetViews>
    <sheetView showGridLines="0" zoomScaleNormal="100" workbookViewId="0">
      <pane xSplit="4" ySplit="10" topLeftCell="E23" activePane="bottomRight" state="frozen"/>
      <selection pane="topRight" activeCell="E1" sqref="E1"/>
      <selection pane="bottomLeft" activeCell="A11" sqref="A11"/>
      <selection pane="bottomRight" activeCell="E11" sqref="E11"/>
    </sheetView>
  </sheetViews>
  <sheetFormatPr baseColWidth="10" defaultColWidth="0" defaultRowHeight="15" zeroHeight="1" x14ac:dyDescent="0.2"/>
  <cols>
    <col min="1" max="1" width="10.1640625" style="43" customWidth="1"/>
    <col min="2" max="2" width="20.33203125" style="43" bestFit="1" customWidth="1"/>
    <col min="3" max="3" width="18.6640625" style="43" bestFit="1" customWidth="1"/>
    <col min="4" max="4" width="12.1640625" style="43" bestFit="1" customWidth="1"/>
    <col min="5" max="12" width="29.5" style="43" customWidth="1"/>
    <col min="13" max="13" width="10.1640625" style="43" hidden="1" customWidth="1"/>
    <col min="14" max="16" width="0" style="43" hidden="1" customWidth="1"/>
    <col min="17" max="16384" width="25" style="43" hidden="1"/>
  </cols>
  <sheetData>
    <row r="1" spans="2:12" x14ac:dyDescent="0.2"/>
    <row r="2" spans="2:12" x14ac:dyDescent="0.2"/>
    <row r="3" spans="2:12" x14ac:dyDescent="0.2"/>
    <row r="4" spans="2:12" x14ac:dyDescent="0.2"/>
    <row r="5" spans="2:12" x14ac:dyDescent="0.2"/>
    <row r="6" spans="2:12" x14ac:dyDescent="0.2"/>
    <row r="7" spans="2:12" x14ac:dyDescent="0.2"/>
    <row r="8" spans="2:12" x14ac:dyDescent="0.2">
      <c r="B8" s="44" t="s">
        <v>185</v>
      </c>
      <c r="C8" s="47" t="str">
        <f>IF([2]Initialization!$B$11=0,"flow-controlled",IF([2]Initialization!$B$11=1,"pressure-driven","error"))</f>
        <v>flow-controlled</v>
      </c>
    </row>
    <row r="9" spans="2:12" x14ac:dyDescent="0.2"/>
    <row r="10" spans="2:12" x14ac:dyDescent="0.2">
      <c r="B10" s="106"/>
      <c r="C10" s="107"/>
      <c r="D10" s="107"/>
      <c r="E10" s="44" t="s">
        <v>155</v>
      </c>
      <c r="F10" s="44" t="s">
        <v>156</v>
      </c>
      <c r="G10" s="44" t="s">
        <v>157</v>
      </c>
      <c r="H10" s="44" t="s">
        <v>158</v>
      </c>
      <c r="I10" s="44" t="s">
        <v>159</v>
      </c>
      <c r="J10" s="44" t="s">
        <v>160</v>
      </c>
      <c r="K10" s="44" t="s">
        <v>161</v>
      </c>
      <c r="L10" s="44" t="s">
        <v>162</v>
      </c>
    </row>
    <row r="11" spans="2:12" ht="16" x14ac:dyDescent="0.2">
      <c r="B11" s="73" t="s">
        <v>164</v>
      </c>
      <c r="C11" s="71" t="s">
        <v>1</v>
      </c>
      <c r="D11" s="45" t="s">
        <v>179</v>
      </c>
      <c r="E11" s="69">
        <v>4</v>
      </c>
      <c r="F11" s="69">
        <v>1</v>
      </c>
      <c r="G11" s="69">
        <v>35</v>
      </c>
      <c r="H11" s="69">
        <v>65</v>
      </c>
      <c r="I11" s="69">
        <v>4</v>
      </c>
      <c r="J11" s="69">
        <v>1</v>
      </c>
      <c r="K11" s="69">
        <v>35</v>
      </c>
      <c r="L11" s="69">
        <v>65</v>
      </c>
    </row>
    <row r="12" spans="2:12" ht="15" customHeight="1" x14ac:dyDescent="0.2">
      <c r="B12" s="74" t="s">
        <v>167</v>
      </c>
      <c r="C12" s="71" t="s">
        <v>1</v>
      </c>
      <c r="D12" s="45" t="s">
        <v>3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</row>
    <row r="13" spans="2:12" x14ac:dyDescent="0.2">
      <c r="B13" s="75"/>
      <c r="C13" s="71" t="s">
        <v>2</v>
      </c>
      <c r="D13" s="45" t="s">
        <v>3</v>
      </c>
      <c r="E13" s="69" t="s">
        <v>170</v>
      </c>
      <c r="F13" s="69" t="s">
        <v>170</v>
      </c>
      <c r="G13" s="69" t="s">
        <v>170</v>
      </c>
      <c r="H13" s="69" t="s">
        <v>170</v>
      </c>
      <c r="I13" s="69" t="s">
        <v>170</v>
      </c>
      <c r="J13" s="69" t="s">
        <v>170</v>
      </c>
      <c r="K13" s="69" t="s">
        <v>170</v>
      </c>
      <c r="L13" s="69" t="s">
        <v>170</v>
      </c>
    </row>
    <row r="14" spans="2:12" x14ac:dyDescent="0.2">
      <c r="B14" s="76"/>
      <c r="C14" s="71" t="s">
        <v>188</v>
      </c>
      <c r="D14" s="45" t="s">
        <v>3</v>
      </c>
      <c r="E14" s="69" t="s">
        <v>170</v>
      </c>
      <c r="F14" s="69" t="s">
        <v>170</v>
      </c>
      <c r="G14" s="69" t="s">
        <v>170</v>
      </c>
      <c r="H14" s="69" t="s">
        <v>170</v>
      </c>
      <c r="I14" s="69" t="s">
        <v>170</v>
      </c>
      <c r="J14" s="69" t="s">
        <v>170</v>
      </c>
      <c r="K14" s="69" t="s">
        <v>170</v>
      </c>
      <c r="L14" s="69" t="s">
        <v>170</v>
      </c>
    </row>
    <row r="15" spans="2:12" x14ac:dyDescent="0.2">
      <c r="B15" s="77"/>
      <c r="C15" s="72"/>
      <c r="D15" s="68"/>
      <c r="E15" s="68"/>
      <c r="F15" s="68"/>
      <c r="G15" s="68"/>
      <c r="H15" s="68"/>
      <c r="I15" s="68"/>
      <c r="J15" s="68"/>
      <c r="K15" s="68"/>
      <c r="L15" s="68"/>
    </row>
    <row r="16" spans="2:12" ht="15" customHeight="1" x14ac:dyDescent="0.2">
      <c r="B16" s="78" t="s">
        <v>222</v>
      </c>
      <c r="C16" s="71" t="s">
        <v>163</v>
      </c>
      <c r="D16" s="45" t="s">
        <v>3</v>
      </c>
      <c r="E16" s="69" t="s">
        <v>178</v>
      </c>
      <c r="F16" s="69" t="s">
        <v>178</v>
      </c>
      <c r="G16" s="69" t="s">
        <v>177</v>
      </c>
      <c r="H16" s="69" t="s">
        <v>177</v>
      </c>
      <c r="I16" s="69" t="s">
        <v>177</v>
      </c>
      <c r="J16" s="69" t="s">
        <v>177</v>
      </c>
      <c r="K16" s="69" t="s">
        <v>178</v>
      </c>
      <c r="L16" s="69" t="s">
        <v>177</v>
      </c>
    </row>
    <row r="17" spans="2:12" x14ac:dyDescent="0.2">
      <c r="B17" s="75"/>
      <c r="C17" s="71" t="s">
        <v>175</v>
      </c>
      <c r="D17" s="45" t="s">
        <v>3</v>
      </c>
      <c r="E17" s="69" t="s">
        <v>140</v>
      </c>
      <c r="F17" s="69" t="s">
        <v>138</v>
      </c>
      <c r="G17" s="69" t="s">
        <v>147</v>
      </c>
      <c r="H17" s="69" t="s">
        <v>147</v>
      </c>
      <c r="I17" s="69" t="s">
        <v>147</v>
      </c>
      <c r="J17" s="69" t="s">
        <v>147</v>
      </c>
      <c r="K17" s="69" t="s">
        <v>134</v>
      </c>
      <c r="L17" s="69" t="s">
        <v>149</v>
      </c>
    </row>
    <row r="18" spans="2:12" x14ac:dyDescent="0.2">
      <c r="B18" s="75"/>
      <c r="C18" s="80" t="s">
        <v>166</v>
      </c>
      <c r="D18" s="45" t="s">
        <v>3</v>
      </c>
      <c r="E18" s="46" t="str">
        <f>IFERROR(IF(E16="varying_pressure",INDEX(Reference!$F$2:$F$14,MATCH(E17,varying_pressure,0),1),IF(E16="constant_pressure",INDEX(Reference!$Q$2:$Q$9,MATCH(E17,constant_pressure,0),1),"")),"")</f>
        <v>1_(negative)</v>
      </c>
      <c r="F18" s="46" t="str">
        <f>IFERROR(IF(F16="varying_pressure",INDEX(Reference!$F$2:$F$14,MATCH(F17,varying_pressure,0),1),IF(F16="constant_pressure",INDEX(Reference!$Q$2:$Q$9,MATCH(F17,constant_pressure,0),1),"")),"")</f>
        <v>0_(positive)</v>
      </c>
      <c r="G18" s="46" t="str">
        <f>IFERROR(IF(G16="varying_pressure",INDEX(Reference!$F$2:$F$14,MATCH(G17,varying_pressure,0),1),IF(G16="constant_pressure",INDEX(Reference!$Q$2:$Q$9,MATCH(G17,constant_pressure,0),1),"")),"")</f>
        <v>0_(positive)</v>
      </c>
      <c r="H18" s="46" t="str">
        <f>IFERROR(IF(H16="varying_pressure",INDEX(Reference!$F$2:$F$14,MATCH(H17,varying_pressure,0),1),IF(H16="constant_pressure",INDEX(Reference!$Q$2:$Q$9,MATCH(H17,constant_pressure,0),1),"")),"")</f>
        <v>0_(positive)</v>
      </c>
      <c r="I18" s="46" t="str">
        <f>IFERROR(IF(I16="varying_pressure",INDEX(Reference!$F$2:$F$14,MATCH(I17,varying_pressure,0),1),IF(I16="constant_pressure",INDEX(Reference!$Q$2:$Q$9,MATCH(I17,constant_pressure,0),1),"")),"")</f>
        <v>0_(positive)</v>
      </c>
      <c r="J18" s="46" t="str">
        <f>IFERROR(IF(J16="varying_pressure",INDEX(Reference!$F$2:$F$14,MATCH(J17,varying_pressure,0),1),IF(J16="constant_pressure",INDEX(Reference!$Q$2:$Q$9,MATCH(J17,constant_pressure,0),1),"")),"")</f>
        <v>0_(positive)</v>
      </c>
      <c r="K18" s="46" t="str">
        <f>IFERROR(IF(K16="varying_pressure",INDEX(Reference!$F$2:$F$14,MATCH(K17,varying_pressure,0),1),IF(K16="constant_pressure",INDEX(Reference!$Q$2:$Q$9,MATCH(K17,constant_pressure,0),1),"")),"")</f>
        <v>1_(negative)</v>
      </c>
      <c r="L18" s="46" t="str">
        <f>IFERROR(IF(L16="varying_pressure",INDEX(Reference!$F$2:$F$14,MATCH(L17,varying_pressure,0),1),IF(L16="constant_pressure",INDEX(Reference!$Q$2:$Q$9,MATCH(L17,constant_pressure,0),1),"")),"")</f>
        <v>1_(negative)</v>
      </c>
    </row>
    <row r="19" spans="2:12" x14ac:dyDescent="0.2">
      <c r="B19" s="79"/>
      <c r="C19" s="81" t="s">
        <v>186</v>
      </c>
      <c r="D19" s="71" t="s">
        <v>168</v>
      </c>
      <c r="E19" s="46" t="str">
        <f>IFERROR(IF(E16="varying_pressure",INDEX(Reference!$G$2:$G$14,MATCH(E17,varying_pressure,0),1),IF(E16="constant_pressure",INDEX(Reference!$R$2:$R$9,MATCH(E17,constant_pressure,0),1),"")),"")</f>
        <v>None</v>
      </c>
      <c r="F19" s="46" t="str">
        <f>IFERROR(IF(F16="varying_pressure",INDEX(Reference!$G$2:$G$14,MATCH(F17,varying_pressure,0),1),IF(F16="constant_pressure",INDEX(Reference!$R$2:$R$9,MATCH(F17,constant_pressure,0),1),"")),"")</f>
        <v>Feed_Tank_(T-1)</v>
      </c>
      <c r="G19" s="46" t="str">
        <f>IFERROR(IF(G16="varying_pressure",INDEX(Reference!$G$2:$G$14,MATCH(G17,varying_pressure,0),1),IF(G16="constant_pressure",INDEX(Reference!$R$2:$R$9,MATCH(G17,constant_pressure,0),1),"")),"")</f>
        <v>Feed_Tank_(T-1)</v>
      </c>
      <c r="H19" s="46" t="str">
        <f>IFERROR(IF(H16="varying_pressure",INDEX(Reference!$G$2:$G$14,MATCH(H17,varying_pressure,0),1),IF(H16="constant_pressure",INDEX(Reference!$R$2:$R$9,MATCH(H17,constant_pressure,0),1),"")),"")</f>
        <v>Feed_Tank_(T-1)</v>
      </c>
      <c r="I19" s="46" t="str">
        <f>IFERROR(IF(I16="varying_pressure",INDEX(Reference!$G$2:$G$14,MATCH(I17,varying_pressure,0),1),IF(I16="constant_pressure",INDEX(Reference!$R$2:$R$9,MATCH(I17,constant_pressure,0),1),"")),"")</f>
        <v>Feed_Tank_(T-1)</v>
      </c>
      <c r="J19" s="46" t="str">
        <f>IFERROR(IF(J16="varying_pressure",INDEX(Reference!$G$2:$G$14,MATCH(J17,varying_pressure,0),1),IF(J16="constant_pressure",INDEX(Reference!$R$2:$R$9,MATCH(J17,constant_pressure,0),1),"")),"")</f>
        <v>Feed_Tank_(T-1)</v>
      </c>
      <c r="K19" s="46" t="str">
        <f>IFERROR(IF(K16="varying_pressure",INDEX(Reference!$G$2:$G$14,MATCH(K17,varying_pressure,0),1),IF(K16="constant_pressure",INDEX(Reference!$R$2:$R$9,MATCH(K17,constant_pressure,0),1),"")),"")</f>
        <v>Valve_6_(v6)</v>
      </c>
      <c r="L19" s="46" t="str">
        <f>IFERROR(IF(L16="varying_pressure",INDEX(Reference!$G$2:$G$14,MATCH(L17,varying_pressure,0),1),IF(L16="constant_pressure",INDEX(Reference!$R$2:$R$9,MATCH(L17,constant_pressure,0),1),"")),"")</f>
        <v>Valve_6_(v6)</v>
      </c>
    </row>
    <row r="20" spans="2:12" x14ac:dyDescent="0.2">
      <c r="B20" s="79"/>
      <c r="C20" s="82"/>
      <c r="D20" s="71" t="s">
        <v>169</v>
      </c>
      <c r="E20" s="46" t="str">
        <f>IFERROR(IF(E16="varying_pressure",INDEX(Reference!$H$2:$H$14,MATCH(E17,varying_pressure,0),1),IF(E16="constant_pressure",INDEX(Reference!$S$2:$S$9,MATCH(E17,constant_pressure,0),1),"")),"")</f>
        <v>None</v>
      </c>
      <c r="F20" s="46" t="str">
        <f>IFERROR(IF(F16="varying_pressure",INDEX(Reference!$H$2:$H$14,MATCH(F17,varying_pressure,0),1),IF(F16="constant_pressure",INDEX(Reference!$S$2:$S$9,MATCH(F17,constant_pressure,0),1),"")),"")</f>
        <v>Valve_2_(v2)</v>
      </c>
      <c r="G20" s="46" t="str">
        <f>IFERROR(IF(G16="varying_pressure",INDEX(Reference!$H$2:$H$14,MATCH(G17,varying_pressure,0),1),IF(G16="constant_pressure",INDEX(Reference!$S$2:$S$9,MATCH(G17,constant_pressure,0),1),"")),"")</f>
        <v>Valve_2_(v2)</v>
      </c>
      <c r="H20" s="46" t="str">
        <f>IFERROR(IF(H16="varying_pressure",INDEX(Reference!$H$2:$H$14,MATCH(H17,varying_pressure,0),1),IF(H16="constant_pressure",INDEX(Reference!$S$2:$S$9,MATCH(H17,constant_pressure,0),1),"")),"")</f>
        <v>Valve_2_(v2)</v>
      </c>
      <c r="I20" s="46" t="str">
        <f>IFERROR(IF(I16="varying_pressure",INDEX(Reference!$H$2:$H$14,MATCH(I17,varying_pressure,0),1),IF(I16="constant_pressure",INDEX(Reference!$S$2:$S$9,MATCH(I17,constant_pressure,0),1),"")),"")</f>
        <v>Valve_2_(v2)</v>
      </c>
      <c r="J20" s="46" t="str">
        <f>IFERROR(IF(J16="varying_pressure",INDEX(Reference!$H$2:$H$14,MATCH(J17,varying_pressure,0),1),IF(J16="constant_pressure",INDEX(Reference!$S$2:$S$9,MATCH(J17,constant_pressure,0),1),"")),"")</f>
        <v>Valve_2_(v2)</v>
      </c>
      <c r="K20" s="46" t="str">
        <f>IFERROR(IF(K16="varying_pressure",INDEX(Reference!$H$2:$H$14,MATCH(K17,varying_pressure,0),1),IF(K16="constant_pressure",INDEX(Reference!$S$2:$S$9,MATCH(K17,constant_pressure,0),1),"")),"")</f>
        <v>Atmosphere_(V-2)</v>
      </c>
      <c r="L20" s="46" t="str">
        <f>IFERROR(IF(L16="varying_pressure",INDEX(Reference!$H$2:$H$14,MATCH(L17,varying_pressure,0),1),IF(L16="constant_pressure",INDEX(Reference!$S$2:$S$9,MATCH(L17,constant_pressure,0),1),"")),"")</f>
        <v>Atmosphere_(V-2)</v>
      </c>
    </row>
    <row r="21" spans="2:12" x14ac:dyDescent="0.2">
      <c r="B21" s="79"/>
      <c r="C21" s="82"/>
      <c r="D21" s="71" t="s">
        <v>163</v>
      </c>
      <c r="E21" s="46" t="str">
        <f>IFERROR(IF($C$8="flow-controlled",IF(E16="varying_pressure",INDEX(Reference!$K$2:$K$14,MATCH(E17,varying_pressure,0),1),IF(E16="constant_pressure",INDEX(Reference!$V$2:$V$9,MATCH(E17,constant_pressure,0),1),"")),IF($C$8="pressure-driven",IF(E16="varying_pressure",INDEX(Reference!$M$2:$M$14,MATCH(E17,varying_pressure,0),1),IF(E16="constant_pressure",INDEX(Reference!$X$2:$X$9,MATCH(E17,constant_pressure,0),1),"")),"")),"")</f>
        <v>Closed</v>
      </c>
      <c r="F21" s="46" t="str">
        <f>IFERROR(IF($C$8="flow-controlled",IF(F16="varying_pressure",INDEX(Reference!$K$2:$K$14,MATCH(F17,varying_pressure,0),1),IF(F16="constant_pressure",INDEX(Reference!$V$2:$V$9,MATCH(F17,constant_pressure,0),1),"")),IF($C$8="pressure-driven",IF(F16="varying_pressure",INDEX(Reference!$M$2:$M$14,MATCH(F17,varying_pressure,0),1),IF(F16="constant_pressure",INDEX(Reference!$X$2:$X$9,MATCH(F17,constant_pressure,0),1),"")),"")),"")</f>
        <v>Linear_Valve</v>
      </c>
      <c r="G21" s="46" t="str">
        <f>IFERROR(IF($C$8="flow-controlled",IF(G16="varying_pressure",INDEX(Reference!$K$2:$K$14,MATCH(G17,varying_pressure,0),1),IF(G16="constant_pressure",INDEX(Reference!$V$2:$V$9,MATCH(G17,constant_pressure,0),1),"")),IF($C$8="pressure-driven",IF(G16="varying_pressure",INDEX(Reference!$M$2:$M$14,MATCH(G17,varying_pressure,0),1),IF(G16="constant_pressure",INDEX(Reference!$X$2:$X$9,MATCH(G17,constant_pressure,0),1),"")),"")),"")</f>
        <v>Linear_Valve</v>
      </c>
      <c r="H21" s="46" t="str">
        <f>IFERROR(IF($C$8="flow-controlled",IF(H16="varying_pressure",INDEX(Reference!$K$2:$K$14,MATCH(H17,varying_pressure,0),1),IF(H16="constant_pressure",INDEX(Reference!$V$2:$V$9,MATCH(H17,constant_pressure,0),1),"")),IF($C$8="pressure-driven",IF(H16="varying_pressure",INDEX(Reference!$M$2:$M$14,MATCH(H17,varying_pressure,0),1),IF(H16="constant_pressure",INDEX(Reference!$X$2:$X$9,MATCH(H17,constant_pressure,0),1),"")),"")),"")</f>
        <v>Linear_Valve</v>
      </c>
      <c r="I21" s="46" t="str">
        <f>IFERROR(IF($C$8="flow-controlled",IF(I16="varying_pressure",INDEX(Reference!$K$2:$K$14,MATCH(I17,varying_pressure,0),1),IF(I16="constant_pressure",INDEX(Reference!$V$2:$V$9,MATCH(I17,constant_pressure,0),1),"")),IF($C$8="pressure-driven",IF(I16="varying_pressure",INDEX(Reference!$M$2:$M$14,MATCH(I17,varying_pressure,0),1),IF(I16="constant_pressure",INDEX(Reference!$X$2:$X$9,MATCH(I17,constant_pressure,0),1),"")),"")),"")</f>
        <v>Linear_Valve</v>
      </c>
      <c r="J21" s="46" t="str">
        <f>IFERROR(IF($C$8="flow-controlled",IF(J16="varying_pressure",INDEX(Reference!$K$2:$K$14,MATCH(J17,varying_pressure,0),1),IF(J16="constant_pressure",INDEX(Reference!$V$2:$V$9,MATCH(J17,constant_pressure,0),1),"")),IF($C$8="pressure-driven",IF(J16="varying_pressure",INDEX(Reference!$M$2:$M$14,MATCH(J17,varying_pressure,0),1),IF(J16="constant_pressure",INDEX(Reference!$X$2:$X$9,MATCH(J17,constant_pressure,0),1),"")),"")),"")</f>
        <v>Linear_Valve</v>
      </c>
      <c r="K21" s="46" t="str">
        <f>IFERROR(IF($C$8="flow-controlled",IF(K16="varying_pressure",INDEX(Reference!$K$2:$K$14,MATCH(K17,varying_pressure,0),1),IF(K16="constant_pressure",INDEX(Reference!$V$2:$V$9,MATCH(K17,constant_pressure,0),1),"")),IF($C$8="pressure-driven",IF(K16="varying_pressure",INDEX(Reference!$M$2:$M$14,MATCH(K17,varying_pressure,0),1),IF(K16="constant_pressure",INDEX(Reference!$X$2:$X$9,MATCH(K17,constant_pressure,0),1),"")),"")),"")</f>
        <v>Linear_Valve</v>
      </c>
      <c r="L21" s="46" t="str">
        <f>IFERROR(IF($C$8="flow-controlled",IF(L16="varying_pressure",INDEX(Reference!$K$2:$K$14,MATCH(L17,varying_pressure,0),1),IF(L16="constant_pressure",INDEX(Reference!$V$2:$V$9,MATCH(L17,constant_pressure,0),1),"")),IF($C$8="pressure-driven",IF(L16="varying_pressure",INDEX(Reference!$M$2:$M$14,MATCH(L17,varying_pressure,0),1),IF(L16="constant_pressure",INDEX(Reference!$X$2:$X$9,MATCH(L17,constant_pressure,0),1),"")),"")),"")</f>
        <v>Constant_Pressure_Controller</v>
      </c>
    </row>
    <row r="22" spans="2:12" x14ac:dyDescent="0.2">
      <c r="B22" s="79"/>
      <c r="C22" s="82"/>
      <c r="D22" s="71" t="s">
        <v>165</v>
      </c>
      <c r="E22" s="70">
        <v>0</v>
      </c>
      <c r="F22" s="70">
        <v>8.4999999999999999E-6</v>
      </c>
      <c r="G22" s="70">
        <v>5.0699999999999997E-6</v>
      </c>
      <c r="H22" s="70">
        <v>5.0699999999999997E-6</v>
      </c>
      <c r="I22" s="70">
        <v>5.0699999999999997E-6</v>
      </c>
      <c r="J22" s="70">
        <v>5.0699999999999997E-6</v>
      </c>
      <c r="K22" s="70">
        <v>6.2500000000000003E-6</v>
      </c>
      <c r="L22" s="70">
        <v>1</v>
      </c>
    </row>
    <row r="23" spans="2:12" x14ac:dyDescent="0.2">
      <c r="B23" s="79"/>
      <c r="C23" s="81" t="s">
        <v>187</v>
      </c>
      <c r="D23" s="71" t="s">
        <v>168</v>
      </c>
      <c r="E23" s="46" t="str">
        <f>IFERROR(IF(E16="varying_pressure",INDEX(Reference!$I$2:$I$14,MATCH(E17,varying_pressure,0),1),IF(E16="constant_pressure",INDEX(Reference!$T$2:$T$9,MATCH(E17,constant_pressure,0),1),"")),"")</f>
        <v>Raffinate_Tank_(T-2)</v>
      </c>
      <c r="F23" s="46" t="str">
        <f>IFERROR(IF(F16="varying_pressure",INDEX(Reference!$I$2:$I$14,MATCH(F17,varying_pressure,0),1),IF(F16="constant_pressure",INDEX(Reference!$T$2:$T$9,MATCH(F17,constant_pressure,0),1),"")),"")</f>
        <v>None</v>
      </c>
      <c r="G23" s="46" t="str">
        <f>IFERROR(IF(G16="varying_pressure",INDEX(Reference!$I$2:$I$14,MATCH(G17,varying_pressure,0),1),IF(G16="constant_pressure",INDEX(Reference!$T$2:$T$9,MATCH(G17,constant_pressure,0),1),"")),"")</f>
        <v>Valve_1_(v1)</v>
      </c>
      <c r="H23" s="46" t="str">
        <f>IFERROR(IF(H16="varying_pressure",INDEX(Reference!$I$2:$I$14,MATCH(H17,varying_pressure,0),1),IF(H16="constant_pressure",INDEX(Reference!$T$2:$T$9,MATCH(H17,constant_pressure,0),1),"")),"")</f>
        <v>Valve_1_(v1)</v>
      </c>
      <c r="I23" s="46" t="str">
        <f>IFERROR(IF(I16="varying_pressure",INDEX(Reference!$I$2:$I$14,MATCH(I17,varying_pressure,0),1),IF(I16="constant_pressure",INDEX(Reference!$T$2:$T$9,MATCH(I17,constant_pressure,0),1),"")),"")</f>
        <v>Valve_1_(v1)</v>
      </c>
      <c r="J23" s="46" t="str">
        <f>IFERROR(IF(J16="varying_pressure",INDEX(Reference!$I$2:$I$14,MATCH(J17,varying_pressure,0),1),IF(J16="constant_pressure",INDEX(Reference!$T$2:$T$9,MATCH(J17,constant_pressure,0),1),"")),"")</f>
        <v>Valve_1_(v1)</v>
      </c>
      <c r="K23" s="46" t="str">
        <f>IFERROR(IF(K16="varying_pressure",INDEX(Reference!$I$2:$I$14,MATCH(K17,varying_pressure,0),1),IF(K16="constant_pressure",INDEX(Reference!$T$2:$T$9,MATCH(K17,constant_pressure,0),1),"")),"")</f>
        <v>None</v>
      </c>
      <c r="L23" s="46" t="str">
        <f>IFERROR(IF(L16="varying_pressure",INDEX(Reference!$I$2:$I$14,MATCH(L17,varying_pressure,0),1),IF(L16="constant_pressure",INDEX(Reference!$T$2:$T$9,MATCH(L17,constant_pressure,0),1),"")),"")</f>
        <v>Raffinate_Tank_(T-2)</v>
      </c>
    </row>
    <row r="24" spans="2:12" x14ac:dyDescent="0.2">
      <c r="B24" s="79"/>
      <c r="C24" s="82"/>
      <c r="D24" s="71" t="s">
        <v>169</v>
      </c>
      <c r="E24" s="46" t="str">
        <f>IFERROR(IF(E16="varying_pressure",INDEX(Reference!$J$2:$J$14,MATCH(E17,varying_pressure,0),1),IF(E16="constant_pressure",INDEX(Reference!$U$2:$U$9,MATCH(E17,constant_pressure,0),1),"")),"")</f>
        <v>Valve_5_(v5)</v>
      </c>
      <c r="F24" s="46" t="str">
        <f>IFERROR(IF(F16="varying_pressure",INDEX(Reference!$J$2:$J$14,MATCH(F17,varying_pressure,0),1),IF(F16="constant_pressure",INDEX(Reference!$U$2:$U$9,MATCH(F17,constant_pressure,0),1),"")),"")</f>
        <v>None</v>
      </c>
      <c r="G24" s="46" t="str">
        <f>IFERROR(IF(G16="varying_pressure",INDEX(Reference!$J$2:$J$14,MATCH(G17,varying_pressure,0),1),IF(G16="constant_pressure",INDEX(Reference!$U$2:$U$9,MATCH(G17,constant_pressure,0),1),"")),"")</f>
        <v>Raffinate_Tank_(T-2)</v>
      </c>
      <c r="H24" s="46" t="str">
        <f>IFERROR(IF(H16="varying_pressure",INDEX(Reference!$J$2:$J$14,MATCH(H17,varying_pressure,0),1),IF(H16="constant_pressure",INDEX(Reference!$U$2:$U$9,MATCH(H17,constant_pressure,0),1),"")),"")</f>
        <v>Raffinate_Tank_(T-2)</v>
      </c>
      <c r="I24" s="46" t="str">
        <f>IFERROR(IF(I16="varying_pressure",INDEX(Reference!$J$2:$J$14,MATCH(I17,varying_pressure,0),1),IF(I16="constant_pressure",INDEX(Reference!$U$2:$U$9,MATCH(I17,constant_pressure,0),1),"")),"")</f>
        <v>Raffinate_Tank_(T-2)</v>
      </c>
      <c r="J24" s="46" t="str">
        <f>IFERROR(IF(J16="varying_pressure",INDEX(Reference!$J$2:$J$14,MATCH(J17,varying_pressure,0),1),IF(J16="constant_pressure",INDEX(Reference!$U$2:$U$9,MATCH(J17,constant_pressure,0),1),"")),"")</f>
        <v>Raffinate_Tank_(T-2)</v>
      </c>
      <c r="K24" s="46" t="str">
        <f>IFERROR(IF(K16="varying_pressure",INDEX(Reference!$J$2:$J$14,MATCH(K17,varying_pressure,0),1),IF(K16="constant_pressure",INDEX(Reference!$U$2:$U$9,MATCH(K17,constant_pressure,0),1),"")),"")</f>
        <v>None</v>
      </c>
      <c r="L24" s="46" t="str">
        <f>IFERROR(IF(L16="varying_pressure",INDEX(Reference!$J$2:$J$14,MATCH(L17,varying_pressure,0),1),IF(L16="constant_pressure",INDEX(Reference!$U$2:$U$9,MATCH(L17,constant_pressure,0),1),"")),"")</f>
        <v>Valve_5_(v5)</v>
      </c>
    </row>
    <row r="25" spans="2:12" x14ac:dyDescent="0.2">
      <c r="B25" s="79"/>
      <c r="C25" s="82"/>
      <c r="D25" s="71" t="s">
        <v>163</v>
      </c>
      <c r="E25" s="46" t="str">
        <f>IFERROR(IF($C$8="flow-controlled",IF(E16="varying_pressure",INDEX(Reference!$L$2:$L$14,MATCH(E17,varying_pressure,0),1),IF(E16="constant_pressure",INDEX(Reference!$W$2:$W$9,MATCH(E17,constant_pressure,0),1),"")),IF($C$8="pressure-driven",IF(E16="varying_pressure",INDEX(Reference!$N$2:$N$14,MATCH(E17,varying_pressure,0),1),IF(E16="constant_pressure",INDEX(Reference!$Y$2:$Y$9,MATCH(E17,constant_pressure,0),1),"")),"")),"")</f>
        <v>Linear_Valve</v>
      </c>
      <c r="F25" s="46" t="str">
        <f>IFERROR(IF($C$8="flow-controlled",IF(F16="varying_pressure",INDEX(Reference!$L$2:$L$14,MATCH(F17,varying_pressure,0),1),IF(F16="constant_pressure",INDEX(Reference!$W$2:$W$9,MATCH(F17,constant_pressure,0),1),"")),IF($C$8="pressure-driven",IF(F16="varying_pressure",INDEX(Reference!$N$2:$N$14,MATCH(F17,varying_pressure,0),1),IF(F16="constant_pressure",INDEX(Reference!$Y$2:$Y$9,MATCH(F17,constant_pressure,0),1),"")),"")),"")</f>
        <v>Closed</v>
      </c>
      <c r="G25" s="46" t="str">
        <f>IFERROR(IF($C$8="flow-controlled",IF(G16="varying_pressure",INDEX(Reference!$L$2:$L$14,MATCH(G17,varying_pressure,0),1),IF(G16="constant_pressure",INDEX(Reference!$W$2:$W$9,MATCH(G17,constant_pressure,0),1),"")),IF($C$8="pressure-driven",IF(G16="varying_pressure",INDEX(Reference!$N$2:$N$14,MATCH(G17,varying_pressure,0),1),IF(G16="constant_pressure",INDEX(Reference!$Y$2:$Y$9,MATCH(G17,constant_pressure,0),1),"")),"")),"")</f>
        <v>Constant_Pressure_Controller</v>
      </c>
      <c r="H25" s="46" t="str">
        <f>IFERROR(IF($C$8="flow-controlled",IF(H16="varying_pressure",INDEX(Reference!$L$2:$L$14,MATCH(H17,varying_pressure,0),1),IF(H16="constant_pressure",INDEX(Reference!$W$2:$W$9,MATCH(H17,constant_pressure,0),1),"")),IF($C$8="pressure-driven",IF(H16="varying_pressure",INDEX(Reference!$N$2:$N$14,MATCH(H17,varying_pressure,0),1),IF(H16="constant_pressure",INDEX(Reference!$Y$2:$Y$9,MATCH(H17,constant_pressure,0),1),"")),"")),"")</f>
        <v>Constant_Pressure_Controller</v>
      </c>
      <c r="I25" s="46" t="str">
        <f>IFERROR(IF($C$8="flow-controlled",IF(I16="varying_pressure",INDEX(Reference!$L$2:$L$14,MATCH(I17,varying_pressure,0),1),IF(I16="constant_pressure",INDEX(Reference!$W$2:$W$9,MATCH(I17,constant_pressure,0),1),"")),IF($C$8="pressure-driven",IF(I16="varying_pressure",INDEX(Reference!$N$2:$N$14,MATCH(I17,varying_pressure,0),1),IF(I16="constant_pressure",INDEX(Reference!$Y$2:$Y$9,MATCH(I17,constant_pressure,0),1),"")),"")),"")</f>
        <v>Constant_Pressure_Controller</v>
      </c>
      <c r="J25" s="46" t="str">
        <f>IFERROR(IF($C$8="flow-controlled",IF(J16="varying_pressure",INDEX(Reference!$L$2:$L$14,MATCH(J17,varying_pressure,0),1),IF(J16="constant_pressure",INDEX(Reference!$W$2:$W$9,MATCH(J17,constant_pressure,0),1),"")),IF($C$8="pressure-driven",IF(J16="varying_pressure",INDEX(Reference!$N$2:$N$14,MATCH(J17,varying_pressure,0),1),IF(J16="constant_pressure",INDEX(Reference!$Y$2:$Y$9,MATCH(J17,constant_pressure,0),1),"")),"")),"")</f>
        <v>Constant_Pressure_Controller</v>
      </c>
      <c r="K25" s="46" t="str">
        <f>IFERROR(IF($C$8="flow-controlled",IF(K16="varying_pressure",INDEX(Reference!$L$2:$L$14,MATCH(K17,varying_pressure,0),1),IF(K16="constant_pressure",INDEX(Reference!$W$2:$W$9,MATCH(K17,constant_pressure,0),1),"")),IF($C$8="pressure-driven",IF(K16="varying_pressure",INDEX(Reference!$N$2:$N$14,MATCH(K17,varying_pressure,0),1),IF(K16="constant_pressure",INDEX(Reference!$Y$2:$Y$9,MATCH(K17,constant_pressure,0),1),"")),"")),"")</f>
        <v>Closed</v>
      </c>
      <c r="L25" s="46" t="str">
        <f>IFERROR(IF($C$8="flow-controlled",IF(L16="varying_pressure",INDEX(Reference!$L$2:$L$14,MATCH(L17,varying_pressure,0),1),IF(L16="constant_pressure",INDEX(Reference!$W$2:$W$9,MATCH(L17,constant_pressure,0),1),"")),IF($C$8="pressure-driven",IF(L16="varying_pressure",INDEX(Reference!$N$2:$N$14,MATCH(L17,varying_pressure,0),1),IF(L16="constant_pressure",INDEX(Reference!$Y$2:$Y$9,MATCH(L17,constant_pressure,0),1),"")),"")),"")</f>
        <v>Linear_Valve</v>
      </c>
    </row>
    <row r="26" spans="2:12" x14ac:dyDescent="0.2">
      <c r="B26" s="84"/>
      <c r="C26" s="83"/>
      <c r="D26" s="71" t="s">
        <v>165</v>
      </c>
      <c r="E26" s="70">
        <v>5.5000000000000002E-5</v>
      </c>
      <c r="F26" s="70">
        <v>0</v>
      </c>
      <c r="G26" s="70">
        <v>1</v>
      </c>
      <c r="H26" s="70">
        <v>1</v>
      </c>
      <c r="I26" s="70">
        <v>1</v>
      </c>
      <c r="J26" s="70">
        <v>1</v>
      </c>
      <c r="K26" s="70">
        <v>0</v>
      </c>
      <c r="L26" s="70">
        <v>1.2499999999999999E-7</v>
      </c>
    </row>
    <row r="27" spans="2:12" x14ac:dyDescent="0.2">
      <c r="B27" s="77"/>
      <c r="C27" s="72"/>
      <c r="D27" s="68"/>
      <c r="E27" s="68"/>
      <c r="F27" s="68"/>
      <c r="G27" s="68"/>
      <c r="H27" s="68"/>
      <c r="I27" s="68"/>
      <c r="J27" s="68"/>
      <c r="K27" s="68"/>
      <c r="L27" s="68"/>
    </row>
    <row r="28" spans="2:12" ht="15" customHeight="1" x14ac:dyDescent="0.2">
      <c r="B28" s="78" t="s">
        <v>223</v>
      </c>
      <c r="C28" s="71" t="s">
        <v>163</v>
      </c>
      <c r="D28" s="45" t="s">
        <v>3</v>
      </c>
      <c r="E28" s="69" t="s">
        <v>177</v>
      </c>
      <c r="F28" s="69" t="s">
        <v>177</v>
      </c>
      <c r="G28" s="69" t="s">
        <v>178</v>
      </c>
      <c r="H28" s="69" t="s">
        <v>177</v>
      </c>
      <c r="I28" s="69" t="s">
        <v>178</v>
      </c>
      <c r="J28" s="69" t="s">
        <v>178</v>
      </c>
      <c r="K28" s="69" t="s">
        <v>177</v>
      </c>
      <c r="L28" s="69" t="s">
        <v>177</v>
      </c>
    </row>
    <row r="29" spans="2:12" x14ac:dyDescent="0.2">
      <c r="B29" s="75"/>
      <c r="C29" s="71" t="s">
        <v>175</v>
      </c>
      <c r="D29" s="45" t="s">
        <v>3</v>
      </c>
      <c r="E29" s="69" t="s">
        <v>147</v>
      </c>
      <c r="F29" s="69" t="s">
        <v>147</v>
      </c>
      <c r="G29" s="69" t="s">
        <v>134</v>
      </c>
      <c r="H29" s="69" t="s">
        <v>149</v>
      </c>
      <c r="I29" s="69" t="s">
        <v>140</v>
      </c>
      <c r="J29" s="69" t="s">
        <v>138</v>
      </c>
      <c r="K29" s="69" t="s">
        <v>147</v>
      </c>
      <c r="L29" s="69" t="s">
        <v>147</v>
      </c>
    </row>
    <row r="30" spans="2:12" x14ac:dyDescent="0.2">
      <c r="B30" s="75"/>
      <c r="C30" s="80" t="s">
        <v>166</v>
      </c>
      <c r="D30" s="45" t="s">
        <v>3</v>
      </c>
      <c r="E30" s="46" t="str">
        <f>IFERROR(IF(E28="varying_pressure",INDEX(Reference!$F$2:$F$14,MATCH(E29,varying_pressure,0),1),IF(E28="constant_pressure",INDEX(Reference!$Q$2:$Q$9,MATCH(E29,constant_pressure,0),1),"")),"")</f>
        <v>0_(positive)</v>
      </c>
      <c r="F30" s="46" t="str">
        <f>IFERROR(IF(F28="varying_pressure",INDEX(Reference!$F$2:$F$14,MATCH(F29,varying_pressure,0),1),IF(F28="constant_pressure",INDEX(Reference!$Q$2:$Q$9,MATCH(F29,constant_pressure,0),1),"")),"")</f>
        <v>0_(positive)</v>
      </c>
      <c r="G30" s="46" t="str">
        <f>IFERROR(IF(G28="varying_pressure",INDEX(Reference!$F$2:$F$14,MATCH(G29,varying_pressure,0),1),IF(G28="constant_pressure",INDEX(Reference!$Q$2:$Q$9,MATCH(G29,constant_pressure,0),1),"")),"")</f>
        <v>1_(negative)</v>
      </c>
      <c r="H30" s="46" t="str">
        <f>IFERROR(IF(H28="varying_pressure",INDEX(Reference!$F$2:$F$14,MATCH(H29,varying_pressure,0),1),IF(H28="constant_pressure",INDEX(Reference!$Q$2:$Q$9,MATCH(H29,constant_pressure,0),1),"")),"")</f>
        <v>1_(negative)</v>
      </c>
      <c r="I30" s="46" t="str">
        <f>IFERROR(IF(I28="varying_pressure",INDEX(Reference!$F$2:$F$14,MATCH(I29,varying_pressure,0),1),IF(I28="constant_pressure",INDEX(Reference!$Q$2:$Q$9,MATCH(I29,constant_pressure,0),1),"")),"")</f>
        <v>1_(negative)</v>
      </c>
      <c r="J30" s="46" t="str">
        <f>IFERROR(IF(J28="varying_pressure",INDEX(Reference!$F$2:$F$14,MATCH(J29,varying_pressure,0),1),IF(J28="constant_pressure",INDEX(Reference!$Q$2:$Q$9,MATCH(J29,constant_pressure,0),1),"")),"")</f>
        <v>0_(positive)</v>
      </c>
      <c r="K30" s="46" t="str">
        <f>IFERROR(IF(K28="varying_pressure",INDEX(Reference!$F$2:$F$14,MATCH(K29,varying_pressure,0),1),IF(K28="constant_pressure",INDEX(Reference!$Q$2:$Q$9,MATCH(K29,constant_pressure,0),1),"")),"")</f>
        <v>0_(positive)</v>
      </c>
      <c r="L30" s="46" t="str">
        <f>IFERROR(IF(L28="varying_pressure",INDEX(Reference!$F$2:$F$14,MATCH(L29,varying_pressure,0),1),IF(L28="constant_pressure",INDEX(Reference!$Q$2:$Q$9,MATCH(L29,constant_pressure,0),1),"")),"")</f>
        <v>0_(positive)</v>
      </c>
    </row>
    <row r="31" spans="2:12" x14ac:dyDescent="0.2">
      <c r="B31" s="79"/>
      <c r="C31" s="81" t="s">
        <v>186</v>
      </c>
      <c r="D31" s="71" t="s">
        <v>168</v>
      </c>
      <c r="E31" s="46" t="str">
        <f>IFERROR(IF(E28="varying_pressure",INDEX(Reference!$G$2:$G$14,MATCH(E29,varying_pressure,0),1),IF(E28="constant_pressure",INDEX(Reference!$R$2:$R$9,MATCH(E29,constant_pressure,0),1),"")),"")</f>
        <v>Feed_Tank_(T-1)</v>
      </c>
      <c r="F31" s="46" t="str">
        <f>IFERROR(IF(F28="varying_pressure",INDEX(Reference!$G$2:$G$14,MATCH(F29,varying_pressure,0),1),IF(F28="constant_pressure",INDEX(Reference!$R$2:$R$9,MATCH(F29,constant_pressure,0),1),"")),"")</f>
        <v>Feed_Tank_(T-1)</v>
      </c>
      <c r="G31" s="46" t="str">
        <f>IFERROR(IF(G28="varying_pressure",INDEX(Reference!$G$2:$G$14,MATCH(G29,varying_pressure,0),1),IF(G28="constant_pressure",INDEX(Reference!$R$2:$R$9,MATCH(G29,constant_pressure,0),1),"")),"")</f>
        <v>Valve_6_(v6)</v>
      </c>
      <c r="H31" s="46" t="str">
        <f>IFERROR(IF(H28="varying_pressure",INDEX(Reference!$G$2:$G$14,MATCH(H29,varying_pressure,0),1),IF(H28="constant_pressure",INDEX(Reference!$R$2:$R$9,MATCH(H29,constant_pressure,0),1),"")),"")</f>
        <v>Valve_6_(v6)</v>
      </c>
      <c r="I31" s="46" t="str">
        <f>IFERROR(IF(I28="varying_pressure",INDEX(Reference!$G$2:$G$14,MATCH(I29,varying_pressure,0),1),IF(I28="constant_pressure",INDEX(Reference!$R$2:$R$9,MATCH(I29,constant_pressure,0),1),"")),"")</f>
        <v>None</v>
      </c>
      <c r="J31" s="46" t="str">
        <f>IFERROR(IF(J28="varying_pressure",INDEX(Reference!$G$2:$G$14,MATCH(J29,varying_pressure,0),1),IF(J28="constant_pressure",INDEX(Reference!$R$2:$R$9,MATCH(J29,constant_pressure,0),1),"")),"")</f>
        <v>Feed_Tank_(T-1)</v>
      </c>
      <c r="K31" s="46" t="str">
        <f>IFERROR(IF(K28="varying_pressure",INDEX(Reference!$G$2:$G$14,MATCH(K29,varying_pressure,0),1),IF(K28="constant_pressure",INDEX(Reference!$R$2:$R$9,MATCH(K29,constant_pressure,0),1),"")),"")</f>
        <v>Feed_Tank_(T-1)</v>
      </c>
      <c r="L31" s="46" t="str">
        <f>IFERROR(IF(L28="varying_pressure",INDEX(Reference!$G$2:$G$14,MATCH(L29,varying_pressure,0),1),IF(L28="constant_pressure",INDEX(Reference!$R$2:$R$9,MATCH(L29,constant_pressure,0),1),"")),"")</f>
        <v>Feed_Tank_(T-1)</v>
      </c>
    </row>
    <row r="32" spans="2:12" x14ac:dyDescent="0.2">
      <c r="B32" s="79"/>
      <c r="C32" s="82"/>
      <c r="D32" s="71" t="s">
        <v>169</v>
      </c>
      <c r="E32" s="46" t="str">
        <f>IFERROR(IF(E28="varying_pressure",INDEX(Reference!$H$2:$H$14,MATCH(E29,varying_pressure,0),1),IF(E28="constant_pressure",INDEX(Reference!$S$2:$S$9,MATCH(E29,constant_pressure,0),1),"")),"")</f>
        <v>Valve_2_(v2)</v>
      </c>
      <c r="F32" s="46" t="str">
        <f>IFERROR(IF(F28="varying_pressure",INDEX(Reference!$H$2:$H$14,MATCH(F29,varying_pressure,0),1),IF(F28="constant_pressure",INDEX(Reference!$S$2:$S$9,MATCH(F29,constant_pressure,0),1),"")),"")</f>
        <v>Valve_2_(v2)</v>
      </c>
      <c r="G32" s="46" t="str">
        <f>IFERROR(IF(G28="varying_pressure",INDEX(Reference!$H$2:$H$14,MATCH(G29,varying_pressure,0),1),IF(G28="constant_pressure",INDEX(Reference!$S$2:$S$9,MATCH(G29,constant_pressure,0),1),"")),"")</f>
        <v>Atmosphere_(V-2)</v>
      </c>
      <c r="H32" s="46" t="str">
        <f>IFERROR(IF(H28="varying_pressure",INDEX(Reference!$H$2:$H$14,MATCH(H29,varying_pressure,0),1),IF(H28="constant_pressure",INDEX(Reference!$S$2:$S$9,MATCH(H29,constant_pressure,0),1),"")),"")</f>
        <v>Atmosphere_(V-2)</v>
      </c>
      <c r="I32" s="46" t="str">
        <f>IFERROR(IF(I28="varying_pressure",INDEX(Reference!$H$2:$H$14,MATCH(I29,varying_pressure,0),1),IF(I28="constant_pressure",INDEX(Reference!$S$2:$S$9,MATCH(I29,constant_pressure,0),1),"")),"")</f>
        <v>None</v>
      </c>
      <c r="J32" s="46" t="str">
        <f>IFERROR(IF(J28="varying_pressure",INDEX(Reference!$H$2:$H$14,MATCH(J29,varying_pressure,0),1),IF(J28="constant_pressure",INDEX(Reference!$S$2:$S$9,MATCH(J29,constant_pressure,0),1),"")),"")</f>
        <v>Valve_2_(v2)</v>
      </c>
      <c r="K32" s="46" t="str">
        <f>IFERROR(IF(K28="varying_pressure",INDEX(Reference!$H$2:$H$14,MATCH(K29,varying_pressure,0),1),IF(K28="constant_pressure",INDEX(Reference!$S$2:$S$9,MATCH(K29,constant_pressure,0),1),"")),"")</f>
        <v>Valve_2_(v2)</v>
      </c>
      <c r="L32" s="46" t="str">
        <f>IFERROR(IF(L28="varying_pressure",INDEX(Reference!$H$2:$H$14,MATCH(L29,varying_pressure,0),1),IF(L28="constant_pressure",INDEX(Reference!$S$2:$S$9,MATCH(L29,constant_pressure,0),1),"")),"")</f>
        <v>Valve_2_(v2)</v>
      </c>
    </row>
    <row r="33" spans="2:12" x14ac:dyDescent="0.2">
      <c r="B33" s="79"/>
      <c r="C33" s="82"/>
      <c r="D33" s="71" t="s">
        <v>163</v>
      </c>
      <c r="E33" s="46" t="str">
        <f>IFERROR(IF($C$8="flow-controlled",IF(E28="varying_pressure",INDEX(Reference!$K$2:$K$14,MATCH(E29,varying_pressure,0),1),IF(E28="constant_pressure",INDEX(Reference!$V$2:$V$9,MATCH(E29,constant_pressure,0),1),"")),IF($C$8="pressure-driven",IF(E28="varying_pressure",INDEX(Reference!$M$2:$M$14,MATCH(E29,varying_pressure,0),1),IF(E28="constant_pressure",INDEX(Reference!$X$2:$X$9,MATCH(E29,constant_pressure,0),1),"")),"")),"")</f>
        <v>Linear_Valve</v>
      </c>
      <c r="F33" s="46" t="str">
        <f>IFERROR(IF($C$8="flow-controlled",IF(F28="varying_pressure",INDEX(Reference!$K$2:$K$14,MATCH(F29,varying_pressure,0),1),IF(F28="constant_pressure",INDEX(Reference!$V$2:$V$9,MATCH(F29,constant_pressure,0),1),"")),IF($C$8="pressure-driven",IF(F28="varying_pressure",INDEX(Reference!$M$2:$M$14,MATCH(F29,varying_pressure,0),1),IF(F28="constant_pressure",INDEX(Reference!$X$2:$X$9,MATCH(F29,constant_pressure,0),1),"")),"")),"")</f>
        <v>Linear_Valve</v>
      </c>
      <c r="G33" s="46" t="str">
        <f>IFERROR(IF($C$8="flow-controlled",IF(G28="varying_pressure",INDEX(Reference!$K$2:$K$14,MATCH(G29,varying_pressure,0),1),IF(G28="constant_pressure",INDEX(Reference!$V$2:$V$9,MATCH(G29,constant_pressure,0),1),"")),IF($C$8="pressure-driven",IF(G28="varying_pressure",INDEX(Reference!$M$2:$M$14,MATCH(G29,varying_pressure,0),1),IF(G28="constant_pressure",INDEX(Reference!$X$2:$X$9,MATCH(G29,constant_pressure,0),1),"")),"")),"")</f>
        <v>Linear_Valve</v>
      </c>
      <c r="H33" s="46" t="str">
        <f>IFERROR(IF($C$8="flow-controlled",IF(H28="varying_pressure",INDEX(Reference!$K$2:$K$14,MATCH(H29,varying_pressure,0),1),IF(H28="constant_pressure",INDEX(Reference!$V$2:$V$9,MATCH(H29,constant_pressure,0),1),"")),IF($C$8="pressure-driven",IF(H28="varying_pressure",INDEX(Reference!$M$2:$M$14,MATCH(H29,varying_pressure,0),1),IF(H28="constant_pressure",INDEX(Reference!$X$2:$X$9,MATCH(H29,constant_pressure,0),1),"")),"")),"")</f>
        <v>Constant_Pressure_Controller</v>
      </c>
      <c r="I33" s="46" t="str">
        <f>IFERROR(IF($C$8="flow-controlled",IF(I28="varying_pressure",INDEX(Reference!$K$2:$K$14,MATCH(I29,varying_pressure,0),1),IF(I28="constant_pressure",INDEX(Reference!$V$2:$V$9,MATCH(I29,constant_pressure,0),1),"")),IF($C$8="pressure-driven",IF(I28="varying_pressure",INDEX(Reference!$M$2:$M$14,MATCH(I29,varying_pressure,0),1),IF(I28="constant_pressure",INDEX(Reference!$X$2:$X$9,MATCH(I29,constant_pressure,0),1),"")),"")),"")</f>
        <v>Closed</v>
      </c>
      <c r="J33" s="46" t="str">
        <f>IFERROR(IF($C$8="flow-controlled",IF(J28="varying_pressure",INDEX(Reference!$K$2:$K$14,MATCH(J29,varying_pressure,0),1),IF(J28="constant_pressure",INDEX(Reference!$V$2:$V$9,MATCH(J29,constant_pressure,0),1),"")),IF($C$8="pressure-driven",IF(J28="varying_pressure",INDEX(Reference!$M$2:$M$14,MATCH(J29,varying_pressure,0),1),IF(J28="constant_pressure",INDEX(Reference!$X$2:$X$9,MATCH(J29,constant_pressure,0),1),"")),"")),"")</f>
        <v>Linear_Valve</v>
      </c>
      <c r="K33" s="46" t="str">
        <f>IFERROR(IF($C$8="flow-controlled",IF(K28="varying_pressure",INDEX(Reference!$K$2:$K$14,MATCH(K29,varying_pressure,0),1),IF(K28="constant_pressure",INDEX(Reference!$V$2:$V$9,MATCH(K29,constant_pressure,0),1),"")),IF($C$8="pressure-driven",IF(K28="varying_pressure",INDEX(Reference!$M$2:$M$14,MATCH(K29,varying_pressure,0),1),IF(K28="constant_pressure",INDEX(Reference!$X$2:$X$9,MATCH(K29,constant_pressure,0),1),"")),"")),"")</f>
        <v>Linear_Valve</v>
      </c>
      <c r="L33" s="46" t="str">
        <f>IFERROR(IF($C$8="flow-controlled",IF(L28="varying_pressure",INDEX(Reference!$K$2:$K$14,MATCH(L29,varying_pressure,0),1),IF(L28="constant_pressure",INDEX(Reference!$V$2:$V$9,MATCH(L29,constant_pressure,0),1),"")),IF($C$8="pressure-driven",IF(L28="varying_pressure",INDEX(Reference!$M$2:$M$14,MATCH(L29,varying_pressure,0),1),IF(L28="constant_pressure",INDEX(Reference!$X$2:$X$9,MATCH(L29,constant_pressure,0),1),"")),"")),"")</f>
        <v>Linear_Valve</v>
      </c>
    </row>
    <row r="34" spans="2:12" x14ac:dyDescent="0.2">
      <c r="B34" s="79"/>
      <c r="C34" s="82"/>
      <c r="D34" s="71" t="s">
        <v>165</v>
      </c>
      <c r="E34" s="70">
        <v>5.0699999999999997E-6</v>
      </c>
      <c r="F34" s="70">
        <v>5.0699999999999997E-6</v>
      </c>
      <c r="G34" s="70">
        <v>6.2500000000000003E-6</v>
      </c>
      <c r="H34" s="70">
        <v>1</v>
      </c>
      <c r="I34" s="70">
        <v>0</v>
      </c>
      <c r="J34" s="70">
        <v>8.4999999999999999E-6</v>
      </c>
      <c r="K34" s="70">
        <v>5.0699999999999997E-6</v>
      </c>
      <c r="L34" s="70">
        <v>5.0699999999999997E-6</v>
      </c>
    </row>
    <row r="35" spans="2:12" x14ac:dyDescent="0.2">
      <c r="B35" s="79"/>
      <c r="C35" s="81" t="s">
        <v>187</v>
      </c>
      <c r="D35" s="71" t="s">
        <v>168</v>
      </c>
      <c r="E35" s="46" t="str">
        <f>IFERROR(IF(E28="varying_pressure",INDEX(Reference!$I$2:$I$14,MATCH(E29,varying_pressure,0),1),IF(E28="constant_pressure",INDEX(Reference!$T$2:$T$9,MATCH(E29,constant_pressure,0),1),"")),"")</f>
        <v>Valve_1_(v1)</v>
      </c>
      <c r="F35" s="46" t="str">
        <f>IFERROR(IF(F28="varying_pressure",INDEX(Reference!$I$2:$I$14,MATCH(F29,varying_pressure,0),1),IF(F28="constant_pressure",INDEX(Reference!$T$2:$T$9,MATCH(F29,constant_pressure,0),1),"")),"")</f>
        <v>Valve_1_(v1)</v>
      </c>
      <c r="G35" s="46" t="str">
        <f>IFERROR(IF(G28="varying_pressure",INDEX(Reference!$I$2:$I$14,MATCH(G29,varying_pressure,0),1),IF(G28="constant_pressure",INDEX(Reference!$T$2:$T$9,MATCH(G29,constant_pressure,0),1),"")),"")</f>
        <v>None</v>
      </c>
      <c r="H35" s="46" t="str">
        <f>IFERROR(IF(H28="varying_pressure",INDEX(Reference!$I$2:$I$14,MATCH(H29,varying_pressure,0),1),IF(H28="constant_pressure",INDEX(Reference!$T$2:$T$9,MATCH(H29,constant_pressure,0),1),"")),"")</f>
        <v>Raffinate_Tank_(T-2)</v>
      </c>
      <c r="I35" s="46" t="str">
        <f>IFERROR(IF(I28="varying_pressure",INDEX(Reference!$I$2:$I$14,MATCH(I29,varying_pressure,0),1),IF(I28="constant_pressure",INDEX(Reference!$T$2:$T$9,MATCH(I29,constant_pressure,0),1),"")),"")</f>
        <v>Raffinate_Tank_(T-2)</v>
      </c>
      <c r="J35" s="46" t="str">
        <f>IFERROR(IF(J28="varying_pressure",INDEX(Reference!$I$2:$I$14,MATCH(J29,varying_pressure,0),1),IF(J28="constant_pressure",INDEX(Reference!$T$2:$T$9,MATCH(J29,constant_pressure,0),1),"")),"")</f>
        <v>None</v>
      </c>
      <c r="K35" s="46" t="str">
        <f>IFERROR(IF(K28="varying_pressure",INDEX(Reference!$I$2:$I$14,MATCH(K29,varying_pressure,0),1),IF(K28="constant_pressure",INDEX(Reference!$T$2:$T$9,MATCH(K29,constant_pressure,0),1),"")),"")</f>
        <v>Valve_1_(v1)</v>
      </c>
      <c r="L35" s="46" t="str">
        <f>IFERROR(IF(L28="varying_pressure",INDEX(Reference!$I$2:$I$14,MATCH(L29,varying_pressure,0),1),IF(L28="constant_pressure",INDEX(Reference!$T$2:$T$9,MATCH(L29,constant_pressure,0),1),"")),"")</f>
        <v>Valve_1_(v1)</v>
      </c>
    </row>
    <row r="36" spans="2:12" x14ac:dyDescent="0.2">
      <c r="B36" s="79"/>
      <c r="C36" s="82"/>
      <c r="D36" s="71" t="s">
        <v>169</v>
      </c>
      <c r="E36" s="46" t="str">
        <f>IFERROR(IF(E28="varying_pressure",INDEX(Reference!$J$2:$J$14,MATCH(E29,varying_pressure,0),1),IF(E28="constant_pressure",INDEX(Reference!$U$2:$U$9,MATCH(E29,constant_pressure,0),1),"")),"")</f>
        <v>Raffinate_Tank_(T-2)</v>
      </c>
      <c r="F36" s="46" t="str">
        <f>IFERROR(IF(F28="varying_pressure",INDEX(Reference!$J$2:$J$14,MATCH(F29,varying_pressure,0),1),IF(F28="constant_pressure",INDEX(Reference!$U$2:$U$9,MATCH(F29,constant_pressure,0),1),"")),"")</f>
        <v>Raffinate_Tank_(T-2)</v>
      </c>
      <c r="G36" s="46" t="str">
        <f>IFERROR(IF(G28="varying_pressure",INDEX(Reference!$J$2:$J$14,MATCH(G29,varying_pressure,0),1),IF(G28="constant_pressure",INDEX(Reference!$U$2:$U$9,MATCH(G29,constant_pressure,0),1),"")),"")</f>
        <v>None</v>
      </c>
      <c r="H36" s="46" t="str">
        <f>IFERROR(IF(H28="varying_pressure",INDEX(Reference!$J$2:$J$14,MATCH(H29,varying_pressure,0),1),IF(H28="constant_pressure",INDEX(Reference!$U$2:$U$9,MATCH(H29,constant_pressure,0),1),"")),"")</f>
        <v>Valve_5_(v5)</v>
      </c>
      <c r="I36" s="46" t="str">
        <f>IFERROR(IF(I28="varying_pressure",INDEX(Reference!$J$2:$J$14,MATCH(I29,varying_pressure,0),1),IF(I28="constant_pressure",INDEX(Reference!$U$2:$U$9,MATCH(I29,constant_pressure,0),1),"")),"")</f>
        <v>Valve_5_(v5)</v>
      </c>
      <c r="J36" s="46" t="str">
        <f>IFERROR(IF(J28="varying_pressure",INDEX(Reference!$J$2:$J$14,MATCH(J29,varying_pressure,0),1),IF(J28="constant_pressure",INDEX(Reference!$U$2:$U$9,MATCH(J29,constant_pressure,0),1),"")),"")</f>
        <v>None</v>
      </c>
      <c r="K36" s="46" t="str">
        <f>IFERROR(IF(K28="varying_pressure",INDEX(Reference!$J$2:$J$14,MATCH(K29,varying_pressure,0),1),IF(K28="constant_pressure",INDEX(Reference!$U$2:$U$9,MATCH(K29,constant_pressure,0),1),"")),"")</f>
        <v>Raffinate_Tank_(T-2)</v>
      </c>
      <c r="L36" s="46" t="str">
        <f>IFERROR(IF(L28="varying_pressure",INDEX(Reference!$J$2:$J$14,MATCH(L29,varying_pressure,0),1),IF(L28="constant_pressure",INDEX(Reference!$U$2:$U$9,MATCH(L29,constant_pressure,0),1),"")),"")</f>
        <v>Raffinate_Tank_(T-2)</v>
      </c>
    </row>
    <row r="37" spans="2:12" x14ac:dyDescent="0.2">
      <c r="B37" s="79"/>
      <c r="C37" s="82"/>
      <c r="D37" s="71" t="s">
        <v>163</v>
      </c>
      <c r="E37" s="46" t="str">
        <f>IFERROR(IF($C$8="flow-controlled",IF(E28="varying_pressure",INDEX(Reference!$L$2:$L$14,MATCH(E29,varying_pressure,0),1),IF(E28="constant_pressure",INDEX(Reference!$W$2:$W$9,MATCH(E29,constant_pressure,0),1),"")),IF($C$8="pressure-driven",IF(E28="varying_pressure",INDEX(Reference!$N$2:$N$14,MATCH(E29,varying_pressure,0),1),IF(E28="constant_pressure",INDEX(Reference!$Y$2:$Y$9,MATCH(E29,constant_pressure,0),1),"")),"")),"")</f>
        <v>Constant_Pressure_Controller</v>
      </c>
      <c r="F37" s="46" t="str">
        <f>IFERROR(IF($C$8="flow-controlled",IF(F28="varying_pressure",INDEX(Reference!$L$2:$L$14,MATCH(F29,varying_pressure,0),1),IF(F28="constant_pressure",INDEX(Reference!$W$2:$W$9,MATCH(F29,constant_pressure,0),1),"")),IF($C$8="pressure-driven",IF(F28="varying_pressure",INDEX(Reference!$N$2:$N$14,MATCH(F29,varying_pressure,0),1),IF(F28="constant_pressure",INDEX(Reference!$Y$2:$Y$9,MATCH(F29,constant_pressure,0),1),"")),"")),"")</f>
        <v>Constant_Pressure_Controller</v>
      </c>
      <c r="G37" s="46" t="str">
        <f>IFERROR(IF($C$8="flow-controlled",IF(G28="varying_pressure",INDEX(Reference!$L$2:$L$14,MATCH(G29,varying_pressure,0),1),IF(G28="constant_pressure",INDEX(Reference!$W$2:$W$9,MATCH(G29,constant_pressure,0),1),"")),IF($C$8="pressure-driven",IF(G28="varying_pressure",INDEX(Reference!$N$2:$N$14,MATCH(G29,varying_pressure,0),1),IF(G28="constant_pressure",INDEX(Reference!$Y$2:$Y$9,MATCH(G29,constant_pressure,0),1),"")),"")),"")</f>
        <v>Closed</v>
      </c>
      <c r="H37" s="46" t="str">
        <f>IFERROR(IF($C$8="flow-controlled",IF(H28="varying_pressure",INDEX(Reference!$L$2:$L$14,MATCH(H29,varying_pressure,0),1),IF(H28="constant_pressure",INDEX(Reference!$W$2:$W$9,MATCH(H29,constant_pressure,0),1),"")),IF($C$8="pressure-driven",IF(H28="varying_pressure",INDEX(Reference!$N$2:$N$14,MATCH(H29,varying_pressure,0),1),IF(H28="constant_pressure",INDEX(Reference!$Y$2:$Y$9,MATCH(H29,constant_pressure,0),1),"")),"")),"")</f>
        <v>Linear_Valve</v>
      </c>
      <c r="I37" s="46" t="str">
        <f>IFERROR(IF($C$8="flow-controlled",IF(I28="varying_pressure",INDEX(Reference!$L$2:$L$14,MATCH(I29,varying_pressure,0),1),IF(I28="constant_pressure",INDEX(Reference!$W$2:$W$9,MATCH(I29,constant_pressure,0),1),"")),IF($C$8="pressure-driven",IF(I28="varying_pressure",INDEX(Reference!$N$2:$N$14,MATCH(I29,varying_pressure,0),1),IF(I28="constant_pressure",INDEX(Reference!$Y$2:$Y$9,MATCH(I29,constant_pressure,0),1),"")),"")),"")</f>
        <v>Linear_Valve</v>
      </c>
      <c r="J37" s="46" t="str">
        <f>IFERROR(IF($C$8="flow-controlled",IF(J28="varying_pressure",INDEX(Reference!$L$2:$L$14,MATCH(J29,varying_pressure,0),1),IF(J28="constant_pressure",INDEX(Reference!$W$2:$W$9,MATCH(J29,constant_pressure,0),1),"")),IF($C$8="pressure-driven",IF(J28="varying_pressure",INDEX(Reference!$N$2:$N$14,MATCH(J29,varying_pressure,0),1),IF(J28="constant_pressure",INDEX(Reference!$Y$2:$Y$9,MATCH(J29,constant_pressure,0),1),"")),"")),"")</f>
        <v>Closed</v>
      </c>
      <c r="K37" s="46" t="str">
        <f>IFERROR(IF($C$8="flow-controlled",IF(K28="varying_pressure",INDEX(Reference!$L$2:$L$14,MATCH(K29,varying_pressure,0),1),IF(K28="constant_pressure",INDEX(Reference!$W$2:$W$9,MATCH(K29,constant_pressure,0),1),"")),IF($C$8="pressure-driven",IF(K28="varying_pressure",INDEX(Reference!$N$2:$N$14,MATCH(K29,varying_pressure,0),1),IF(K28="constant_pressure",INDEX(Reference!$Y$2:$Y$9,MATCH(K29,constant_pressure,0),1),"")),"")),"")</f>
        <v>Constant_Pressure_Controller</v>
      </c>
      <c r="L37" s="46" t="str">
        <f>IFERROR(IF($C$8="flow-controlled",IF(L28="varying_pressure",INDEX(Reference!$L$2:$L$14,MATCH(L29,varying_pressure,0),1),IF(L28="constant_pressure",INDEX(Reference!$W$2:$W$9,MATCH(L29,constant_pressure,0),1),"")),IF($C$8="pressure-driven",IF(L28="varying_pressure",INDEX(Reference!$N$2:$N$14,MATCH(L29,varying_pressure,0),1),IF(L28="constant_pressure",INDEX(Reference!$Y$2:$Y$9,MATCH(L29,constant_pressure,0),1),"")),"")),"")</f>
        <v>Constant_Pressure_Controller</v>
      </c>
    </row>
    <row r="38" spans="2:12" x14ac:dyDescent="0.2">
      <c r="B38" s="84"/>
      <c r="C38" s="83"/>
      <c r="D38" s="71" t="s">
        <v>165</v>
      </c>
      <c r="E38" s="70">
        <v>1</v>
      </c>
      <c r="F38" s="70">
        <v>1</v>
      </c>
      <c r="G38" s="70">
        <v>0</v>
      </c>
      <c r="H38" s="70">
        <v>1.2499999999999999E-7</v>
      </c>
      <c r="I38" s="70">
        <v>5.5000000000000002E-5</v>
      </c>
      <c r="J38" s="70">
        <v>0</v>
      </c>
      <c r="K38" s="70">
        <v>1</v>
      </c>
      <c r="L38" s="70">
        <v>1</v>
      </c>
    </row>
    <row r="39" spans="2:12" x14ac:dyDescent="0.2">
      <c r="B39" s="77"/>
      <c r="C39" s="72"/>
      <c r="D39" s="68"/>
      <c r="E39" s="68"/>
      <c r="F39" s="68"/>
      <c r="G39" s="68"/>
      <c r="H39" s="68"/>
      <c r="I39" s="68"/>
      <c r="J39" s="68"/>
      <c r="K39" s="68"/>
      <c r="L39" s="68"/>
    </row>
  </sheetData>
  <sheetProtection sheet="1" objects="1" scenarios="1" selectLockedCells="1"/>
  <mergeCells count="1">
    <mergeCell ref="B10:D10"/>
  </mergeCells>
  <phoneticPr fontId="1" type="noConversion"/>
  <conditionalFormatting sqref="E11:L1048576">
    <cfRule type="notContainsBlanks" dxfId="1" priority="1">
      <formula>LEN(TRIM(E11))&gt;0</formula>
    </cfRule>
  </conditionalFormatting>
  <conditionalFormatting sqref="N11:XFD1048576">
    <cfRule type="notContainsBlanks" dxfId="0" priority="12">
      <formula>LEN(TRIM(N11))&gt;0</formula>
    </cfRule>
  </conditionalFormatting>
  <dataValidations count="2">
    <dataValidation type="list" allowBlank="1" showInputMessage="1" showErrorMessage="1" sqref="E16:L16 E28:L28" xr:uid="{2ABB9D41-015F-422A-90A0-7DDBDB58892B}">
      <formula1>steps</formula1>
    </dataValidation>
    <dataValidation type="list" allowBlank="1" showInputMessage="1" showErrorMessage="1" sqref="E17:L17 E29:L29" xr:uid="{78BBF0D0-4EDD-43C4-B29A-E4DE47244463}">
      <formula1>INDIRECT(E16)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5" r:id="rId3" name="Button 55">
              <controlPr defaultSize="0" autoFill="0" autoPict="0" macro="[1]!Macros.initAdsorbers" altText="Initialize Adsorbers">
                <anchor moveWithCells="1" sizeWithCells="1">
                  <from>
                    <xdr:col>1</xdr:col>
                    <xdr:colOff>190500</xdr:colOff>
                    <xdr:row>0</xdr:row>
                    <xdr:rowOff>114300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7" r:id="rId4" name="Button 57">
              <controlPr defaultSize="0" autoFill="0" autoPict="0" macro="[1]!Macros.initPsaSteps" altText="Initialize Adsorbers">
                <anchor moveWithCells="1" sizeWithCells="1">
                  <from>
                    <xdr:col>1</xdr:col>
                    <xdr:colOff>190500</xdr:colOff>
                    <xdr:row>3</xdr:row>
                    <xdr:rowOff>114300</xdr:rowOff>
                  </from>
                  <to>
                    <xdr:col>2</xdr:col>
                    <xdr:colOff>749300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710E74-D1D8-0A46-9637-B06D066187A0}">
          <x14:formula1>
            <xm:f>Reference!$AA$2:$AA$7</xm:f>
          </x14:formula1>
          <xm:sqref>E13:L13</xm:sqref>
        </x14:dataValidation>
        <x14:dataValidation type="list" allowBlank="1" showInputMessage="1" showErrorMessage="1" xr:uid="{96E43BD9-E5D8-594D-9A8F-D68DFAC58CF1}">
          <x14:formula1>
            <xm:f>Reference!$AB$2:$AB$13</xm:f>
          </x14:formula1>
          <xm:sqref>E14:L14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AD23"/>
  <sheetViews>
    <sheetView topLeftCell="Y1" zoomScale="125" workbookViewId="0">
      <selection activeCell="AB15" sqref="AB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4" max="4" width="14.6640625" bestFit="1" customWidth="1"/>
    <col min="5" max="5" width="19" bestFit="1" customWidth="1"/>
    <col min="6" max="10" width="19" customWidth="1"/>
    <col min="11" max="11" width="30.5" bestFit="1" customWidth="1"/>
    <col min="12" max="12" width="33.33203125" bestFit="1" customWidth="1"/>
    <col min="13" max="13" width="27.33203125" bestFit="1" customWidth="1"/>
    <col min="14" max="14" width="30" bestFit="1" customWidth="1"/>
    <col min="15" max="15" width="19" customWidth="1"/>
    <col min="16" max="16" width="19.1640625" bestFit="1" customWidth="1"/>
    <col min="17" max="17" width="19.1640625" customWidth="1"/>
    <col min="18" max="21" width="15.83203125" customWidth="1"/>
    <col min="22" max="25" width="32.83203125" customWidth="1"/>
    <col min="27" max="27" width="18.83203125" bestFit="1" customWidth="1"/>
    <col min="28" max="28" width="19.33203125" bestFit="1" customWidth="1"/>
  </cols>
  <sheetData>
    <row r="1" spans="1:30" x14ac:dyDescent="0.2">
      <c r="A1" t="s">
        <v>13</v>
      </c>
      <c r="B1" t="s">
        <v>14</v>
      </c>
      <c r="C1" t="s">
        <v>38</v>
      </c>
      <c r="D1" t="s">
        <v>153</v>
      </c>
      <c r="E1" t="s">
        <v>154</v>
      </c>
      <c r="F1" t="s">
        <v>166</v>
      </c>
      <c r="G1" t="s">
        <v>171</v>
      </c>
      <c r="H1" t="s">
        <v>172</v>
      </c>
      <c r="I1" t="s">
        <v>173</v>
      </c>
      <c r="J1" t="s">
        <v>174</v>
      </c>
      <c r="K1" t="s">
        <v>182</v>
      </c>
      <c r="L1" t="s">
        <v>183</v>
      </c>
      <c r="M1" t="s">
        <v>180</v>
      </c>
      <c r="N1" t="s">
        <v>181</v>
      </c>
      <c r="P1" t="s">
        <v>145</v>
      </c>
      <c r="Q1" t="s">
        <v>166</v>
      </c>
      <c r="R1" t="s">
        <v>168</v>
      </c>
      <c r="S1" t="s">
        <v>169</v>
      </c>
      <c r="T1" t="s">
        <v>168</v>
      </c>
      <c r="U1" t="s">
        <v>169</v>
      </c>
      <c r="V1" t="s">
        <v>182</v>
      </c>
      <c r="W1" t="s">
        <v>183</v>
      </c>
      <c r="X1" t="s">
        <v>180</v>
      </c>
      <c r="Y1" t="s">
        <v>181</v>
      </c>
      <c r="AA1" t="s">
        <v>189</v>
      </c>
      <c r="AB1" t="s">
        <v>190</v>
      </c>
      <c r="AD1" t="s">
        <v>41</v>
      </c>
    </row>
    <row r="2" spans="1:30" x14ac:dyDescent="0.2">
      <c r="A2" t="s">
        <v>8</v>
      </c>
      <c r="B2" t="s">
        <v>8</v>
      </c>
      <c r="C2" t="s">
        <v>8</v>
      </c>
      <c r="D2" t="s">
        <v>176</v>
      </c>
      <c r="E2" t="s">
        <v>8</v>
      </c>
      <c r="K2" t="s">
        <v>8</v>
      </c>
      <c r="L2" t="s">
        <v>8</v>
      </c>
      <c r="P2" t="s">
        <v>8</v>
      </c>
      <c r="AA2" t="s">
        <v>8</v>
      </c>
      <c r="AB2" t="s">
        <v>8</v>
      </c>
      <c r="AD2" t="s">
        <v>8</v>
      </c>
    </row>
    <row r="3" spans="1:30" x14ac:dyDescent="0.2">
      <c r="A3" t="s">
        <v>7</v>
      </c>
      <c r="B3" t="s">
        <v>24</v>
      </c>
      <c r="C3" t="s">
        <v>39</v>
      </c>
      <c r="D3" t="s">
        <v>177</v>
      </c>
      <c r="E3" t="s">
        <v>133</v>
      </c>
      <c r="F3" t="s">
        <v>170</v>
      </c>
      <c r="G3" t="s">
        <v>170</v>
      </c>
      <c r="H3" t="s">
        <v>170</v>
      </c>
      <c r="I3" t="s">
        <v>170</v>
      </c>
      <c r="J3" t="s">
        <v>170</v>
      </c>
      <c r="K3" t="s">
        <v>184</v>
      </c>
      <c r="L3" t="s">
        <v>184</v>
      </c>
      <c r="M3" t="s">
        <v>184</v>
      </c>
      <c r="N3" t="s">
        <v>184</v>
      </c>
      <c r="P3" t="s">
        <v>146</v>
      </c>
      <c r="Q3" t="s">
        <v>195</v>
      </c>
      <c r="R3" t="s">
        <v>191</v>
      </c>
      <c r="S3" t="s">
        <v>203</v>
      </c>
      <c r="T3" t="s">
        <v>204</v>
      </c>
      <c r="U3" t="s">
        <v>198</v>
      </c>
      <c r="V3" t="s">
        <v>199</v>
      </c>
      <c r="W3" t="s">
        <v>200</v>
      </c>
      <c r="X3" t="s">
        <v>199</v>
      </c>
      <c r="Y3" t="s">
        <v>240</v>
      </c>
      <c r="AA3" t="s">
        <v>170</v>
      </c>
      <c r="AB3" t="s">
        <v>170</v>
      </c>
      <c r="AD3">
        <v>1</v>
      </c>
    </row>
    <row r="4" spans="1:30" x14ac:dyDescent="0.2">
      <c r="A4" t="s">
        <v>66</v>
      </c>
      <c r="B4" t="s">
        <v>21</v>
      </c>
      <c r="C4" t="s">
        <v>43</v>
      </c>
      <c r="D4" t="s">
        <v>178</v>
      </c>
      <c r="E4" t="s">
        <v>134</v>
      </c>
      <c r="F4" t="s">
        <v>194</v>
      </c>
      <c r="G4" t="s">
        <v>201</v>
      </c>
      <c r="H4" t="s">
        <v>197</v>
      </c>
      <c r="I4" t="s">
        <v>170</v>
      </c>
      <c r="J4" t="s">
        <v>170</v>
      </c>
      <c r="K4" t="s">
        <v>199</v>
      </c>
      <c r="L4" t="s">
        <v>184</v>
      </c>
      <c r="M4" t="s">
        <v>199</v>
      </c>
      <c r="N4" t="s">
        <v>184</v>
      </c>
      <c r="P4" t="s">
        <v>147</v>
      </c>
      <c r="Q4" t="s">
        <v>195</v>
      </c>
      <c r="R4" t="s">
        <v>191</v>
      </c>
      <c r="S4" t="s">
        <v>203</v>
      </c>
      <c r="T4" t="s">
        <v>204</v>
      </c>
      <c r="U4" t="s">
        <v>192</v>
      </c>
      <c r="V4" t="s">
        <v>199</v>
      </c>
      <c r="W4" t="s">
        <v>200</v>
      </c>
      <c r="X4" t="s">
        <v>199</v>
      </c>
      <c r="Y4" t="s">
        <v>240</v>
      </c>
      <c r="AA4" t="s">
        <v>245</v>
      </c>
      <c r="AB4" t="s">
        <v>233</v>
      </c>
      <c r="AD4">
        <v>2</v>
      </c>
    </row>
    <row r="5" spans="1:30" x14ac:dyDescent="0.2">
      <c r="A5" t="s">
        <v>10</v>
      </c>
      <c r="B5" t="s">
        <v>22</v>
      </c>
      <c r="C5" t="s">
        <v>42</v>
      </c>
      <c r="E5" t="s">
        <v>135</v>
      </c>
      <c r="F5" t="s">
        <v>194</v>
      </c>
      <c r="G5" t="s">
        <v>201</v>
      </c>
      <c r="H5" t="s">
        <v>193</v>
      </c>
      <c r="I5" t="s">
        <v>170</v>
      </c>
      <c r="J5" t="s">
        <v>170</v>
      </c>
      <c r="K5" t="s">
        <v>199</v>
      </c>
      <c r="L5" t="s">
        <v>184</v>
      </c>
      <c r="M5" t="s">
        <v>199</v>
      </c>
      <c r="N5" t="s">
        <v>184</v>
      </c>
      <c r="P5" t="s">
        <v>148</v>
      </c>
      <c r="Q5" t="s">
        <v>194</v>
      </c>
      <c r="R5" t="s">
        <v>201</v>
      </c>
      <c r="S5" t="s">
        <v>197</v>
      </c>
      <c r="T5" t="s">
        <v>191</v>
      </c>
      <c r="U5" t="s">
        <v>206</v>
      </c>
      <c r="V5" t="s">
        <v>200</v>
      </c>
      <c r="W5" t="s">
        <v>199</v>
      </c>
      <c r="X5" t="s">
        <v>240</v>
      </c>
      <c r="Y5" t="s">
        <v>199</v>
      </c>
      <c r="AA5" t="s">
        <v>246</v>
      </c>
      <c r="AB5" t="s">
        <v>247</v>
      </c>
    </row>
    <row r="6" spans="1:30" x14ac:dyDescent="0.2">
      <c r="A6" t="s">
        <v>6</v>
      </c>
      <c r="B6" t="s">
        <v>23</v>
      </c>
      <c r="C6" t="s">
        <v>44</v>
      </c>
      <c r="E6" t="s">
        <v>136</v>
      </c>
      <c r="F6" t="s">
        <v>195</v>
      </c>
      <c r="G6" t="s">
        <v>170</v>
      </c>
      <c r="H6" t="s">
        <v>170</v>
      </c>
      <c r="I6" t="s">
        <v>204</v>
      </c>
      <c r="J6" t="s">
        <v>198</v>
      </c>
      <c r="K6" t="s">
        <v>184</v>
      </c>
      <c r="L6" t="s">
        <v>199</v>
      </c>
      <c r="M6" t="s">
        <v>184</v>
      </c>
      <c r="N6" t="s">
        <v>199</v>
      </c>
      <c r="P6" t="s">
        <v>149</v>
      </c>
      <c r="Q6" t="s">
        <v>194</v>
      </c>
      <c r="R6" t="s">
        <v>201</v>
      </c>
      <c r="S6" t="s">
        <v>197</v>
      </c>
      <c r="T6" t="s">
        <v>192</v>
      </c>
      <c r="U6" t="s">
        <v>206</v>
      </c>
      <c r="V6" t="s">
        <v>200</v>
      </c>
      <c r="W6" t="s">
        <v>199</v>
      </c>
      <c r="X6" t="s">
        <v>240</v>
      </c>
      <c r="Y6" t="s">
        <v>199</v>
      </c>
      <c r="AA6" t="s">
        <v>238</v>
      </c>
      <c r="AB6" t="s">
        <v>232</v>
      </c>
    </row>
    <row r="7" spans="1:30" x14ac:dyDescent="0.2">
      <c r="A7" t="s">
        <v>9</v>
      </c>
      <c r="B7" t="s">
        <v>25</v>
      </c>
      <c r="C7" t="s">
        <v>45</v>
      </c>
      <c r="E7" t="s">
        <v>137</v>
      </c>
      <c r="F7" t="s">
        <v>195</v>
      </c>
      <c r="G7" t="s">
        <v>192</v>
      </c>
      <c r="H7" t="s">
        <v>203</v>
      </c>
      <c r="I7" t="s">
        <v>170</v>
      </c>
      <c r="J7" t="s">
        <v>170</v>
      </c>
      <c r="K7" t="s">
        <v>199</v>
      </c>
      <c r="L7" t="s">
        <v>184</v>
      </c>
      <c r="M7" t="s">
        <v>199</v>
      </c>
      <c r="N7" t="s">
        <v>184</v>
      </c>
      <c r="P7" t="s">
        <v>150</v>
      </c>
      <c r="Q7" t="s">
        <v>195</v>
      </c>
      <c r="R7" t="s">
        <v>192</v>
      </c>
      <c r="S7" t="s">
        <v>203</v>
      </c>
      <c r="T7" t="s">
        <v>204</v>
      </c>
      <c r="U7" t="s">
        <v>198</v>
      </c>
      <c r="V7" t="s">
        <v>199</v>
      </c>
      <c r="W7" t="s">
        <v>200</v>
      </c>
      <c r="X7" t="s">
        <v>199</v>
      </c>
      <c r="Y7" t="s">
        <v>240</v>
      </c>
      <c r="AA7" t="s">
        <v>239</v>
      </c>
      <c r="AB7" t="s">
        <v>243</v>
      </c>
    </row>
    <row r="8" spans="1:30" x14ac:dyDescent="0.2">
      <c r="A8" t="s">
        <v>11</v>
      </c>
      <c r="B8" t="s">
        <v>26</v>
      </c>
      <c r="C8" t="s">
        <v>46</v>
      </c>
      <c r="E8" t="s">
        <v>138</v>
      </c>
      <c r="F8" t="s">
        <v>195</v>
      </c>
      <c r="G8" t="s">
        <v>191</v>
      </c>
      <c r="H8" t="s">
        <v>203</v>
      </c>
      <c r="I8" t="s">
        <v>170</v>
      </c>
      <c r="J8" t="s">
        <v>170</v>
      </c>
      <c r="K8" t="s">
        <v>199</v>
      </c>
      <c r="L8" t="s">
        <v>184</v>
      </c>
      <c r="M8" t="s">
        <v>199</v>
      </c>
      <c r="N8" t="s">
        <v>184</v>
      </c>
      <c r="P8" t="s">
        <v>151</v>
      </c>
      <c r="Q8" t="s">
        <v>195</v>
      </c>
      <c r="R8" t="s">
        <v>193</v>
      </c>
      <c r="S8" t="s">
        <v>203</v>
      </c>
      <c r="T8" t="s">
        <v>204</v>
      </c>
      <c r="U8" t="s">
        <v>198</v>
      </c>
      <c r="V8" t="s">
        <v>199</v>
      </c>
      <c r="W8" t="s">
        <v>200</v>
      </c>
      <c r="X8" t="s">
        <v>199</v>
      </c>
      <c r="Y8" t="s">
        <v>240</v>
      </c>
      <c r="AB8" t="s">
        <v>231</v>
      </c>
    </row>
    <row r="9" spans="1:30" x14ac:dyDescent="0.2">
      <c r="B9" t="s">
        <v>72</v>
      </c>
      <c r="C9" t="s">
        <v>47</v>
      </c>
      <c r="E9" t="s">
        <v>139</v>
      </c>
      <c r="F9" t="s">
        <v>195</v>
      </c>
      <c r="G9" t="s">
        <v>193</v>
      </c>
      <c r="H9" t="s">
        <v>203</v>
      </c>
      <c r="I9" t="s">
        <v>170</v>
      </c>
      <c r="J9" t="s">
        <v>170</v>
      </c>
      <c r="K9" t="s">
        <v>199</v>
      </c>
      <c r="L9" t="s">
        <v>184</v>
      </c>
      <c r="M9" t="s">
        <v>199</v>
      </c>
      <c r="N9" t="s">
        <v>184</v>
      </c>
      <c r="P9" t="s">
        <v>152</v>
      </c>
      <c r="Q9" t="s">
        <v>194</v>
      </c>
      <c r="R9" t="s">
        <v>201</v>
      </c>
      <c r="S9" t="s">
        <v>197</v>
      </c>
      <c r="T9" t="s">
        <v>193</v>
      </c>
      <c r="U9" t="s">
        <v>206</v>
      </c>
      <c r="V9" t="s">
        <v>200</v>
      </c>
      <c r="W9" t="s">
        <v>199</v>
      </c>
      <c r="X9" t="s">
        <v>240</v>
      </c>
      <c r="Y9" t="s">
        <v>199</v>
      </c>
      <c r="AB9" t="s">
        <v>244</v>
      </c>
    </row>
    <row r="10" spans="1:30" x14ac:dyDescent="0.2">
      <c r="B10" t="s">
        <v>27</v>
      </c>
      <c r="C10" t="s">
        <v>48</v>
      </c>
      <c r="E10" t="s">
        <v>140</v>
      </c>
      <c r="F10" t="s">
        <v>194</v>
      </c>
      <c r="G10" t="s">
        <v>170</v>
      </c>
      <c r="H10" t="s">
        <v>170</v>
      </c>
      <c r="I10" t="s">
        <v>192</v>
      </c>
      <c r="J10" t="s">
        <v>206</v>
      </c>
      <c r="K10" t="s">
        <v>184</v>
      </c>
      <c r="L10" t="s">
        <v>199</v>
      </c>
      <c r="M10" t="s">
        <v>184</v>
      </c>
      <c r="N10" t="s">
        <v>199</v>
      </c>
      <c r="AB10" t="s">
        <v>234</v>
      </c>
    </row>
    <row r="11" spans="1:30" x14ac:dyDescent="0.2">
      <c r="B11" t="s">
        <v>16</v>
      </c>
      <c r="C11" t="s">
        <v>49</v>
      </c>
      <c r="E11" t="s">
        <v>141</v>
      </c>
      <c r="F11" t="s">
        <v>194</v>
      </c>
      <c r="G11" t="s">
        <v>170</v>
      </c>
      <c r="H11" t="s">
        <v>170</v>
      </c>
      <c r="I11" t="s">
        <v>191</v>
      </c>
      <c r="J11" t="s">
        <v>206</v>
      </c>
      <c r="K11" t="s">
        <v>184</v>
      </c>
      <c r="L11" t="s">
        <v>199</v>
      </c>
      <c r="M11" t="s">
        <v>184</v>
      </c>
      <c r="N11" t="s">
        <v>199</v>
      </c>
      <c r="AB11" t="s">
        <v>235</v>
      </c>
    </row>
    <row r="12" spans="1:30" x14ac:dyDescent="0.2">
      <c r="B12" t="s">
        <v>73</v>
      </c>
      <c r="C12" t="s">
        <v>50</v>
      </c>
      <c r="E12" t="s">
        <v>142</v>
      </c>
      <c r="F12" t="s">
        <v>194</v>
      </c>
      <c r="G12" t="s">
        <v>170</v>
      </c>
      <c r="H12" t="s">
        <v>170</v>
      </c>
      <c r="I12" t="s">
        <v>193</v>
      </c>
      <c r="J12" t="s">
        <v>206</v>
      </c>
      <c r="K12" t="s">
        <v>184</v>
      </c>
      <c r="L12" t="s">
        <v>199</v>
      </c>
      <c r="M12" t="s">
        <v>184</v>
      </c>
      <c r="N12" t="s">
        <v>199</v>
      </c>
      <c r="AB12" t="s">
        <v>236</v>
      </c>
    </row>
    <row r="13" spans="1:30" x14ac:dyDescent="0.2">
      <c r="B13" t="s">
        <v>17</v>
      </c>
      <c r="C13" t="s">
        <v>51</v>
      </c>
      <c r="E13" t="s">
        <v>143</v>
      </c>
      <c r="F13" t="s">
        <v>196</v>
      </c>
      <c r="G13" t="s">
        <v>202</v>
      </c>
      <c r="H13" t="s">
        <v>202</v>
      </c>
      <c r="I13" t="s">
        <v>170</v>
      </c>
      <c r="J13" t="s">
        <v>170</v>
      </c>
      <c r="K13" t="s">
        <v>199</v>
      </c>
      <c r="L13" t="s">
        <v>184</v>
      </c>
      <c r="M13" t="s">
        <v>199</v>
      </c>
      <c r="N13" t="s">
        <v>184</v>
      </c>
      <c r="AB13" t="s">
        <v>237</v>
      </c>
    </row>
    <row r="14" spans="1:30" x14ac:dyDescent="0.2">
      <c r="B14" t="s">
        <v>20</v>
      </c>
      <c r="C14" t="s">
        <v>52</v>
      </c>
      <c r="E14" t="s">
        <v>144</v>
      </c>
      <c r="F14" t="s">
        <v>196</v>
      </c>
      <c r="G14" t="s">
        <v>170</v>
      </c>
      <c r="H14" t="s">
        <v>170</v>
      </c>
      <c r="I14" t="s">
        <v>205</v>
      </c>
      <c r="J14" t="s">
        <v>205</v>
      </c>
      <c r="K14" t="s">
        <v>184</v>
      </c>
      <c r="L14" t="s">
        <v>199</v>
      </c>
      <c r="M14" t="s">
        <v>184</v>
      </c>
      <c r="N14" t="s">
        <v>199</v>
      </c>
    </row>
    <row r="15" spans="1:30" x14ac:dyDescent="0.2">
      <c r="B15" t="s">
        <v>15</v>
      </c>
      <c r="C15" t="s">
        <v>53</v>
      </c>
    </row>
    <row r="16" spans="1:30" x14ac:dyDescent="0.2">
      <c r="B16" t="s">
        <v>57</v>
      </c>
      <c r="C16" t="s">
        <v>54</v>
      </c>
    </row>
    <row r="17" spans="2:3" x14ac:dyDescent="0.2">
      <c r="B17" t="s">
        <v>18</v>
      </c>
      <c r="C17" t="s">
        <v>55</v>
      </c>
    </row>
    <row r="18" spans="2:3" x14ac:dyDescent="0.2">
      <c r="B18" t="s">
        <v>19</v>
      </c>
      <c r="C18" t="s">
        <v>56</v>
      </c>
    </row>
    <row r="19" spans="2:3" x14ac:dyDescent="0.2">
      <c r="C19" t="s">
        <v>28</v>
      </c>
    </row>
    <row r="20" spans="2:3" x14ac:dyDescent="0.2">
      <c r="C20" t="s">
        <v>4</v>
      </c>
    </row>
    <row r="21" spans="2:3" x14ac:dyDescent="0.2">
      <c r="C21" t="s">
        <v>41</v>
      </c>
    </row>
    <row r="22" spans="2:3" x14ac:dyDescent="0.2">
      <c r="C22" t="s">
        <v>40</v>
      </c>
    </row>
    <row r="23" spans="2:3" x14ac:dyDescent="0.2">
      <c r="C23" t="s">
        <v>5</v>
      </c>
    </row>
  </sheetData>
  <phoneticPr fontId="1" type="noConversion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5872-EBA6-4231-8EB2-D2E000747B6D}">
  <sheetPr codeName="Sheet2">
    <tabColor rgb="FF00B050"/>
  </sheetPr>
  <dimension ref="A1:AV162"/>
  <sheetViews>
    <sheetView showGridLines="0" zoomScaleNormal="100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8" customWidth="1"/>
    <col min="19" max="48" width="0" style="28" hidden="1" customWidth="1"/>
    <col min="49" max="16384" width="8.83203125" style="28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18" ht="15" x14ac:dyDescent="0.2">
      <c r="A3" s="26"/>
      <c r="B3" s="25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5"/>
    </row>
    <row r="4" spans="1:18" ht="15" x14ac:dyDescent="0.2">
      <c r="A4" s="26"/>
      <c r="B4" s="25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5"/>
    </row>
    <row r="5" spans="1:18" ht="15" x14ac:dyDescent="0.2">
      <c r="A5" s="26"/>
      <c r="B5" s="25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5"/>
    </row>
    <row r="6" spans="1:18" ht="15" x14ac:dyDescent="0.2">
      <c r="A6" s="26"/>
      <c r="B6" s="25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5"/>
    </row>
    <row r="7" spans="1:18" ht="15" x14ac:dyDescent="0.2">
      <c r="A7" s="26"/>
      <c r="B7" s="25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5"/>
    </row>
    <row r="8" spans="1:18" ht="15" x14ac:dyDescent="0.2">
      <c r="A8" s="26"/>
      <c r="B8" s="25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5"/>
    </row>
    <row r="9" spans="1:18" ht="15" x14ac:dyDescent="0.2">
      <c r="A9" s="26"/>
      <c r="B9" s="25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5"/>
    </row>
    <row r="10" spans="1:18" ht="15" x14ac:dyDescent="0.2">
      <c r="A10" s="26"/>
      <c r="B10" s="25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5"/>
    </row>
    <row r="11" spans="1:18" ht="15" x14ac:dyDescent="0.2">
      <c r="A11" s="26"/>
      <c r="B11" s="25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5"/>
    </row>
    <row r="12" spans="1:18" ht="15" x14ac:dyDescent="0.2">
      <c r="A12" s="26"/>
      <c r="B12" s="25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5"/>
    </row>
    <row r="13" spans="1:18" ht="15" x14ac:dyDescent="0.2">
      <c r="A13" s="26"/>
      <c r="B13" s="25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5"/>
    </row>
    <row r="14" spans="1:18" ht="15" x14ac:dyDescent="0.2">
      <c r="A14" s="26"/>
      <c r="B14" s="25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5"/>
    </row>
    <row r="15" spans="1:18" ht="15" x14ac:dyDescent="0.2">
      <c r="A15" s="26"/>
      <c r="B15" s="25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5"/>
    </row>
    <row r="16" spans="1:18" ht="15" x14ac:dyDescent="0.2">
      <c r="A16" s="26"/>
      <c r="B16" s="25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5"/>
    </row>
    <row r="17" spans="1:18" ht="15" x14ac:dyDescent="0.2">
      <c r="A17" s="26"/>
      <c r="B17" s="25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5"/>
    </row>
    <row r="18" spans="1:18" ht="15" x14ac:dyDescent="0.2">
      <c r="A18" s="26"/>
      <c r="B18" s="25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5"/>
    </row>
    <row r="19" spans="1:18" ht="15" x14ac:dyDescent="0.2">
      <c r="A19" s="26"/>
      <c r="B19" s="25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5"/>
    </row>
    <row r="20" spans="1:18" ht="15" x14ac:dyDescent="0.2">
      <c r="A20" s="26"/>
      <c r="B20" s="25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5"/>
    </row>
    <row r="21" spans="1:18" ht="15" x14ac:dyDescent="0.2">
      <c r="A21" s="26"/>
      <c r="B21" s="25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5"/>
    </row>
    <row r="22" spans="1:18" ht="15" x14ac:dyDescent="0.2">
      <c r="A22" s="26"/>
      <c r="B22" s="25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5"/>
    </row>
    <row r="23" spans="1:18" ht="15" x14ac:dyDescent="0.2">
      <c r="A23" s="26"/>
      <c r="B23" s="25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5"/>
    </row>
    <row r="24" spans="1:18" ht="15" x14ac:dyDescent="0.2">
      <c r="A24" s="26"/>
      <c r="B24" s="25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5"/>
    </row>
    <row r="25" spans="1:18" ht="15" x14ac:dyDescent="0.2">
      <c r="A25" s="26"/>
      <c r="B25" s="25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5"/>
    </row>
    <row r="26" spans="1:18" ht="15" x14ac:dyDescent="0.2">
      <c r="A26" s="26"/>
      <c r="B26" s="25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5"/>
    </row>
    <row r="27" spans="1:18" ht="15" x14ac:dyDescent="0.2">
      <c r="A27" s="26"/>
      <c r="B27" s="25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5"/>
    </row>
    <row r="28" spans="1:18" ht="15" x14ac:dyDescent="0.2">
      <c r="A28" s="26"/>
      <c r="B28" s="25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5"/>
    </row>
    <row r="29" spans="1:18" ht="15" x14ac:dyDescent="0.2">
      <c r="A29" s="26"/>
      <c r="B29" s="25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5"/>
    </row>
    <row r="30" spans="1:18" ht="15" x14ac:dyDescent="0.2">
      <c r="A30" s="26"/>
      <c r="B30" s="25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5"/>
    </row>
    <row r="31" spans="1:18" ht="15" x14ac:dyDescent="0.2">
      <c r="A31" s="26"/>
      <c r="B31" s="25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5"/>
    </row>
    <row r="32" spans="1:18" ht="15" x14ac:dyDescent="0.2">
      <c r="A32" s="26"/>
      <c r="B32" s="25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5"/>
    </row>
    <row r="33" spans="1:18" ht="15" x14ac:dyDescent="0.2">
      <c r="A33" s="26"/>
      <c r="B33" s="25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5"/>
    </row>
    <row r="34" spans="1:18" ht="15" x14ac:dyDescent="0.2">
      <c r="A34" s="26"/>
      <c r="B34" s="25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5"/>
    </row>
    <row r="35" spans="1:18" ht="15" x14ac:dyDescent="0.2">
      <c r="A35" s="26"/>
      <c r="B35" s="25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5"/>
    </row>
    <row r="36" spans="1:18" ht="15" x14ac:dyDescent="0.2">
      <c r="A36" s="26"/>
      <c r="B36" s="25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5"/>
    </row>
    <row r="37" spans="1:18" ht="15" x14ac:dyDescent="0.2">
      <c r="A37" s="26"/>
      <c r="B37" s="25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5"/>
    </row>
    <row r="38" spans="1:18" ht="15" x14ac:dyDescent="0.2">
      <c r="A38" s="26"/>
      <c r="B38" s="25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5"/>
    </row>
    <row r="39" spans="1:18" ht="15" x14ac:dyDescent="0.2">
      <c r="A39" s="26"/>
      <c r="B39" s="25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5"/>
    </row>
    <row r="40" spans="1:18" ht="15" x14ac:dyDescent="0.2">
      <c r="A40" s="26"/>
      <c r="B40" s="25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5"/>
    </row>
    <row r="41" spans="1:18" ht="15" x14ac:dyDescent="0.2">
      <c r="A41" s="26"/>
      <c r="B41" s="25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5"/>
    </row>
    <row r="42" spans="1:18" ht="15" x14ac:dyDescent="0.2">
      <c r="A42" s="26"/>
      <c r="B42" s="25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5"/>
    </row>
    <row r="43" spans="1:18" ht="15" x14ac:dyDescent="0.2">
      <c r="A43" s="26"/>
      <c r="B43" s="25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5"/>
    </row>
    <row r="44" spans="1:18" ht="15" x14ac:dyDescent="0.2">
      <c r="A44" s="26"/>
      <c r="B44" s="25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5"/>
    </row>
    <row r="45" spans="1:18" ht="15" x14ac:dyDescent="0.2">
      <c r="A45" s="26"/>
      <c r="B45" s="25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5"/>
    </row>
    <row r="46" spans="1:18" ht="15" x14ac:dyDescent="0.2">
      <c r="A46" s="26"/>
      <c r="B46" s="25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5"/>
    </row>
    <row r="47" spans="1:18" ht="15" x14ac:dyDescent="0.2">
      <c r="A47" s="26"/>
      <c r="B47" s="25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5"/>
    </row>
    <row r="48" spans="1:18" ht="15" x14ac:dyDescent="0.2">
      <c r="A48" s="26"/>
      <c r="B48" s="25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5"/>
    </row>
    <row r="49" spans="1:18" ht="15" x14ac:dyDescent="0.2">
      <c r="A49" s="26"/>
      <c r="B49" s="25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5"/>
    </row>
    <row r="50" spans="1:18" ht="15" x14ac:dyDescent="0.2">
      <c r="A50" s="26"/>
      <c r="B50" s="25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5"/>
    </row>
    <row r="51" spans="1:18" ht="15" x14ac:dyDescent="0.2">
      <c r="A51" s="26"/>
      <c r="B51" s="25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5"/>
    </row>
    <row r="52" spans="1:18" ht="15" x14ac:dyDescent="0.2">
      <c r="A52" s="26"/>
      <c r="B52" s="25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5"/>
    </row>
    <row r="53" spans="1:18" ht="15" x14ac:dyDescent="0.2">
      <c r="A53" s="26"/>
      <c r="B53" s="25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5"/>
    </row>
    <row r="54" spans="1:18" ht="15" x14ac:dyDescent="0.2">
      <c r="A54" s="26"/>
      <c r="B54" s="25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5"/>
    </row>
    <row r="55" spans="1:18" ht="15" x14ac:dyDescent="0.2">
      <c r="A55" s="26"/>
      <c r="B55" s="25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5"/>
    </row>
    <row r="56" spans="1:18" ht="15" x14ac:dyDescent="0.2">
      <c r="A56" s="26"/>
      <c r="B56" s="25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5"/>
    </row>
    <row r="57" spans="1:18" ht="15" x14ac:dyDescent="0.2">
      <c r="A57" s="26"/>
      <c r="B57" s="25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5"/>
    </row>
    <row r="58" spans="1:18" ht="15" x14ac:dyDescent="0.2">
      <c r="A58" s="26"/>
      <c r="B58" s="25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5"/>
    </row>
    <row r="59" spans="1:18" ht="15" x14ac:dyDescent="0.2">
      <c r="A59" s="26"/>
      <c r="B59" s="25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5"/>
    </row>
    <row r="60" spans="1:18" ht="15" x14ac:dyDescent="0.2">
      <c r="A60" s="26"/>
      <c r="B60" s="25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5"/>
    </row>
    <row r="61" spans="1:18" ht="15" x14ac:dyDescent="0.2">
      <c r="A61" s="26"/>
      <c r="B61" s="25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5"/>
    </row>
    <row r="62" spans="1:18" ht="15" x14ac:dyDescent="0.2">
      <c r="A62" s="26"/>
      <c r="B62" s="25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5"/>
    </row>
    <row r="63" spans="1:18" ht="15" x14ac:dyDescent="0.2">
      <c r="A63" s="26"/>
      <c r="B63" s="25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5"/>
    </row>
    <row r="64" spans="1:18" ht="15" x14ac:dyDescent="0.2">
      <c r="A64" s="26"/>
      <c r="B64" s="25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5"/>
    </row>
    <row r="65" spans="1:18" ht="15" x14ac:dyDescent="0.2">
      <c r="A65" s="26"/>
      <c r="B65" s="25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5"/>
    </row>
    <row r="66" spans="1:18" ht="15" x14ac:dyDescent="0.2">
      <c r="A66" s="26"/>
      <c r="B66" s="25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5"/>
    </row>
    <row r="67" spans="1:18" ht="15" x14ac:dyDescent="0.2">
      <c r="A67" s="26"/>
      <c r="B67" s="25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5"/>
    </row>
    <row r="68" spans="1:18" ht="15" x14ac:dyDescent="0.2">
      <c r="A68" s="26"/>
      <c r="B68" s="25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5"/>
    </row>
    <row r="69" spans="1:18" ht="15" x14ac:dyDescent="0.2">
      <c r="A69" s="26"/>
      <c r="B69" s="25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5"/>
    </row>
    <row r="70" spans="1:18" ht="15" x14ac:dyDescent="0.2">
      <c r="A70" s="26"/>
      <c r="B70" s="25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5"/>
    </row>
    <row r="71" spans="1:18" ht="15" x14ac:dyDescent="0.2">
      <c r="A71" s="26"/>
      <c r="B71" s="25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5"/>
    </row>
    <row r="72" spans="1:18" ht="15" x14ac:dyDescent="0.2">
      <c r="A72" s="26"/>
      <c r="B72" s="25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5"/>
    </row>
    <row r="73" spans="1:18" ht="15" x14ac:dyDescent="0.2">
      <c r="A73" s="26"/>
      <c r="B73" s="25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5"/>
    </row>
    <row r="74" spans="1:18" ht="15" x14ac:dyDescent="0.2">
      <c r="A74" s="26"/>
      <c r="B74" s="25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5"/>
    </row>
    <row r="75" spans="1:18" ht="15" x14ac:dyDescent="0.2">
      <c r="A75" s="26"/>
      <c r="B75" s="25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5"/>
    </row>
    <row r="76" spans="1:18" ht="15" x14ac:dyDescent="0.2">
      <c r="A76" s="26"/>
      <c r="B76" s="25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5"/>
    </row>
    <row r="77" spans="1:18" ht="15" x14ac:dyDescent="0.2">
      <c r="A77" s="26"/>
      <c r="B77" s="25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5"/>
    </row>
    <row r="78" spans="1:18" ht="15" x14ac:dyDescent="0.2">
      <c r="A78" s="26"/>
      <c r="B78" s="25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5"/>
    </row>
    <row r="79" spans="1:18" ht="15" x14ac:dyDescent="0.2">
      <c r="A79" s="26"/>
      <c r="B79" s="25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5"/>
    </row>
    <row r="80" spans="1:18" ht="15" x14ac:dyDescent="0.2">
      <c r="A80" s="26"/>
      <c r="B80" s="25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5"/>
    </row>
    <row r="81" spans="1:18" ht="15" x14ac:dyDescent="0.2">
      <c r="A81" s="26"/>
      <c r="B81" s="25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5"/>
    </row>
    <row r="82" spans="1:18" ht="15" x14ac:dyDescent="0.2">
      <c r="A82" s="26"/>
      <c r="B82" s="25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5"/>
    </row>
    <row r="83" spans="1:18" ht="15" x14ac:dyDescent="0.2">
      <c r="A83" s="26"/>
      <c r="B83" s="25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5"/>
    </row>
    <row r="84" spans="1:18" ht="15" x14ac:dyDescent="0.2">
      <c r="A84" s="26"/>
      <c r="B84" s="25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5"/>
    </row>
    <row r="85" spans="1:18" ht="15" x14ac:dyDescent="0.2">
      <c r="A85" s="26"/>
      <c r="B85" s="25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5"/>
    </row>
    <row r="86" spans="1:18" ht="15" x14ac:dyDescent="0.2">
      <c r="A86" s="26"/>
      <c r="B86" s="25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5"/>
    </row>
    <row r="87" spans="1:18" ht="15" x14ac:dyDescent="0.2">
      <c r="A87" s="26"/>
      <c r="B87" s="25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5"/>
    </row>
    <row r="88" spans="1:18" ht="15" x14ac:dyDescent="0.2">
      <c r="A88" s="26"/>
      <c r="B88" s="25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5"/>
    </row>
    <row r="89" spans="1:18" ht="15" x14ac:dyDescent="0.2">
      <c r="A89" s="26"/>
      <c r="B89" s="25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5"/>
    </row>
    <row r="90" spans="1:18" ht="15" x14ac:dyDescent="0.2">
      <c r="A90" s="26"/>
      <c r="B90" s="25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5"/>
    </row>
    <row r="91" spans="1:18" ht="15" x14ac:dyDescent="0.2">
      <c r="A91" s="26"/>
      <c r="B91" s="25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5"/>
    </row>
    <row r="92" spans="1:18" ht="15" x14ac:dyDescent="0.2">
      <c r="A92" s="26"/>
      <c r="B92" s="25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5"/>
    </row>
    <row r="93" spans="1:18" ht="15" x14ac:dyDescent="0.2">
      <c r="A93" s="26"/>
      <c r="B93" s="25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5"/>
    </row>
    <row r="94" spans="1:18" ht="15" x14ac:dyDescent="0.2">
      <c r="A94" s="26"/>
      <c r="B94" s="25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5"/>
    </row>
    <row r="95" spans="1:18" ht="15" x14ac:dyDescent="0.2">
      <c r="A95" s="26"/>
      <c r="B95" s="25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5"/>
    </row>
    <row r="96" spans="1:18" ht="15" x14ac:dyDescent="0.2">
      <c r="A96" s="26"/>
      <c r="B96" s="25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5"/>
    </row>
    <row r="97" spans="1:18" ht="15" x14ac:dyDescent="0.2">
      <c r="A97" s="26"/>
      <c r="B97" s="25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5"/>
    </row>
    <row r="98" spans="1:18" ht="15" x14ac:dyDescent="0.2">
      <c r="A98" s="26"/>
      <c r="B98" s="25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5"/>
    </row>
    <row r="99" spans="1:18" ht="15" x14ac:dyDescent="0.2">
      <c r="A99" s="26"/>
      <c r="B99" s="25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5"/>
    </row>
    <row r="100" spans="1:18" ht="15" x14ac:dyDescent="0.2">
      <c r="A100" s="26"/>
      <c r="B100" s="25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5"/>
    </row>
    <row r="101" spans="1:18" ht="15" x14ac:dyDescent="0.2">
      <c r="A101" s="26"/>
      <c r="B101" s="25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5"/>
    </row>
    <row r="102" spans="1:18" ht="15" x14ac:dyDescent="0.2">
      <c r="A102" s="26"/>
      <c r="B102" s="25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5"/>
    </row>
    <row r="103" spans="1:18" ht="15" x14ac:dyDescent="0.2">
      <c r="A103" s="26"/>
      <c r="B103" s="25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5"/>
    </row>
    <row r="104" spans="1:18" ht="15" x14ac:dyDescent="0.2">
      <c r="A104" s="26"/>
      <c r="B104" s="25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5"/>
    </row>
    <row r="105" spans="1:18" ht="15" x14ac:dyDescent="0.2">
      <c r="A105" s="26"/>
      <c r="B105" s="25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5"/>
    </row>
    <row r="106" spans="1:18" ht="15" x14ac:dyDescent="0.2">
      <c r="A106" s="26"/>
      <c r="B106" s="25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5"/>
    </row>
    <row r="107" spans="1:18" ht="15" x14ac:dyDescent="0.2">
      <c r="A107" s="26"/>
      <c r="B107" s="25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5"/>
    </row>
    <row r="108" spans="1:18" ht="15" x14ac:dyDescent="0.2">
      <c r="A108" s="26"/>
      <c r="B108" s="25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5"/>
    </row>
    <row r="109" spans="1:18" ht="15" x14ac:dyDescent="0.2">
      <c r="A109" s="26"/>
      <c r="B109" s="25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5"/>
    </row>
    <row r="110" spans="1:18" ht="15" x14ac:dyDescent="0.2">
      <c r="A110" s="26"/>
      <c r="B110" s="25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5"/>
    </row>
    <row r="111" spans="1:18" ht="15" x14ac:dyDescent="0.2">
      <c r="A111" s="26"/>
      <c r="B111" s="25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5"/>
    </row>
    <row r="112" spans="1:18" ht="15" hidden="1" x14ac:dyDescent="0.2">
      <c r="A112" s="26"/>
      <c r="B112" s="25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5"/>
    </row>
    <row r="113" spans="1:18" ht="15" hidden="1" x14ac:dyDescent="0.2">
      <c r="A113" s="26"/>
      <c r="B113" s="25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5"/>
    </row>
    <row r="114" spans="1:18" ht="15" hidden="1" x14ac:dyDescent="0.2">
      <c r="A114" s="26"/>
      <c r="B114" s="25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5"/>
    </row>
    <row r="115" spans="1:18" ht="15" hidden="1" x14ac:dyDescent="0.2">
      <c r="A115" s="26"/>
      <c r="B115" s="25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5"/>
    </row>
    <row r="116" spans="1:18" ht="15" hidden="1" x14ac:dyDescent="0.2">
      <c r="A116" s="26"/>
      <c r="B116" s="25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5"/>
    </row>
    <row r="117" spans="1:18" ht="15" hidden="1" x14ac:dyDescent="0.2">
      <c r="A117" s="26"/>
      <c r="B117" s="25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5"/>
    </row>
    <row r="118" spans="1:18" ht="15" hidden="1" x14ac:dyDescent="0.2">
      <c r="A118" s="26"/>
      <c r="B118" s="25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5"/>
    </row>
    <row r="119" spans="1:18" ht="15" hidden="1" x14ac:dyDescent="0.2">
      <c r="A119" s="26"/>
      <c r="B119" s="25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5"/>
    </row>
    <row r="120" spans="1:18" ht="15" hidden="1" x14ac:dyDescent="0.2">
      <c r="A120" s="26"/>
      <c r="B120" s="25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5"/>
    </row>
    <row r="121" spans="1:18" ht="15" hidden="1" x14ac:dyDescent="0.2">
      <c r="A121" s="26"/>
      <c r="B121" s="25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5"/>
    </row>
    <row r="122" spans="1:18" ht="15" hidden="1" x14ac:dyDescent="0.2">
      <c r="A122" s="26"/>
      <c r="B122" s="25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5"/>
    </row>
    <row r="123" spans="1:18" ht="15" hidden="1" x14ac:dyDescent="0.2">
      <c r="A123" s="26"/>
      <c r="B123" s="25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5"/>
    </row>
    <row r="124" spans="1:18" ht="15" hidden="1" x14ac:dyDescent="0.2">
      <c r="A124" s="26"/>
      <c r="B124" s="25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5"/>
    </row>
    <row r="125" spans="1:18" ht="15" hidden="1" x14ac:dyDescent="0.2">
      <c r="A125" s="26"/>
      <c r="B125" s="25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5"/>
    </row>
    <row r="126" spans="1:18" ht="15" hidden="1" x14ac:dyDescent="0.2">
      <c r="A126" s="26"/>
      <c r="B126" s="25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5"/>
    </row>
    <row r="127" spans="1:18" ht="15" hidden="1" x14ac:dyDescent="0.2">
      <c r="A127" s="26"/>
      <c r="B127" s="25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5"/>
    </row>
    <row r="128" spans="1:18" ht="15" hidden="1" x14ac:dyDescent="0.2">
      <c r="A128" s="26"/>
      <c r="B128" s="25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5"/>
    </row>
    <row r="129" spans="1:18" ht="15" hidden="1" x14ac:dyDescent="0.2">
      <c r="A129" s="26"/>
      <c r="B129" s="25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5"/>
    </row>
    <row r="130" spans="1:18" ht="15" hidden="1" x14ac:dyDescent="0.2">
      <c r="A130" s="26"/>
      <c r="B130" s="25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5"/>
    </row>
    <row r="131" spans="1:18" ht="15" hidden="1" x14ac:dyDescent="0.2">
      <c r="A131" s="26"/>
      <c r="B131" s="25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5"/>
    </row>
    <row r="132" spans="1:18" ht="15" hidden="1" x14ac:dyDescent="0.2">
      <c r="A132" s="26"/>
      <c r="B132" s="25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5"/>
    </row>
    <row r="133" spans="1:18" ht="15" hidden="1" x14ac:dyDescent="0.2">
      <c r="A133" s="26"/>
      <c r="B133" s="25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5"/>
    </row>
    <row r="134" spans="1:18" ht="15" hidden="1" x14ac:dyDescent="0.2">
      <c r="A134" s="26"/>
      <c r="B134" s="25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5"/>
    </row>
    <row r="135" spans="1:18" ht="15" hidden="1" x14ac:dyDescent="0.2">
      <c r="A135" s="26"/>
      <c r="B135" s="25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5"/>
    </row>
    <row r="136" spans="1:18" ht="15" hidden="1" x14ac:dyDescent="0.2">
      <c r="A136" s="26"/>
      <c r="B136" s="25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5"/>
    </row>
    <row r="137" spans="1:18" ht="15" hidden="1" x14ac:dyDescent="0.2">
      <c r="A137" s="26"/>
      <c r="B137" s="25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5"/>
    </row>
    <row r="138" spans="1:18" ht="15" hidden="1" x14ac:dyDescent="0.2">
      <c r="A138" s="26"/>
      <c r="B138" s="25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5"/>
    </row>
    <row r="139" spans="1:18" ht="15" hidden="1" x14ac:dyDescent="0.2">
      <c r="A139" s="26"/>
      <c r="B139" s="25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5"/>
    </row>
    <row r="140" spans="1:18" ht="15" hidden="1" x14ac:dyDescent="0.2">
      <c r="A140" s="26"/>
      <c r="B140" s="25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5"/>
    </row>
    <row r="141" spans="1:18" ht="15" hidden="1" x14ac:dyDescent="0.2">
      <c r="A141" s="26"/>
      <c r="B141" s="25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5"/>
    </row>
    <row r="142" spans="1:18" ht="15" hidden="1" x14ac:dyDescent="0.2">
      <c r="A142" s="26"/>
      <c r="B142" s="25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5"/>
    </row>
    <row r="143" spans="1:18" ht="15" hidden="1" x14ac:dyDescent="0.2">
      <c r="A143" s="26"/>
      <c r="B143" s="25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5"/>
    </row>
    <row r="144" spans="1:18" ht="15" hidden="1" x14ac:dyDescent="0.2">
      <c r="A144" s="26"/>
      <c r="B144" s="25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5"/>
    </row>
    <row r="145" spans="1:18" ht="15" hidden="1" x14ac:dyDescent="0.2">
      <c r="A145" s="26"/>
      <c r="B145" s="25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5"/>
    </row>
    <row r="146" spans="1:18" ht="15" hidden="1" x14ac:dyDescent="0.2">
      <c r="A146" s="26"/>
      <c r="B146" s="25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5"/>
    </row>
    <row r="147" spans="1:18" ht="15" hidden="1" x14ac:dyDescent="0.2">
      <c r="A147" s="26"/>
      <c r="B147" s="25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5"/>
    </row>
    <row r="148" spans="1:18" ht="15" hidden="1" x14ac:dyDescent="0.2">
      <c r="A148" s="26"/>
      <c r="B148" s="25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5"/>
    </row>
    <row r="149" spans="1:18" ht="15" hidden="1" x14ac:dyDescent="0.2">
      <c r="A149" s="26"/>
      <c r="B149" s="25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5"/>
    </row>
    <row r="150" spans="1:18" ht="15" hidden="1" x14ac:dyDescent="0.2">
      <c r="A150" s="26"/>
      <c r="B150" s="25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5"/>
    </row>
    <row r="151" spans="1:18" ht="15" hidden="1" x14ac:dyDescent="0.2">
      <c r="A151" s="26"/>
      <c r="B151" s="25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5"/>
    </row>
    <row r="152" spans="1:18" ht="15" hidden="1" x14ac:dyDescent="0.2">
      <c r="A152" s="26"/>
      <c r="B152" s="25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5"/>
    </row>
    <row r="153" spans="1:18" ht="15" hidden="1" x14ac:dyDescent="0.2">
      <c r="A153" s="26"/>
      <c r="B153" s="25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5"/>
    </row>
    <row r="154" spans="1:18" ht="15" hidden="1" x14ac:dyDescent="0.2">
      <c r="A154" s="26"/>
      <c r="B154" s="25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5"/>
    </row>
    <row r="155" spans="1:18" ht="15" hidden="1" x14ac:dyDescent="0.2">
      <c r="A155" s="26"/>
      <c r="B155" s="25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5"/>
    </row>
    <row r="156" spans="1:18" ht="15" hidden="1" x14ac:dyDescent="0.2">
      <c r="A156" s="26"/>
      <c r="B156" s="25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5"/>
    </row>
    <row r="157" spans="1:18" ht="15" hidden="1" x14ac:dyDescent="0.2">
      <c r="A157" s="26"/>
      <c r="B157" s="25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5"/>
    </row>
    <row r="158" spans="1:18" ht="15" hidden="1" x14ac:dyDescent="0.2">
      <c r="A158" s="26"/>
      <c r="B158" s="25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5"/>
    </row>
    <row r="159" spans="1:18" ht="15" hidden="1" x14ac:dyDescent="0.2">
      <c r="A159" s="26"/>
      <c r="B159" s="25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5"/>
    </row>
    <row r="160" spans="1:18" ht="15" hidden="1" x14ac:dyDescent="0.2">
      <c r="A160" s="26"/>
      <c r="B160" s="25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5"/>
    </row>
    <row r="161" spans="1:18" ht="15" hidden="1" x14ac:dyDescent="0.2">
      <c r="A161" s="26"/>
      <c r="B161" s="25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5"/>
    </row>
    <row r="162" spans="1:18" ht="15" hidden="1" x14ac:dyDescent="0.2">
      <c r="A162" s="26"/>
      <c r="B162" s="25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5"/>
    </row>
  </sheetData>
  <sheetProtection sheet="1" objects="1" scenarios="1"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ABBF-5B52-47C8-A4E1-08C76852E8F9}">
  <sheetPr codeName="Sheet5">
    <tabColor rgb="FF00B050"/>
  </sheetPr>
  <dimension ref="A1:AV209"/>
  <sheetViews>
    <sheetView showGridLines="0" topLeftCell="A58" zoomScale="85" zoomScaleNormal="85" zoomScaleSheetLayoutView="55" workbookViewId="0">
      <selection activeCell="J23" sqref="J23"/>
    </sheetView>
  </sheetViews>
  <sheetFormatPr baseColWidth="10" defaultColWidth="0" defaultRowHeight="14.5" customHeight="1" zeroHeight="1" x14ac:dyDescent="0.2"/>
  <cols>
    <col min="1" max="18" width="8.83203125" style="23" customWidth="1"/>
    <col min="19" max="48" width="0" style="23" hidden="1" customWidth="1"/>
    <col min="49" max="16384" width="8.83203125" style="23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86"/>
    </row>
    <row r="3" spans="1:18" ht="15" x14ac:dyDescent="0.2">
      <c r="A3" s="26" t="s">
        <v>253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36"/>
    </row>
    <row r="4" spans="1:18" ht="15" x14ac:dyDescent="0.2">
      <c r="A4" s="26" t="s">
        <v>254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36"/>
    </row>
    <row r="5" spans="1:18" ht="15" x14ac:dyDescent="0.2">
      <c r="A5" s="26"/>
      <c r="B5" s="25" t="s">
        <v>255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36"/>
    </row>
    <row r="6" spans="1:18" ht="15" x14ac:dyDescent="0.2">
      <c r="A6" s="26"/>
      <c r="B6" s="25" t="s">
        <v>256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36"/>
    </row>
    <row r="7" spans="1:18" ht="15" x14ac:dyDescent="0.2">
      <c r="A7" s="26"/>
      <c r="B7" s="25" t="s">
        <v>257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36"/>
    </row>
    <row r="8" spans="1:18" ht="15" x14ac:dyDescent="0.2">
      <c r="A8" s="26" t="s">
        <v>94</v>
      </c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36"/>
    </row>
    <row r="9" spans="1:18" ht="15" x14ac:dyDescent="0.2">
      <c r="A9" s="26"/>
      <c r="B9" s="25" t="s">
        <v>95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36"/>
    </row>
    <row r="10" spans="1:18" ht="15" x14ac:dyDescent="0.2">
      <c r="A10" s="26"/>
      <c r="B10" s="25"/>
      <c r="C10" s="25" t="s">
        <v>258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36"/>
    </row>
    <row r="11" spans="1:18" ht="15" x14ac:dyDescent="0.2">
      <c r="A11" s="26"/>
      <c r="B11" s="25"/>
      <c r="C11" s="25" t="s">
        <v>259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36"/>
    </row>
    <row r="12" spans="1:18" ht="15" x14ac:dyDescent="0.2">
      <c r="A12" s="26"/>
      <c r="B12" s="25" t="s">
        <v>96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36"/>
    </row>
    <row r="13" spans="1:18" ht="15" x14ac:dyDescent="0.2">
      <c r="A13" s="26"/>
      <c r="B13" s="25"/>
      <c r="C13" s="25" t="s">
        <v>97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6"/>
    </row>
    <row r="14" spans="1:18" ht="15" x14ac:dyDescent="0.2">
      <c r="A14" s="26" t="s">
        <v>260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36"/>
    </row>
    <row r="15" spans="1:18" ht="17" x14ac:dyDescent="0.2">
      <c r="A15" s="26"/>
      <c r="B15" s="25" t="s">
        <v>261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36"/>
    </row>
    <row r="16" spans="1:18" ht="17" x14ac:dyDescent="0.2">
      <c r="A16" s="26"/>
      <c r="B16" s="25" t="s">
        <v>262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36"/>
    </row>
    <row r="17" spans="1:18" ht="1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36"/>
    </row>
    <row r="18" spans="1:18" ht="15" x14ac:dyDescent="0.2">
      <c r="A18" s="117" t="s">
        <v>263</v>
      </c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9"/>
    </row>
    <row r="19" spans="1:18" ht="15" x14ac:dyDescent="0.2">
      <c r="A19" s="26"/>
      <c r="B19" s="25" t="s">
        <v>264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36"/>
    </row>
    <row r="20" spans="1:18" ht="15" x14ac:dyDescent="0.2">
      <c r="A20" s="26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36"/>
    </row>
    <row r="21" spans="1:18" ht="15" x14ac:dyDescent="0.2">
      <c r="A21" s="26"/>
      <c r="B21" s="120" t="s">
        <v>98</v>
      </c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2"/>
      <c r="R21" s="25"/>
    </row>
    <row r="22" spans="1:18" ht="15" x14ac:dyDescent="0.2">
      <c r="A22" s="26"/>
      <c r="B22" s="26"/>
      <c r="C22" s="25"/>
      <c r="D22" s="25"/>
      <c r="E22" s="25"/>
      <c r="F22" s="25"/>
      <c r="G22" s="25"/>
      <c r="H22" s="25"/>
      <c r="I22" s="87" t="s">
        <v>99</v>
      </c>
      <c r="J22" s="87"/>
      <c r="K22" s="87"/>
      <c r="L22" s="25"/>
      <c r="M22" s="25"/>
      <c r="N22" s="25"/>
      <c r="O22" s="25"/>
      <c r="P22" s="25"/>
      <c r="Q22" s="36"/>
      <c r="R22" s="25"/>
    </row>
    <row r="23" spans="1:18" ht="17" x14ac:dyDescent="0.2">
      <c r="A23" s="26"/>
      <c r="B23" s="26"/>
      <c r="C23" s="24" t="s">
        <v>100</v>
      </c>
      <c r="D23" s="123">
        <f>IF($J$23&gt;$J$24,$D$24*$J$25/1000*$J$24/('[3]Ideal Gas Properties'!$B$10*$J$26)/($J$23-$J$24),IF($J$23&lt;$J$24,$D$24*$J$25/1000*$J$23/('[3]Ideal Gas Properties'!$B$10*$J$26)/($J$23-$J$24),""))</f>
        <v>4.7988257899407901E-9</v>
      </c>
      <c r="E23" s="123"/>
      <c r="F23" s="124" t="s">
        <v>67</v>
      </c>
      <c r="G23" s="125"/>
      <c r="H23" s="25"/>
      <c r="I23" s="88" t="s">
        <v>265</v>
      </c>
      <c r="J23" s="89">
        <f>110000/101325</f>
        <v>1.0856155933876142</v>
      </c>
      <c r="K23" s="33" t="s">
        <v>101</v>
      </c>
      <c r="L23" s="33" t="s">
        <v>266</v>
      </c>
      <c r="M23" s="33"/>
      <c r="N23" s="33"/>
      <c r="O23" s="33"/>
      <c r="P23" s="90"/>
      <c r="Q23" s="36"/>
      <c r="R23" s="25"/>
    </row>
    <row r="24" spans="1:18" ht="17" x14ac:dyDescent="0.2">
      <c r="A24" s="26"/>
      <c r="B24" s="26"/>
      <c r="C24" s="91" t="s">
        <v>267</v>
      </c>
      <c r="D24" s="126">
        <f>IF($J$23&gt;$J$24,1,IF($J$23&lt;$J$24,-1,""))</f>
        <v>-1</v>
      </c>
      <c r="E24" s="126"/>
      <c r="F24" s="127" t="s">
        <v>3</v>
      </c>
      <c r="G24" s="128"/>
      <c r="H24" s="25"/>
      <c r="I24" s="92" t="s">
        <v>268</v>
      </c>
      <c r="J24" s="89">
        <f>358000/101325</f>
        <v>3.5331852948433258</v>
      </c>
      <c r="K24" s="25" t="s">
        <v>101</v>
      </c>
      <c r="L24" s="25" t="s">
        <v>269</v>
      </c>
      <c r="M24" s="25"/>
      <c r="N24" s="25"/>
      <c r="O24" s="25"/>
      <c r="P24" s="36"/>
      <c r="Q24" s="36"/>
      <c r="R24" s="25"/>
    </row>
    <row r="25" spans="1:18" ht="15" x14ac:dyDescent="0.2">
      <c r="A25" s="26"/>
      <c r="B25" s="26"/>
      <c r="C25" s="25"/>
      <c r="D25" s="25"/>
      <c r="E25" s="25"/>
      <c r="F25" s="25"/>
      <c r="G25" s="25"/>
      <c r="H25" s="25"/>
      <c r="I25" s="92" t="s">
        <v>102</v>
      </c>
      <c r="J25" s="93">
        <v>0.27</v>
      </c>
      <c r="K25" s="25" t="s">
        <v>103</v>
      </c>
      <c r="L25" s="25" t="s">
        <v>270</v>
      </c>
      <c r="M25" s="25"/>
      <c r="N25" s="25"/>
      <c r="O25" s="25"/>
      <c r="P25" s="36"/>
      <c r="Q25" s="36"/>
      <c r="R25" s="25"/>
    </row>
    <row r="26" spans="1:18" ht="15" x14ac:dyDescent="0.2">
      <c r="A26" s="26"/>
      <c r="B26" s="26"/>
      <c r="C26" s="25"/>
      <c r="D26" s="25"/>
      <c r="E26" s="25"/>
      <c r="F26" s="25"/>
      <c r="G26" s="25"/>
      <c r="H26" s="25"/>
      <c r="I26" s="91" t="s">
        <v>104</v>
      </c>
      <c r="J26" s="94">
        <v>300.14999999999998</v>
      </c>
      <c r="K26" s="38" t="s">
        <v>105</v>
      </c>
      <c r="L26" s="38" t="s">
        <v>106</v>
      </c>
      <c r="M26" s="38"/>
      <c r="N26" s="38"/>
      <c r="O26" s="38"/>
      <c r="P26" s="39"/>
      <c r="Q26" s="36"/>
      <c r="R26" s="25"/>
    </row>
    <row r="27" spans="1:18" ht="15" x14ac:dyDescent="0.2">
      <c r="A27" s="26"/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9"/>
      <c r="R27" s="25"/>
    </row>
    <row r="28" spans="1:18" ht="15" x14ac:dyDescent="0.2">
      <c r="A28" s="26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36"/>
    </row>
    <row r="29" spans="1:18" ht="15" x14ac:dyDescent="0.2">
      <c r="A29" s="26"/>
      <c r="B29" s="25" t="s">
        <v>107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36"/>
    </row>
    <row r="30" spans="1:18" ht="15" x14ac:dyDescent="0.2">
      <c r="A30" s="26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36"/>
    </row>
    <row r="31" spans="1:18" ht="17" x14ac:dyDescent="0.2">
      <c r="A31" s="26"/>
      <c r="B31" s="25"/>
      <c r="C31" s="25" t="s">
        <v>271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36"/>
    </row>
    <row r="32" spans="1:18" ht="17" x14ac:dyDescent="0.2">
      <c r="A32" s="26"/>
      <c r="B32" s="25"/>
      <c r="C32" s="25" t="s">
        <v>272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36"/>
    </row>
    <row r="33" spans="1:18" ht="1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36"/>
    </row>
    <row r="34" spans="1:18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36"/>
    </row>
    <row r="35" spans="1:18" ht="15" x14ac:dyDescent="0.2">
      <c r="A35" s="26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36"/>
    </row>
    <row r="36" spans="1:18" ht="15" x14ac:dyDescent="0.2">
      <c r="A36" s="26"/>
      <c r="B36" s="25" t="s">
        <v>108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36"/>
    </row>
    <row r="37" spans="1:18" ht="15" x14ac:dyDescent="0.2">
      <c r="A37" s="26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36"/>
    </row>
    <row r="38" spans="1:18" ht="15" x14ac:dyDescent="0.2">
      <c r="A38" s="26"/>
      <c r="B38" s="25" t="s">
        <v>273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36"/>
    </row>
    <row r="39" spans="1:18" ht="15" x14ac:dyDescent="0.2">
      <c r="A39" s="26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36"/>
    </row>
    <row r="40" spans="1:18" ht="15" x14ac:dyDescent="0.2">
      <c r="A40" s="26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36"/>
    </row>
    <row r="41" spans="1:18" ht="15" x14ac:dyDescent="0.2">
      <c r="A41" s="26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36"/>
    </row>
    <row r="42" spans="1:18" ht="15" x14ac:dyDescent="0.2">
      <c r="A42" s="26"/>
      <c r="B42" s="25"/>
      <c r="C42" s="25" t="s">
        <v>109</v>
      </c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36"/>
    </row>
    <row r="43" spans="1:18" ht="15" x14ac:dyDescent="0.2">
      <c r="A43" s="26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36"/>
    </row>
    <row r="44" spans="1:18" ht="15" x14ac:dyDescent="0.2">
      <c r="A44" s="26"/>
      <c r="B44" s="25" t="s">
        <v>274</v>
      </c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36"/>
    </row>
    <row r="45" spans="1:18" ht="17" x14ac:dyDescent="0.2">
      <c r="A45" s="26"/>
      <c r="B45" s="25"/>
      <c r="C45" s="25" t="s">
        <v>275</v>
      </c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36"/>
    </row>
    <row r="46" spans="1:18" ht="15" x14ac:dyDescent="0.2">
      <c r="A46" s="26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36"/>
    </row>
    <row r="47" spans="1:18" ht="15" x14ac:dyDescent="0.2">
      <c r="A47" s="26"/>
      <c r="B47" s="25" t="s">
        <v>276</v>
      </c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36"/>
    </row>
    <row r="48" spans="1:18" ht="15" x14ac:dyDescent="0.2">
      <c r="A48" s="26"/>
      <c r="B48" s="25"/>
      <c r="C48" s="25" t="s">
        <v>277</v>
      </c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36"/>
    </row>
    <row r="49" spans="1:18" ht="15" x14ac:dyDescent="0.2">
      <c r="A49" s="26"/>
      <c r="B49" s="25"/>
      <c r="C49" s="25" t="s">
        <v>278</v>
      </c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36"/>
    </row>
    <row r="50" spans="1:18" ht="15" x14ac:dyDescent="0.2">
      <c r="A50" s="26"/>
      <c r="B50" s="25"/>
      <c r="C50" s="25"/>
      <c r="D50" s="25" t="s">
        <v>279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36"/>
    </row>
    <row r="51" spans="1:18" ht="15" x14ac:dyDescent="0.2">
      <c r="A51" s="26"/>
      <c r="B51" s="25"/>
      <c r="C51" s="25"/>
      <c r="D51" s="25" t="s">
        <v>280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36"/>
    </row>
    <row r="52" spans="1:18" ht="15" x14ac:dyDescent="0.2">
      <c r="A52" s="26"/>
      <c r="B52" s="25"/>
      <c r="C52" s="25"/>
      <c r="D52" s="25" t="s">
        <v>281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36"/>
    </row>
    <row r="53" spans="1:18" ht="15" x14ac:dyDescent="0.2">
      <c r="A53" s="26"/>
      <c r="B53" s="25"/>
      <c r="C53" s="25"/>
      <c r="D53" s="25" t="s">
        <v>282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36"/>
    </row>
    <row r="54" spans="1:18" s="95" customFormat="1" ht="15" x14ac:dyDescent="0.2">
      <c r="A54" s="37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9"/>
    </row>
    <row r="55" spans="1:18" ht="15" x14ac:dyDescent="0.2">
      <c r="A55" s="96" t="s">
        <v>283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36"/>
    </row>
    <row r="56" spans="1:18" ht="15" x14ac:dyDescent="0.2">
      <c r="A56" s="26"/>
      <c r="B56" s="25" t="s">
        <v>284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36"/>
    </row>
    <row r="57" spans="1:18" ht="15" x14ac:dyDescent="0.2">
      <c r="A57" s="26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36"/>
    </row>
    <row r="58" spans="1:18" ht="15" x14ac:dyDescent="0.2">
      <c r="A58" s="26"/>
      <c r="B58" s="25" t="s">
        <v>285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36"/>
    </row>
    <row r="59" spans="1:18" ht="15" x14ac:dyDescent="0.2">
      <c r="A59" s="26"/>
      <c r="B59" s="25"/>
      <c r="C59" s="25" t="s">
        <v>286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36"/>
    </row>
    <row r="60" spans="1:18" ht="15" x14ac:dyDescent="0.2">
      <c r="A60" s="26"/>
      <c r="B60" s="25" t="s">
        <v>287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36"/>
    </row>
    <row r="61" spans="1:18" ht="15" x14ac:dyDescent="0.2">
      <c r="A61" s="26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36"/>
    </row>
    <row r="62" spans="1:18" ht="14.5" customHeight="1" x14ac:dyDescent="0.2">
      <c r="A62" s="26"/>
      <c r="B62" s="25"/>
      <c r="C62" s="87" t="s">
        <v>288</v>
      </c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</row>
    <row r="63" spans="1:18" ht="15" x14ac:dyDescent="0.2">
      <c r="A63" s="26"/>
      <c r="B63" s="25"/>
      <c r="C63" s="97"/>
      <c r="D63" s="87" t="s">
        <v>289</v>
      </c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</row>
    <row r="64" spans="1:18" ht="15" x14ac:dyDescent="0.2">
      <c r="A64" s="26"/>
      <c r="B64" s="25"/>
      <c r="C64" s="25"/>
      <c r="D64" s="25" t="s">
        <v>290</v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36"/>
    </row>
    <row r="65" spans="1:18" ht="15" x14ac:dyDescent="0.2">
      <c r="A65" s="26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36"/>
    </row>
    <row r="66" spans="1:18" ht="15" x14ac:dyDescent="0.2">
      <c r="A66" s="26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36"/>
    </row>
    <row r="67" spans="1:18" ht="15" x14ac:dyDescent="0.2">
      <c r="A67" s="26"/>
      <c r="B67" s="25"/>
      <c r="C67" s="113" t="s">
        <v>98</v>
      </c>
      <c r="D67" s="114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5"/>
      <c r="R67" s="36"/>
    </row>
    <row r="68" spans="1:18" ht="15" x14ac:dyDescent="0.2">
      <c r="A68" s="26"/>
      <c r="B68" s="25"/>
      <c r="C68" s="26"/>
      <c r="D68" s="25"/>
      <c r="E68" s="25"/>
      <c r="F68" s="25"/>
      <c r="G68" s="25"/>
      <c r="H68" s="25"/>
      <c r="I68" s="25"/>
      <c r="J68" s="25"/>
      <c r="K68" s="25" t="s">
        <v>99</v>
      </c>
      <c r="L68" s="25"/>
      <c r="M68" s="25"/>
      <c r="N68" s="25"/>
      <c r="O68" s="25"/>
      <c r="P68" s="25"/>
      <c r="Q68" s="36"/>
      <c r="R68" s="36"/>
    </row>
    <row r="69" spans="1:18" ht="17" x14ac:dyDescent="0.2">
      <c r="A69" s="26"/>
      <c r="B69" s="25"/>
      <c r="C69" s="26"/>
      <c r="D69" s="98" t="s">
        <v>100</v>
      </c>
      <c r="E69" s="129">
        <f>IF(AND($L$73-$L$74&gt;0,$L$75&lt;$L$73),"wrong Phat",IF(AND($L$73-$L$74&lt;0,$L$75&gt;$L$73),"wrong Phat",ABS($L$69*$L$70/('[3]Ideal Gas Properties'!$B$10*$L$71*($L$72))*LN(($L$75-$L$74)/($L$75-$L$73))/1000)))</f>
        <v>4.9113437756169229E-6</v>
      </c>
      <c r="F69" s="129"/>
      <c r="G69" s="130" t="s">
        <v>67</v>
      </c>
      <c r="H69" s="131"/>
      <c r="I69" s="25"/>
      <c r="J69" s="25"/>
      <c r="K69" s="24" t="s">
        <v>110</v>
      </c>
      <c r="L69" s="89">
        <v>0.6</v>
      </c>
      <c r="M69" s="33" t="s">
        <v>3</v>
      </c>
      <c r="N69" s="132" t="s">
        <v>111</v>
      </c>
      <c r="O69" s="132"/>
      <c r="P69" s="133"/>
      <c r="Q69" s="36"/>
      <c r="R69" s="36"/>
    </row>
    <row r="70" spans="1:18" ht="15" x14ac:dyDescent="0.2">
      <c r="A70" s="26"/>
      <c r="B70" s="25"/>
      <c r="C70" s="26"/>
      <c r="D70" s="99"/>
      <c r="E70" s="25"/>
      <c r="F70" s="25"/>
      <c r="G70" s="25"/>
      <c r="H70" s="25"/>
      <c r="I70" s="25"/>
      <c r="J70" s="25"/>
      <c r="K70" s="26" t="s">
        <v>112</v>
      </c>
      <c r="L70" s="93">
        <f>101.6*PI()*1.04^2</f>
        <v>345.23137599486842</v>
      </c>
      <c r="M70" s="25" t="s">
        <v>113</v>
      </c>
      <c r="N70" s="109" t="s">
        <v>114</v>
      </c>
      <c r="O70" s="109"/>
      <c r="P70" s="110"/>
      <c r="Q70" s="36"/>
      <c r="R70" s="36"/>
    </row>
    <row r="71" spans="1:18" ht="15" x14ac:dyDescent="0.2">
      <c r="A71" s="26"/>
      <c r="B71" s="25"/>
      <c r="C71" s="26"/>
      <c r="D71" s="25"/>
      <c r="E71" s="25"/>
      <c r="F71" s="25"/>
      <c r="G71" s="25"/>
      <c r="H71" s="25"/>
      <c r="I71" s="25"/>
      <c r="J71" s="25"/>
      <c r="K71" s="26" t="s">
        <v>115</v>
      </c>
      <c r="L71" s="93">
        <v>300.14999999999998</v>
      </c>
      <c r="M71" s="25" t="s">
        <v>105</v>
      </c>
      <c r="N71" s="109" t="s">
        <v>106</v>
      </c>
      <c r="O71" s="109"/>
      <c r="P71" s="110"/>
      <c r="Q71" s="36"/>
      <c r="R71" s="36"/>
    </row>
    <row r="72" spans="1:18" ht="17" x14ac:dyDescent="0.2">
      <c r="A72" s="26"/>
      <c r="B72" s="25"/>
      <c r="C72" s="26"/>
      <c r="D72" s="25"/>
      <c r="E72" s="25"/>
      <c r="F72" s="25"/>
      <c r="G72" s="25"/>
      <c r="H72" s="25"/>
      <c r="I72" s="25"/>
      <c r="J72" s="25"/>
      <c r="K72" s="26" t="s">
        <v>291</v>
      </c>
      <c r="L72" s="93">
        <v>6</v>
      </c>
      <c r="M72" s="25" t="s">
        <v>62</v>
      </c>
      <c r="N72" s="109" t="s">
        <v>116</v>
      </c>
      <c r="O72" s="109"/>
      <c r="P72" s="110"/>
      <c r="Q72" s="36"/>
      <c r="R72" s="36"/>
    </row>
    <row r="73" spans="1:18" ht="17" x14ac:dyDescent="0.2">
      <c r="A73" s="26"/>
      <c r="B73" s="25"/>
      <c r="C73" s="26"/>
      <c r="D73" s="25"/>
      <c r="E73" s="25"/>
      <c r="F73" s="25"/>
      <c r="G73" s="25"/>
      <c r="H73" s="25"/>
      <c r="I73" s="25"/>
      <c r="J73" s="25"/>
      <c r="K73" s="26" t="s">
        <v>117</v>
      </c>
      <c r="L73" s="93">
        <f>110000/101325</f>
        <v>1.0856155933876142</v>
      </c>
      <c r="M73" s="25" t="s">
        <v>101</v>
      </c>
      <c r="N73" s="109" t="s">
        <v>118</v>
      </c>
      <c r="O73" s="109"/>
      <c r="P73" s="110"/>
      <c r="Q73" s="36"/>
      <c r="R73" s="36"/>
    </row>
    <row r="74" spans="1:18" ht="17" x14ac:dyDescent="0.2">
      <c r="A74" s="26"/>
      <c r="B74" s="25"/>
      <c r="C74" s="26"/>
      <c r="D74" s="25"/>
      <c r="E74" s="25"/>
      <c r="F74" s="25"/>
      <c r="G74" s="25"/>
      <c r="H74" s="25"/>
      <c r="I74" s="25"/>
      <c r="J74" s="25"/>
      <c r="K74" s="26" t="s">
        <v>119</v>
      </c>
      <c r="L74" s="93">
        <f>358000/101325</f>
        <v>3.5331852948433258</v>
      </c>
      <c r="M74" s="25" t="s">
        <v>101</v>
      </c>
      <c r="N74" s="109" t="s">
        <v>120</v>
      </c>
      <c r="O74" s="109"/>
      <c r="P74" s="110"/>
      <c r="Q74" s="36"/>
      <c r="R74" s="36"/>
    </row>
    <row r="75" spans="1:18" ht="15" x14ac:dyDescent="0.2">
      <c r="A75" s="26"/>
      <c r="B75" s="25"/>
      <c r="C75" s="26"/>
      <c r="D75" s="25"/>
      <c r="E75" s="25"/>
      <c r="F75" s="25"/>
      <c r="G75" s="25"/>
      <c r="H75" s="25"/>
      <c r="I75" s="25"/>
      <c r="J75" s="25"/>
      <c r="K75" s="37" t="s">
        <v>121</v>
      </c>
      <c r="L75" s="94">
        <v>1.01325</v>
      </c>
      <c r="M75" s="38" t="s">
        <v>101</v>
      </c>
      <c r="N75" s="111" t="s">
        <v>292</v>
      </c>
      <c r="O75" s="111"/>
      <c r="P75" s="112"/>
      <c r="Q75" s="36"/>
      <c r="R75" s="36"/>
    </row>
    <row r="76" spans="1:18" ht="15" x14ac:dyDescent="0.2">
      <c r="A76" s="26"/>
      <c r="B76" s="25"/>
      <c r="C76" s="37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9"/>
      <c r="R76" s="36"/>
    </row>
    <row r="77" spans="1:18" ht="15" x14ac:dyDescent="0.2">
      <c r="A77" s="26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36"/>
    </row>
    <row r="78" spans="1:18" ht="15" x14ac:dyDescent="0.2">
      <c r="A78" s="26"/>
      <c r="B78" s="25"/>
      <c r="C78" s="113" t="s">
        <v>310</v>
      </c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5"/>
      <c r="R78" s="25"/>
    </row>
    <row r="79" spans="1:18" ht="15" x14ac:dyDescent="0.2">
      <c r="A79" s="26"/>
      <c r="B79" s="25"/>
      <c r="C79" s="26"/>
      <c r="D79" s="25"/>
      <c r="E79" s="25"/>
      <c r="F79" s="25"/>
      <c r="G79" s="25"/>
      <c r="H79" s="25"/>
      <c r="I79" s="25"/>
      <c r="J79" s="25"/>
      <c r="K79" s="25" t="s">
        <v>99</v>
      </c>
      <c r="L79" s="25"/>
      <c r="M79" s="25"/>
      <c r="N79" s="25"/>
      <c r="O79" s="25"/>
      <c r="P79" s="25"/>
      <c r="Q79" s="36"/>
      <c r="R79" s="25"/>
    </row>
    <row r="80" spans="1:18" ht="17" x14ac:dyDescent="0.2">
      <c r="A80" s="26"/>
      <c r="B80" s="25"/>
      <c r="C80" s="26"/>
      <c r="D80" s="98" t="s">
        <v>293</v>
      </c>
      <c r="E80" s="116">
        <f>L84*(L80/L82)*(L83/L81)*1000/60</f>
        <v>0.27457510837252547</v>
      </c>
      <c r="F80" s="116"/>
      <c r="G80" s="40" t="s">
        <v>103</v>
      </c>
      <c r="H80" s="100"/>
      <c r="I80" s="25"/>
      <c r="J80" s="25"/>
      <c r="K80" s="24" t="s">
        <v>294</v>
      </c>
      <c r="L80" s="89">
        <v>300.14999999999998</v>
      </c>
      <c r="M80" s="33" t="s">
        <v>105</v>
      </c>
      <c r="N80" s="33" t="s">
        <v>295</v>
      </c>
      <c r="O80" s="33"/>
      <c r="P80" s="90"/>
      <c r="Q80" s="36"/>
      <c r="R80" s="25"/>
    </row>
    <row r="81" spans="1:18" ht="17" x14ac:dyDescent="0.2">
      <c r="A81" s="26"/>
      <c r="B81" s="25"/>
      <c r="C81" s="26"/>
      <c r="D81" s="25"/>
      <c r="E81" s="25"/>
      <c r="F81" s="25"/>
      <c r="G81" s="25"/>
      <c r="H81" s="25"/>
      <c r="I81" s="25"/>
      <c r="J81" s="25"/>
      <c r="K81" s="26" t="s">
        <v>296</v>
      </c>
      <c r="L81" s="93">
        <f>358000/101325</f>
        <v>3.5331852948433258</v>
      </c>
      <c r="M81" s="25" t="s">
        <v>101</v>
      </c>
      <c r="N81" s="25" t="s">
        <v>297</v>
      </c>
      <c r="O81" s="25"/>
      <c r="P81" s="36"/>
      <c r="Q81" s="36"/>
      <c r="R81" s="25"/>
    </row>
    <row r="82" spans="1:18" ht="17" x14ac:dyDescent="0.2">
      <c r="A82" s="26"/>
      <c r="B82" s="25"/>
      <c r="C82" s="26"/>
      <c r="D82" s="25"/>
      <c r="E82" s="25"/>
      <c r="F82" s="25"/>
      <c r="G82" s="25"/>
      <c r="H82" s="25"/>
      <c r="I82" s="25"/>
      <c r="J82" s="25"/>
      <c r="K82" s="26" t="s">
        <v>298</v>
      </c>
      <c r="L82" s="93">
        <v>273.14999999999998</v>
      </c>
      <c r="M82" s="25" t="s">
        <v>105</v>
      </c>
      <c r="N82" s="25" t="s">
        <v>299</v>
      </c>
      <c r="O82" s="25"/>
      <c r="P82" s="36"/>
      <c r="Q82" s="36"/>
      <c r="R82" s="25"/>
    </row>
    <row r="83" spans="1:18" ht="17" x14ac:dyDescent="0.2">
      <c r="A83" s="26"/>
      <c r="B83" s="25"/>
      <c r="C83" s="26"/>
      <c r="D83" s="25"/>
      <c r="E83" s="25"/>
      <c r="F83" s="25"/>
      <c r="G83" s="25"/>
      <c r="H83" s="25"/>
      <c r="I83" s="25"/>
      <c r="J83" s="25"/>
      <c r="K83" s="26" t="s">
        <v>300</v>
      </c>
      <c r="L83" s="93">
        <v>1</v>
      </c>
      <c r="M83" s="25" t="s">
        <v>101</v>
      </c>
      <c r="N83" s="25" t="s">
        <v>301</v>
      </c>
      <c r="O83" s="25"/>
      <c r="P83" s="36"/>
      <c r="Q83" s="36"/>
      <c r="R83" s="25"/>
    </row>
    <row r="84" spans="1:18" ht="15" x14ac:dyDescent="0.2">
      <c r="A84" s="26"/>
      <c r="B84" s="25"/>
      <c r="C84" s="26"/>
      <c r="D84" s="25"/>
      <c r="E84" s="25"/>
      <c r="F84" s="25"/>
      <c r="G84" s="25"/>
      <c r="H84" s="25"/>
      <c r="I84" s="25"/>
      <c r="J84" s="25"/>
      <c r="K84" s="37" t="s">
        <v>302</v>
      </c>
      <c r="L84" s="94">
        <f>0.0309*1000000/1000/(35/60)*(1*10^(-3))</f>
        <v>5.2971428571428572E-2</v>
      </c>
      <c r="M84" s="38" t="s">
        <v>303</v>
      </c>
      <c r="N84" s="38" t="s">
        <v>304</v>
      </c>
      <c r="O84" s="38"/>
      <c r="P84" s="39"/>
      <c r="Q84" s="36"/>
      <c r="R84" s="25"/>
    </row>
    <row r="85" spans="1:18" ht="15" x14ac:dyDescent="0.2">
      <c r="A85" s="26"/>
      <c r="B85" s="25"/>
      <c r="C85" s="37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9"/>
      <c r="R85" s="25"/>
    </row>
    <row r="86" spans="1:18" ht="15" x14ac:dyDescent="0.2">
      <c r="A86" s="26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5" x14ac:dyDescent="0.2">
      <c r="A87" s="26"/>
      <c r="B87" s="25"/>
      <c r="C87" s="25" t="s">
        <v>122</v>
      </c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5" x14ac:dyDescent="0.2">
      <c r="A88" s="26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ht="15" x14ac:dyDescent="0.2">
      <c r="A89" s="26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5" x14ac:dyDescent="0.2">
      <c r="A90" s="26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5" x14ac:dyDescent="0.2">
      <c r="A91" s="26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ht="15" x14ac:dyDescent="0.2">
      <c r="A92" s="26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ht="15" x14ac:dyDescent="0.2">
      <c r="A93" s="26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5" x14ac:dyDescent="0.2">
      <c r="A94" s="26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ht="15" x14ac:dyDescent="0.2">
      <c r="A95" s="26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5" x14ac:dyDescent="0.2">
      <c r="A96" s="26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5" x14ac:dyDescent="0.2">
      <c r="A97" s="26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5" x14ac:dyDescent="0.2">
      <c r="A98" s="26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5" x14ac:dyDescent="0.2">
      <c r="A99" s="26"/>
      <c r="B99" s="25"/>
      <c r="C99" s="25" t="s">
        <v>123</v>
      </c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5" x14ac:dyDescent="0.2">
      <c r="A100" s="26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ht="15" x14ac:dyDescent="0.2">
      <c r="A101" s="26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5" x14ac:dyDescent="0.2">
      <c r="A102" s="26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5" x14ac:dyDescent="0.2">
      <c r="A103" s="26"/>
      <c r="B103" s="25"/>
      <c r="C103" s="25" t="s">
        <v>124</v>
      </c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ht="15" x14ac:dyDescent="0.2">
      <c r="A104" s="26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5" x14ac:dyDescent="0.2">
      <c r="A105" s="26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5" x14ac:dyDescent="0.2">
      <c r="A106" s="26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ht="15" x14ac:dyDescent="0.2">
      <c r="A107" s="26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5" x14ac:dyDescent="0.2">
      <c r="A108" s="26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5" x14ac:dyDescent="0.2">
      <c r="A109" s="26"/>
      <c r="B109" s="25"/>
      <c r="C109" s="25" t="s">
        <v>125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ht="15" x14ac:dyDescent="0.2">
      <c r="A110" s="26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5" x14ac:dyDescent="0.2">
      <c r="A111" s="26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5" x14ac:dyDescent="0.2">
      <c r="A112" s="26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ht="15" x14ac:dyDescent="0.2">
      <c r="A113" s="26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5" x14ac:dyDescent="0.2">
      <c r="A114" s="26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5" x14ac:dyDescent="0.2">
      <c r="A115" s="26"/>
      <c r="B115" s="25"/>
      <c r="C115" s="25" t="s">
        <v>126</v>
      </c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ht="17" x14ac:dyDescent="0.2">
      <c r="A116" s="26"/>
      <c r="B116" s="25"/>
      <c r="C116" s="25"/>
      <c r="D116" s="25" t="s">
        <v>305</v>
      </c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7" x14ac:dyDescent="0.2">
      <c r="A117" s="26"/>
      <c r="B117" s="25"/>
      <c r="C117" s="25"/>
      <c r="D117" s="25" t="s">
        <v>306</v>
      </c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5" x14ac:dyDescent="0.2">
      <c r="A118" s="26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5" x14ac:dyDescent="0.2">
      <c r="A119" s="26"/>
      <c r="B119" s="25"/>
      <c r="C119" s="25" t="s">
        <v>127</v>
      </c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5" x14ac:dyDescent="0.2">
      <c r="A120" s="26"/>
      <c r="B120" s="25"/>
      <c r="C120" s="25"/>
      <c r="D120" s="25" t="s">
        <v>307</v>
      </c>
      <c r="E120" s="25"/>
      <c r="F120" s="25"/>
      <c r="G120" s="25"/>
      <c r="H120" s="25"/>
      <c r="I120" s="25"/>
      <c r="J120" s="25"/>
      <c r="K120" s="25"/>
      <c r="L120" s="25" t="s">
        <v>308</v>
      </c>
      <c r="M120" s="25"/>
      <c r="N120" s="25"/>
      <c r="O120" s="25"/>
      <c r="P120" s="25"/>
      <c r="Q120" s="25"/>
      <c r="R120" s="25"/>
    </row>
    <row r="121" spans="1:18" ht="15" x14ac:dyDescent="0.2">
      <c r="A121" s="26"/>
      <c r="B121" s="25"/>
      <c r="C121" s="25"/>
      <c r="D121" s="25" t="s">
        <v>309</v>
      </c>
      <c r="E121" s="25"/>
      <c r="F121" s="25"/>
      <c r="G121" s="25"/>
      <c r="H121" s="25"/>
      <c r="I121" s="25"/>
      <c r="J121" s="25"/>
      <c r="K121" s="25"/>
      <c r="L121" s="25" t="s">
        <v>309</v>
      </c>
      <c r="M121" s="25"/>
      <c r="N121" s="25"/>
      <c r="O121" s="25"/>
      <c r="P121" s="25"/>
      <c r="Q121" s="25"/>
      <c r="R121" s="25"/>
    </row>
    <row r="122" spans="1:18" ht="15" x14ac:dyDescent="0.2">
      <c r="A122" s="26"/>
      <c r="B122" s="25"/>
      <c r="C122" s="25"/>
      <c r="D122" s="25" t="s">
        <v>128</v>
      </c>
      <c r="E122" s="25"/>
      <c r="F122" s="25"/>
      <c r="G122" s="25"/>
      <c r="H122" s="25"/>
      <c r="I122" s="25"/>
      <c r="J122" s="25"/>
      <c r="K122" s="25"/>
      <c r="L122" s="25" t="s">
        <v>129</v>
      </c>
      <c r="M122" s="25"/>
      <c r="N122" s="25"/>
      <c r="O122" s="25"/>
      <c r="P122" s="25"/>
      <c r="Q122" s="25"/>
      <c r="R122" s="25"/>
    </row>
    <row r="123" spans="1:18" ht="15" x14ac:dyDescent="0.2">
      <c r="A123" s="26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5" x14ac:dyDescent="0.2">
      <c r="A124" s="26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5" x14ac:dyDescent="0.2">
      <c r="A125" s="26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5" x14ac:dyDescent="0.2">
      <c r="A126" s="26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5" x14ac:dyDescent="0.2">
      <c r="A127" s="26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ht="15" x14ac:dyDescent="0.2">
      <c r="A128" s="26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ht="15" x14ac:dyDescent="0.2">
      <c r="A129" s="26"/>
      <c r="B129" s="25"/>
      <c r="C129" s="25" t="s">
        <v>130</v>
      </c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5" x14ac:dyDescent="0.2">
      <c r="A130" s="26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ht="15" x14ac:dyDescent="0.2">
      <c r="A131" s="26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5" x14ac:dyDescent="0.2">
      <c r="A132" s="26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5" x14ac:dyDescent="0.2">
      <c r="A133" s="26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5" x14ac:dyDescent="0.2">
      <c r="A134" s="26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ht="15" x14ac:dyDescent="0.2">
      <c r="A135" s="26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5" x14ac:dyDescent="0.2">
      <c r="A136" s="26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5" x14ac:dyDescent="0.2">
      <c r="A137" s="26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5" x14ac:dyDescent="0.2">
      <c r="A138" s="26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5" x14ac:dyDescent="0.2">
      <c r="A139" s="26"/>
      <c r="B139" s="25"/>
      <c r="C139" s="25" t="s">
        <v>131</v>
      </c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5" x14ac:dyDescent="0.2">
      <c r="A140" s="26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5" x14ac:dyDescent="0.2">
      <c r="A141" s="26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5" x14ac:dyDescent="0.2">
      <c r="A142" s="26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5" x14ac:dyDescent="0.2">
      <c r="A143" s="26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5" x14ac:dyDescent="0.2">
      <c r="A144" s="26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ht="15" x14ac:dyDescent="0.2">
      <c r="A145" s="26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ht="15" x14ac:dyDescent="0.2">
      <c r="A146" s="26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ht="15" x14ac:dyDescent="0.2">
      <c r="A147" s="26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5" x14ac:dyDescent="0.2">
      <c r="A148" s="26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5" x14ac:dyDescent="0.2">
      <c r="A149" s="26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5" x14ac:dyDescent="0.2">
      <c r="A150" s="26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ht="15" x14ac:dyDescent="0.2">
      <c r="A151" s="26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4.5" customHeight="1" x14ac:dyDescent="0.2">
      <c r="A152" s="26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ht="14.5" customHeight="1" x14ac:dyDescent="0.2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ht="14.5" customHeight="1" x14ac:dyDescent="0.2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ht="14.5" customHeight="1" x14ac:dyDescent="0.2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ht="15" x14ac:dyDescent="0.2">
      <c r="A156" s="26"/>
      <c r="B156" s="25"/>
      <c r="C156" s="108" t="s">
        <v>132</v>
      </c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</row>
    <row r="157" spans="1:18" ht="15" x14ac:dyDescent="0.2">
      <c r="A157" s="26"/>
      <c r="B157" s="25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</row>
    <row r="158" spans="1:18" ht="15" x14ac:dyDescent="0.2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36"/>
    </row>
    <row r="159" spans="1:18" ht="14.5" hidden="1" customHeight="1" x14ac:dyDescent="0.2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36"/>
    </row>
    <row r="160" spans="1:18" ht="14.5" hidden="1" customHeight="1" x14ac:dyDescent="0.2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36"/>
    </row>
    <row r="161" spans="1:18" ht="14.5" hidden="1" customHeight="1" x14ac:dyDescent="0.2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36"/>
    </row>
    <row r="162" spans="1:18" ht="14.5" hidden="1" customHeight="1" x14ac:dyDescent="0.2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36"/>
    </row>
    <row r="163" spans="1:18" ht="14.5" hidden="1" customHeight="1" x14ac:dyDescent="0.2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36"/>
    </row>
    <row r="164" spans="1:18" ht="14.5" hidden="1" customHeight="1" x14ac:dyDescent="0.2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36"/>
    </row>
    <row r="165" spans="1:18" ht="14.5" hidden="1" customHeight="1" x14ac:dyDescent="0.2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36"/>
    </row>
    <row r="166" spans="1:18" ht="14.5" hidden="1" customHeight="1" x14ac:dyDescent="0.2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36"/>
    </row>
    <row r="167" spans="1:18" ht="14.5" hidden="1" customHeight="1" x14ac:dyDescent="0.2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36"/>
    </row>
    <row r="168" spans="1:18" ht="14.5" hidden="1" customHeight="1" x14ac:dyDescent="0.2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36"/>
    </row>
    <row r="169" spans="1:18" ht="14.5" hidden="1" customHeight="1" x14ac:dyDescent="0.2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36"/>
    </row>
    <row r="170" spans="1:18" ht="14.5" hidden="1" customHeight="1" x14ac:dyDescent="0.2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36"/>
    </row>
    <row r="171" spans="1:18" ht="14.5" hidden="1" customHeight="1" x14ac:dyDescent="0.2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36"/>
    </row>
    <row r="172" spans="1:18" ht="14.5" hidden="1" customHeight="1" x14ac:dyDescent="0.2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36"/>
    </row>
    <row r="173" spans="1:18" ht="14.5" hidden="1" customHeight="1" x14ac:dyDescent="0.2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36"/>
    </row>
    <row r="174" spans="1:18" ht="14.5" hidden="1" customHeight="1" x14ac:dyDescent="0.2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36"/>
    </row>
    <row r="175" spans="1:18" ht="14.5" hidden="1" customHeight="1" x14ac:dyDescent="0.2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36"/>
    </row>
    <row r="176" spans="1:18" ht="14.5" hidden="1" customHeight="1" x14ac:dyDescent="0.2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36"/>
    </row>
    <row r="177" spans="1:18" ht="14.5" hidden="1" customHeight="1" x14ac:dyDescent="0.2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36"/>
    </row>
    <row r="178" spans="1:18" ht="14.5" hidden="1" customHeight="1" x14ac:dyDescent="0.2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36"/>
    </row>
    <row r="179" spans="1:18" ht="14.5" hidden="1" customHeight="1" x14ac:dyDescent="0.2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36"/>
    </row>
    <row r="180" spans="1:18" ht="14.5" hidden="1" customHeight="1" x14ac:dyDescent="0.2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36"/>
    </row>
    <row r="181" spans="1:18" ht="14.5" hidden="1" customHeight="1" x14ac:dyDescent="0.2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36"/>
    </row>
    <row r="182" spans="1:18" ht="14.5" hidden="1" customHeight="1" x14ac:dyDescent="0.2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36"/>
    </row>
    <row r="183" spans="1:18" ht="14.5" hidden="1" customHeight="1" x14ac:dyDescent="0.2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36"/>
    </row>
    <row r="184" spans="1:18" ht="14.5" hidden="1" customHeight="1" x14ac:dyDescent="0.2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36"/>
    </row>
    <row r="185" spans="1:18" ht="15" hidden="1" x14ac:dyDescent="0.2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36"/>
    </row>
    <row r="186" spans="1:18" ht="15" hidden="1" x14ac:dyDescent="0.2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36"/>
    </row>
    <row r="187" spans="1:18" ht="15" hidden="1" x14ac:dyDescent="0.2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36"/>
    </row>
    <row r="188" spans="1:18" ht="15" hidden="1" x14ac:dyDescent="0.2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36"/>
    </row>
    <row r="189" spans="1:18" ht="15" hidden="1" x14ac:dyDescent="0.2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36"/>
    </row>
    <row r="190" spans="1:18" ht="15" hidden="1" x14ac:dyDescent="0.2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36"/>
    </row>
    <row r="191" spans="1:18" ht="15" hidden="1" x14ac:dyDescent="0.2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36"/>
    </row>
    <row r="192" spans="1:18" ht="15" hidden="1" x14ac:dyDescent="0.2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36"/>
    </row>
    <row r="193" spans="1:18" ht="15" hidden="1" x14ac:dyDescent="0.2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36"/>
    </row>
    <row r="194" spans="1:18" ht="15" hidden="1" x14ac:dyDescent="0.2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36"/>
    </row>
    <row r="195" spans="1:18" ht="15" hidden="1" x14ac:dyDescent="0.2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36"/>
    </row>
    <row r="196" spans="1:18" ht="15" hidden="1" x14ac:dyDescent="0.2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36"/>
    </row>
    <row r="197" spans="1:18" ht="15" hidden="1" x14ac:dyDescent="0.2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36"/>
    </row>
    <row r="198" spans="1:18" ht="15" hidden="1" x14ac:dyDescent="0.2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36"/>
    </row>
    <row r="199" spans="1:18" ht="15" hidden="1" x14ac:dyDescent="0.2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36"/>
    </row>
    <row r="200" spans="1:18" ht="15" hidden="1" x14ac:dyDescent="0.2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36"/>
    </row>
    <row r="201" spans="1:18" ht="15" hidden="1" x14ac:dyDescent="0.2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36"/>
    </row>
    <row r="202" spans="1:18" ht="15" hidden="1" x14ac:dyDescent="0.2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36"/>
    </row>
    <row r="203" spans="1:18" ht="15" hidden="1" x14ac:dyDescent="0.2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36"/>
    </row>
    <row r="204" spans="1:18" ht="15" hidden="1" x14ac:dyDescent="0.2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36"/>
    </row>
    <row r="205" spans="1:18" ht="15" hidden="1" x14ac:dyDescent="0.2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36"/>
    </row>
    <row r="206" spans="1:18" ht="15" hidden="1" x14ac:dyDescent="0.2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36"/>
    </row>
    <row r="207" spans="1:18" ht="15" hidden="1" x14ac:dyDescent="0.2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36"/>
    </row>
    <row r="208" spans="1:18" ht="15" hidden="1" x14ac:dyDescent="0.2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36"/>
    </row>
    <row r="209" spans="1:18" ht="15" hidden="1" x14ac:dyDescent="0.2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36"/>
    </row>
  </sheetData>
  <sheetProtection sheet="1" objects="1" scenarios="1" selectLockedCells="1"/>
  <mergeCells count="19">
    <mergeCell ref="N71:P71"/>
    <mergeCell ref="A18:R18"/>
    <mergeCell ref="B21:Q21"/>
    <mergeCell ref="D23:E23"/>
    <mergeCell ref="F23:G23"/>
    <mergeCell ref="D24:E24"/>
    <mergeCell ref="F24:G24"/>
    <mergeCell ref="C67:Q67"/>
    <mergeCell ref="E69:F69"/>
    <mergeCell ref="G69:H69"/>
    <mergeCell ref="N69:P69"/>
    <mergeCell ref="N70:P70"/>
    <mergeCell ref="C156:R157"/>
    <mergeCell ref="N72:P72"/>
    <mergeCell ref="N73:P73"/>
    <mergeCell ref="N74:P74"/>
    <mergeCell ref="N75:P75"/>
    <mergeCell ref="C78:Q78"/>
    <mergeCell ref="E80:F80"/>
  </mergeCells>
  <pageMargins left="0.7" right="0.7" top="0.75" bottom="0.75" header="0.3" footer="0.3"/>
  <pageSetup scale="2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423B-050C-4C7E-ABF6-21516F88FFC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4" sqref="B4"/>
    </sheetView>
  </sheetViews>
  <sheetFormatPr baseColWidth="10" defaultColWidth="0" defaultRowHeight="0" customHeight="1" zeroHeight="1" x14ac:dyDescent="0.2"/>
  <cols>
    <col min="1" max="2" width="8.83203125" style="23" customWidth="1"/>
    <col min="3" max="3" width="13.1640625" style="23" customWidth="1"/>
    <col min="4" max="4" width="13.5" style="23" customWidth="1"/>
    <col min="5" max="6" width="8.83203125" style="23" customWidth="1"/>
    <col min="7" max="7" width="14.83203125" style="23" customWidth="1"/>
    <col min="8" max="8" width="11.6640625" style="23" customWidth="1"/>
    <col min="9" max="9" width="10.33203125" style="23" customWidth="1"/>
    <col min="10" max="10" width="5.6640625" style="23" customWidth="1"/>
    <col min="11" max="11" width="10.5" style="23" customWidth="1"/>
    <col min="12" max="17" width="8.83203125" style="23" customWidth="1"/>
    <col min="18" max="16384" width="8.83203125" style="23" hidden="1"/>
  </cols>
  <sheetData>
    <row r="1" spans="1:17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68</v>
      </c>
    </row>
    <row r="2" spans="1:17" ht="15" x14ac:dyDescent="0.2">
      <c r="A2" s="134" t="s">
        <v>92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</row>
    <row r="3" spans="1:17" ht="15" x14ac:dyDescent="0.2">
      <c r="A3" s="26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7" ht="15" x14ac:dyDescent="0.2">
      <c r="A4" s="26"/>
      <c r="B4" s="25" t="s">
        <v>75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</row>
    <row r="5" spans="1:17" ht="15" x14ac:dyDescent="0.2">
      <c r="A5" s="26"/>
      <c r="B5" s="27"/>
      <c r="C5" s="25" t="s">
        <v>76</v>
      </c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17" ht="15" x14ac:dyDescent="0.2">
      <c r="A6" s="26"/>
      <c r="B6" s="25"/>
      <c r="C6" s="25" t="s">
        <v>77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</row>
    <row r="7" spans="1:17" ht="15" x14ac:dyDescent="0.2">
      <c r="A7" s="26"/>
      <c r="B7" s="25"/>
      <c r="C7" s="25" t="s">
        <v>78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</row>
    <row r="8" spans="1:17" ht="15" x14ac:dyDescent="0.2">
      <c r="A8" s="26"/>
      <c r="B8" s="25"/>
      <c r="C8" s="25" t="s">
        <v>79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</row>
    <row r="9" spans="1:17" ht="15" x14ac:dyDescent="0.2">
      <c r="A9" s="26"/>
      <c r="B9" s="25" t="s">
        <v>80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</row>
    <row r="10" spans="1:17" ht="15" x14ac:dyDescent="0.2">
      <c r="A10" s="26"/>
      <c r="B10" s="25"/>
      <c r="C10" s="25" t="s">
        <v>76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15" x14ac:dyDescent="0.2">
      <c r="A11" s="26"/>
      <c r="B11" s="25"/>
      <c r="C11" s="25" t="s">
        <v>81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5" x14ac:dyDescent="0.2">
      <c r="A12" s="26"/>
      <c r="B12" s="25"/>
      <c r="C12" s="25" t="s">
        <v>82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</row>
    <row r="13" spans="1:17" ht="15" x14ac:dyDescent="0.2">
      <c r="A13" s="26"/>
      <c r="B13" s="25"/>
      <c r="C13" s="25" t="s">
        <v>83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5" x14ac:dyDescent="0.2">
      <c r="A14" s="26"/>
      <c r="B14" s="25" t="s">
        <v>84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</row>
    <row r="15" spans="1:17" ht="15" x14ac:dyDescent="0.2">
      <c r="A15" s="26"/>
      <c r="B15" s="25"/>
      <c r="C15" s="25" t="s">
        <v>76</v>
      </c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15" x14ac:dyDescent="0.2">
      <c r="A16" s="26"/>
      <c r="B16" s="25"/>
      <c r="C16" s="25" t="s">
        <v>85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7" ht="15" x14ac:dyDescent="0.2">
      <c r="A17" s="26"/>
      <c r="B17" s="25"/>
      <c r="C17" s="25" t="s">
        <v>78</v>
      </c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7" ht="15" x14ac:dyDescent="0.2">
      <c r="A18" s="26"/>
      <c r="B18" s="25"/>
      <c r="C18" s="25" t="s">
        <v>79</v>
      </c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</row>
    <row r="19" spans="1:17" ht="15" x14ac:dyDescent="0.2">
      <c r="A19" s="26"/>
      <c r="B19" s="25" t="s">
        <v>86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</row>
    <row r="20" spans="1:17" ht="15" x14ac:dyDescent="0.2">
      <c r="A20" s="26"/>
      <c r="B20" s="25"/>
      <c r="C20" s="25" t="s">
        <v>76</v>
      </c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</row>
    <row r="21" spans="1:17" ht="15" x14ac:dyDescent="0.2">
      <c r="A21" s="26"/>
      <c r="B21" s="25"/>
      <c r="C21" s="25" t="s">
        <v>87</v>
      </c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</row>
    <row r="22" spans="1:17" ht="15" x14ac:dyDescent="0.2">
      <c r="A22" s="26"/>
      <c r="B22" s="25"/>
      <c r="C22" s="25" t="s">
        <v>88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</row>
    <row r="23" spans="1:17" ht="15" x14ac:dyDescent="0.2">
      <c r="A23" s="26"/>
      <c r="B23" s="25"/>
      <c r="C23" s="25" t="s">
        <v>79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</row>
    <row r="24" spans="1:17" ht="15" x14ac:dyDescent="0.2">
      <c r="A24" s="26"/>
      <c r="B24" s="25" t="s">
        <v>89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</row>
    <row r="25" spans="1:17" ht="15" x14ac:dyDescent="0.2">
      <c r="A25" s="26"/>
      <c r="B25" s="25"/>
      <c r="C25" s="25" t="s">
        <v>76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ht="15" x14ac:dyDescent="0.2">
      <c r="A26" s="26"/>
      <c r="B26" s="25"/>
      <c r="C26" s="25" t="s">
        <v>90</v>
      </c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</row>
    <row r="27" spans="1:17" ht="15" x14ac:dyDescent="0.2">
      <c r="A27" s="26"/>
      <c r="B27" s="25"/>
      <c r="C27" s="25" t="s">
        <v>78</v>
      </c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ht="15" x14ac:dyDescent="0.2">
      <c r="A28" s="26"/>
      <c r="B28" s="25"/>
      <c r="C28" s="25" t="s">
        <v>79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ht="15" x14ac:dyDescent="0.2">
      <c r="A29" s="26"/>
      <c r="B29" s="25" t="s">
        <v>91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  <row r="30" spans="1:17" ht="15" x14ac:dyDescent="0.2">
      <c r="A30" s="26"/>
      <c r="B30" s="25"/>
      <c r="C30" s="25" t="s">
        <v>76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</row>
    <row r="31" spans="1:17" ht="15" x14ac:dyDescent="0.2">
      <c r="A31" s="26"/>
      <c r="B31" s="25"/>
      <c r="C31" s="25" t="s">
        <v>90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</row>
    <row r="32" spans="1:17" ht="15" x14ac:dyDescent="0.2">
      <c r="A32" s="26"/>
      <c r="B32" s="27"/>
      <c r="C32" s="25" t="s">
        <v>78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17" ht="15" x14ac:dyDescent="0.2">
      <c r="A33" s="26"/>
      <c r="B33" s="25"/>
      <c r="C33" s="25" t="s">
        <v>79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</row>
    <row r="34" spans="1:17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71</v>
      </c>
    </row>
    <row r="2" spans="1:1" x14ac:dyDescent="0.2">
      <c r="A2" t="s">
        <v>69</v>
      </c>
    </row>
    <row r="3" spans="1:1" x14ac:dyDescent="0.2">
      <c r="A3" t="s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S2"/>
  <sheetViews>
    <sheetView workbookViewId="0"/>
  </sheetViews>
  <sheetFormatPr baseColWidth="10" defaultColWidth="8.83203125" defaultRowHeight="15" x14ac:dyDescent="0.2"/>
  <cols>
    <col min="13" max="13" width="48.83203125" bestFit="1" customWidth="1"/>
  </cols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2</v>
      </c>
      <c r="B2">
        <v>10</v>
      </c>
      <c r="C2">
        <v>8</v>
      </c>
      <c r="E2" t="s">
        <v>313</v>
      </c>
      <c r="F2" t="s">
        <v>314</v>
      </c>
      <c r="G2" t="s">
        <v>315</v>
      </c>
      <c r="H2" t="s">
        <v>315</v>
      </c>
      <c r="I2" t="s">
        <v>316</v>
      </c>
      <c r="J2" t="s">
        <v>317</v>
      </c>
      <c r="K2" t="s">
        <v>318</v>
      </c>
      <c r="L2" t="s">
        <v>319</v>
      </c>
      <c r="M2" t="s">
        <v>320</v>
      </c>
      <c r="N2" t="s">
        <v>321</v>
      </c>
      <c r="O2" t="s">
        <v>322</v>
      </c>
      <c r="P2" t="s">
        <v>323</v>
      </c>
      <c r="Q2" t="s">
        <v>324</v>
      </c>
      <c r="R2" t="s">
        <v>325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S2"/>
  <sheetViews>
    <sheetView workbookViewId="0"/>
  </sheetViews>
  <sheetFormatPr baseColWidth="10" defaultColWidth="8.83203125" defaultRowHeight="15" x14ac:dyDescent="0.2"/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Revision History</vt:lpstr>
      <vt:lpstr>Initialization</vt:lpstr>
      <vt:lpstr>Cycle Information</vt:lpstr>
      <vt:lpstr>Cycle Organizer</vt:lpstr>
      <vt:lpstr>Reference</vt:lpstr>
      <vt:lpstr>PFD</vt:lpstr>
      <vt:lpstr>Cv</vt:lpstr>
      <vt:lpstr>Help</vt:lpstr>
      <vt:lpstr>maintenance check list</vt:lpstr>
      <vt:lpstr>Data(Transposed)</vt:lpstr>
      <vt:lpstr>Data(Test)</vt:lpstr>
      <vt:lpstr>constant</vt:lpstr>
      <vt:lpstr>constant_pressure</vt:lpstr>
      <vt:lpstr>cPr</vt:lpstr>
      <vt:lpstr>'Cycle Information'!Print_Area</vt:lpstr>
      <vt:lpstr>Initialization!Print_Area</vt:lpstr>
      <vt:lpstr>'Revision History'!Print_Area</vt:lpstr>
      <vt:lpstr>steps</vt:lpstr>
      <vt:lpstr>sTypes</vt:lpstr>
      <vt:lpstr>varying</vt:lpstr>
      <vt:lpstr>varying_pressure</vt:lpstr>
      <vt:lpstr>vPr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2025-02-19T05:24:09Z</dcterms:modified>
</cp:coreProperties>
</file>