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3.3\1_simulation_inputs\"/>
    </mc:Choice>
  </mc:AlternateContent>
  <xr:revisionPtr revIDLastSave="0" documentId="13_ncr:1_{799EB60B-9609-4AF1-8672-987E28D1A156}"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3" i="53" l="1"/>
  <c r="L75" i="53" s="1"/>
  <c r="L81" i="53"/>
  <c r="L74" i="53"/>
  <c r="L70" i="53"/>
  <c r="I24" i="49"/>
  <c r="I23" i="49"/>
  <c r="I20" i="49"/>
  <c r="I19" i="49"/>
  <c r="I18" i="49"/>
  <c r="H24" i="49"/>
  <c r="H23" i="49"/>
  <c r="H20" i="49"/>
  <c r="H19" i="49"/>
  <c r="H18" i="49"/>
  <c r="G24" i="49"/>
  <c r="G23" i="49"/>
  <c r="G20" i="49"/>
  <c r="G19" i="49"/>
  <c r="G18" i="49"/>
  <c r="F24" i="49"/>
  <c r="F23" i="49"/>
  <c r="F20" i="49"/>
  <c r="F19" i="49"/>
  <c r="F18" i="49"/>
  <c r="C8" i="49" l="1"/>
  <c r="E69" i="53"/>
  <c r="I25" i="49" l="1"/>
  <c r="F21" i="49"/>
  <c r="G25" i="49"/>
  <c r="I21" i="49"/>
  <c r="G21" i="49"/>
  <c r="H25" i="49"/>
  <c r="F25" i="49"/>
  <c r="H21" i="49"/>
  <c r="R1" i="53"/>
  <c r="D24" i="53"/>
  <c r="D23" i="53" s="1"/>
  <c r="A1" i="53"/>
  <c r="E80"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<sst xmlns="http://schemas.openxmlformats.org/spreadsheetml/2006/main" count="1038" uniqueCount="354">
  <si>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</si>
  <si>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</si>
  <si>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</si>
  <si>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</si>
  <si>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</si>
  <si>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</si>
  <si>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</si>
  <si>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</si>
  <si>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</si>
  <si>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</si>
  <si>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</si>
  <si>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</si>
  <si>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</si>
  <si>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</si>
  <si>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</si>
  <si>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</si>
  <si>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</si>
  <si>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</si>
  <si>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</si>
  <si>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</si>
  <si>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</si>
  <si>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</si>
  <si>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</si>
  <si>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</si>
  <si>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</si>
  <si>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</si>
  <si>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</si>
  <si>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</si>
  <si>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</si>
  <si>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</si>
  <si>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</si>
  <si>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</si>
  <si>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</si>
  <si>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</si>
  <si>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</si>
  <si>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</si>
  <si>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</si>
  <si>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</si>
  <si>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</si>
  <si>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</si>
  <si>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</si>
  <si>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</si>
  <si>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</si>
  <si>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</si>
  <si>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</si>
  <si>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</si>
  <si>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</si>
  <si>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</si>
  <si>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</si>
  <si>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</si>
  <si>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</si>
  <si>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</si>
  <si>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</si>
  <si>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</si>
  <si>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</si>
  <si>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</si>
  <si>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</si>
  <si>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</si>
  <si>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</si>
  <si>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</si>
  <si>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</si>
  <si>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</si>
  <si>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</si>
  <si>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</si>
  <si>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</si>
  <si>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</si>
  <si>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</si>
  <si>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</si>
  <si>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</si>
  <si>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</si>
  <si>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</si>
  <si>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</si>
  <si>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</si>
  <si>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</si>
  <si>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</si>
  <si>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</si>
  <si>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</si>
  <si>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</si>
  <si>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</si>
  <si>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</si>
  <si>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</si>
  <si>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</si>
  <si>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</si>
  <si>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</si>
  <si>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</si>
  <si>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</si>
  <si>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</si>
  <si>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</si>
  <si>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</si>
  <si>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</si>
  <si>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</si>
  <si>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</si>
  <si>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</si>
  <si>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</si>
  <si>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</si>
  <si>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</si>
  <si>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</si>
  <si>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</si>
  <si>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</si>
  <si>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</si>
  <si>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</si>
  <si>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</si>
  <si>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</si>
  <si>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</si>
  <si>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</si>
  <si>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</si>
  <si>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</si>
  <si>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</si>
  <si>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</si>
  <si>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</si>
  <si>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</si>
  <si>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</si>
  <si>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</si>
  <si>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</si>
  <si>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</si>
  <si>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</si>
  <si>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</si>
  <si>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</si>
  <si>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</si>
  <si>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</si>
  <si>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</si>
  <si>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</si>
  <si>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</si>
  <si>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</si>
  <si>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</si>
  <si>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</si>
  <si>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</si>
  <si>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</si>
  <si>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</si>
  <si>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</si>
  <si>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</si>
  <si>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</si>
  <si>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</si>
  <si>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</si>
  <si>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</si>
  <si>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</si>
  <si>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</si>
  <si>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</si>
  <si>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</si>
  <si>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</si>
  <si>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</si>
  <si>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</si>
  <si>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</si>
  <si>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</si>
  <si>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</si>
  <si>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</si>
  <si>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</si>
  <si>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</si>
  <si>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</si>
  <si>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</si>
  <si>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</si>
  <si>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</si>
  <si>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</si>
  <si>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</si>
  <si>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</si>
  <si>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</si>
  <si>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</si>
  <si>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</si>
  <si>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</si>
  <si>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</si>
  <si>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</si>
  <si>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</si>
  <si>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</si>
  <si>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</si>
  <si>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</si>
  <si>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</si>
  <si>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</si>
  <si>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</si>
  <si>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</si>
  <si>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</si>
  <si>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</si>
  <si>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</si>
  <si>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</si>
  <si>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</si>
  <si>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</si>
  <si>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</si>
  <si>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</si>
  <si>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</si>
  <si>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</si>
  <si>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</si>
  <si>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</si>
  <si>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</si>
  <si>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</si>
  <si>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</si>
  <si>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</si>
  <si>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</si>
  <si>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</si>
  <si>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</si>
  <si>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</si>
  <si>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</si>
  <si>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</si>
  <si>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</si>
  <si>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</si>
  <si>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</si>
  <si>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</si>
  <si>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</si>
  <si>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</si>
  <si>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</si>
  <si>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</si>
  <si>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</si>
  <si>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</si>
  <si>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</si>
  <si>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</si>
  <si>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</si>
  <si>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</si>
  <si>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</si>
  <si>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</si>
  <si>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</si>
  <si>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</si>
  <si>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</si>
  <si>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</si>
  <si>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</si>
  <si>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</si>
  <si>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</si>
  <si>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</si>
  <si>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</si>
  <si>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</si>
  <si>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</si>
  <si>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</si>
  <si>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</si>
  <si>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</si>
  <si>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</si>
  <si>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</si>
  <si>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</si>
  <si>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</si>
  <si>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</si>
  <si>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</si>
  <si>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</si>
  <si>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</si>
  <si>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</si>
  <si>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</si>
  <si>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</si>
  <si>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</si>
  <si>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</si>
  <si>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</si>
  <si>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</si>
  <si>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</si>
  <si>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</si>
  <si>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</si>
  <si>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</si>
  <si>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</si>
  <si>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</si>
  <si>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</si>
  <si>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</si>
  <si>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</si>
  <si>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</si>
  <si>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</si>
  <si>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</si>
  <si>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</si>
  <si>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</si>
  <si>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</si>
  <si>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</si>
  <si>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</si>
  <si>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</si>
  <si>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</si>
  <si>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</si>
  <si>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</si>
  <si>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</si>
  <si>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</si>
  <si>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</si>
  <si>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</si>
  <si>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</si>
  <si>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</si>
  <si>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</si>
  <si>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</si>
  <si>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</si>
  <si>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</si>
  <si>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</si>
  <si>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</si>
  <si>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</si>
  <si>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</si>
  <si>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</si>
  <si>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</si>
  <si>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</si>
  <si>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</si>
  <si>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</si>
  <si>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</si>
  <si>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</si>
  <si>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</si>
  <si>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</si>
  <si>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</si>
  <si>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</si>
  <si>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</si>
  <si>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</si>
  <si>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</si>
  <si>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</si>
  <si>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</si>
  <si>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</si>
  <si>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</si>
  <si>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</si>
  <si>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</si>
  <si>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</si>
  <si>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</si>
  <si>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</si>
  <si>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</si>
  <si>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</si>
  <si>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</si>
  <si>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</si>
  <si>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</si>
  <si>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</si>
  <si>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</si>
  <si>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</si>
  <si>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</si>
  <si>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</si>
  <si>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</si>
  <si>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</si>
  <si>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</si>
  <si>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</si>
  <si>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</si>
  <si>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</si>
  <si>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</si>
  <si>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</si>
  <si>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</si>
  <si>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</si>
  <si>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</si>
  <si>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</si>
  <si>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</si>
  <si>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</si>
  <si>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</si>
  <si>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</si>
  <si>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</si>
  <si>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</si>
  <si>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</si>
  <si>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</si>
  <si>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</si>
  <si>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</si>
  <si>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</si>
  <si>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</si>
  <si>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</si>
  <si>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</si>
  <si>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</si>
  <si>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</si>
  <si>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</si>
  <si>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</si>
  <si>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</si>
  <si>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</si>
  <si>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</si>
  <si>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</si>
  <si>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</si>
  <si>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</si>
  <si>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</si>
  <si>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</si>
  <si>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</si>
  <si>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</si>
  <si>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</si>
  <si>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60 5 300 230 50</t>
  </si>
  <si>
    <t>0 0 0 0 0</t>
  </si>
  <si>
    <t>None None None None None</t>
  </si>
  <si>
    <t>RP-XXX-RAF RP-FEE-XXX HP-FEE-RAF DP-ATM-XXX LP-ATM-RAF</t>
  </si>
  <si>
    <t>varying_pressure varying_pressure constant_pressure varying_pressure constant_pressure</t>
  </si>
  <si>
    <t>1_(negative) 0_(positive) 0_(positive) 1_(negative) 1_(negative)</t>
  </si>
  <si>
    <t>SLPM (Standard Liter Per Minute) Converter</t>
  </si>
  <si>
    <t>0 0.0000128 0.0000143 0.00000365 0.0000007</t>
  </si>
  <si>
    <t>0.0000055 0 0.0000025 0 0.000000000137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</si>
</sst>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46" dataDxfId="44" headerRowBorderDxfId="45" tableBorderDxfId="43" totalsRowBorderDxfId="42">
  <autoFilter ref="A9:J13" xr:uid="{B089C5C3-2CCE-4800-96CA-2131BB6E3E4F}"/>
  <tableColumns count="10">
    <tableColumn id="1" xr3:uid="{B74FFB85-2D30-2248-A7F7-F9B59A5E8CFF}" name="Variable" dataDxfId="41"/>
    <tableColumn id="4" xr3:uid="{60EF3E4D-7C76-4043-99D4-ADAEA96787E6}" name="Value" dataDxfId="40"/>
    <tableColumn id="5" xr3:uid="{C5CA3C39-58DB-CD4F-9E50-5D2008F0E4A7}" name="Unit" dataDxfId="39"/>
    <tableColumn id="6" xr3:uid="{B9E69413-DB95-204F-9494-7456D76A8956}" name="Comparisons" dataDxfId="38"/>
    <tableColumn id="7" xr3:uid="{F5A3A202-5AED-EF49-A242-F186A4937E89}" name="Variable Type" dataDxfId="37"/>
    <tableColumn id="8" xr3:uid="{93CB49C7-D7F9-AD4A-BE8A-B9B446828E85}" name="Dependency" dataDxfId="36"/>
    <tableColumn id="12" xr3:uid="{8A8E4280-7DFF-F040-BC62-92460CFF74F8}" name="Test 1" dataDxfId="35"/>
    <tableColumn id="10" xr3:uid="{B402B24B-3143-B74C-B234-CC9367918327}" name="Test 2" dataDxfId="34"/>
    <tableColumn id="2" xr3:uid="{A2ECB960-DF6E-CC4C-B930-70C73CAD4EDE}" name="Test 3" dataDxfId="33"/>
    <tableColumn id="9" xr3:uid="{AF810ADD-A738-A044-AE38-3E9B8AAB2DFA}" name="Description" dataDxfId="3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26" dataDxfId="24" headerRowBorderDxfId="25" tableBorderDxfId="23" totalsRowBorderDxfId="22">
  <autoFilter ref="A9:J19" xr:uid="{B089C5C3-2CCE-4800-96CA-2131BB6E3E4F}"/>
  <tableColumns count="10">
    <tableColumn id="1" xr3:uid="{B98941E9-1F8D-FA4F-B8CD-D19FA0CCE7B4}" name="Variable" dataDxfId="21"/>
    <tableColumn id="4" xr3:uid="{727F89FD-185E-664A-A44F-49646268379F}" name="Value" dataDxfId="20">
      <calculatedColumnFormula>IF(Table1323[[#This Row],[Test 3]]=1,_xlfn.TEXTJOIN(" ",TRUE,'Cycle Organizer'!E11:E11),"")</calculatedColumnFormula>
    </tableColumn>
    <tableColumn id="5" xr3:uid="{D0488D30-3DC2-904A-BA5A-CACD3EEC7D17}" name="Unit" dataDxfId="19"/>
    <tableColumn id="6" xr3:uid="{9112EDC0-76BE-9546-A557-16201290DACC}" name="Comparisons" dataDxfId="18"/>
    <tableColumn id="7" xr3:uid="{4F3D680C-E3B0-014A-858E-06A189C1336A}" name="Variable Type" dataDxfId="17"/>
    <tableColumn id="8" xr3:uid="{4F5D00A9-97D5-E141-87BC-CB91CD679F2C}" name="Dependency" dataDxfId="16"/>
    <tableColumn id="12" xr3:uid="{3E2FDA4E-8924-234A-8D70-FEFA2242DD0C}" name="Test 1" dataDxfId="15"/>
    <tableColumn id="10" xr3:uid="{D5461923-1F13-424D-88C0-CDBD0551AB36}" name="Test 2" dataDxfId="14"/>
    <tableColumn id="2" xr3:uid="{8F164C94-DCC1-1941-A4E7-A3D223D748FE}" name="Test 3" dataDxfId="13"/>
    <tableColumn id="9" xr3:uid="{35227A5D-3970-B042-9FA5-06C9B540EE2C}" name="Description" dataDxfId="1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5</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xI/rAnUJSXH6zKyhKKz4lIust2bU7/kn9o8VziA3ndnqJOWT3u8f28SVhyoMU8k2fg97Ano29yF1uI7IhxCT5A==" saltValue="T87mTkwBKLUeaMM0ttPWlA==" spinCount="100000" sheet="1" objects="1" scenarios="1" selectLockedCells="1"/>
  <mergeCells count="2">
    <mergeCell ref="A3:J3"/>
    <mergeCell ref="J4:J8"/>
  </mergeCells>
  <conditionalFormatting sqref="B10:B13">
    <cfRule type="expression" dxfId="51" priority="1">
      <formula>IF(AND($B10&lt;&gt;"",$I10=0),1,0)</formula>
    </cfRule>
    <cfRule type="expression" dxfId="50" priority="2">
      <formula>IF($B10&lt;&gt;"",1,0)</formula>
    </cfRule>
    <cfRule type="expression" dxfId="49" priority="3">
      <formula>$I10 = 0</formula>
    </cfRule>
  </conditionalFormatting>
  <conditionalFormatting sqref="J4">
    <cfRule type="expression" dxfId="48" priority="12">
      <formula>IF(COUNTA($B$10:$B$13)&lt;&gt;COUNTIF($I$10:$I$13,1),1,0)</formula>
    </cfRule>
    <cfRule type="expression" dxfId="4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60 5 300 230 50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DP-ATM-XXX LP-ATM-RAF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varying_pressure varying_pressure constant_pressure varying_pressure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0 0.0000128 0.0000143 0.00000365 0.0000007</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0.0000055 0 0.0000025 0 0.000000000137</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1_(negative) 0_(positive) 0_(positive) 1_(negative) 1_(negative)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xq5jRVH1KhQVKrwnoJ3oOdoN7ZrmPHgjWLP7gLU4H5QS+6NrItjooKBlpDRvlq3Chl0Yg0UDuAosXBHRz2WY2Q==" saltValue="/DO93fO/etbr83LWE4ngAQ==" spinCount="100000" sheet="1" objects="1" scenarios="1" selectLockedCells="1" selectUnlockedCells="1"/>
  <mergeCells count="2">
    <mergeCell ref="A3:J3"/>
    <mergeCell ref="J4:J8"/>
  </mergeCells>
  <conditionalFormatting sqref="B10:B18">
    <cfRule type="expression" dxfId="31" priority="16">
      <formula>IF(AND($B10&lt;&gt;"",$I10=0),1,0)</formula>
    </cfRule>
    <cfRule type="expression" dxfId="30" priority="17">
      <formula>IF($B10&lt;&gt;"",1,0)</formula>
    </cfRule>
    <cfRule type="expression" dxfId="29" priority="18">
      <formula>$I10 = 0</formula>
    </cfRule>
  </conditionalFormatting>
  <conditionalFormatting sqref="J4">
    <cfRule type="expression" dxfId="28" priority="815">
      <formula>IF(COUNTA($B$10:$B$19)-COUNTIF($B$10:$B$19,"")+1&lt;&gt;COUNTIF($I$10:$I$19,1),1,0)</formula>
    </cfRule>
    <cfRule type="expression" dxfId="27"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I26" sqref="I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9" width="29.44140625" style="51" customWidth="1"/>
    <col min="10" max="10" width="0" style="51" hidden="1"/>
    <col min="11" max="11" width="10.109375" style="51" customWidth="1"/>
    <col min="12" max="16" width="0" style="51" hidden="1" customWidth="1"/>
    <col min="17" max="16384" width="25" style="51" hidden="1"/>
  </cols>
  <sheetData>
    <row r="1" spans="2:9"/>
    <row r="2" spans="2:9"/>
    <row r="3" spans="2:9"/>
    <row r="4" spans="2:9"/>
    <row r="5" spans="2:9"/>
    <row r="6" spans="2:9"/>
    <row r="7" spans="2:9"/>
    <row r="8" spans="2:9">
      <c r="B8" s="52" t="s">
        <v>222</v>
      </c>
      <c r="C8" s="56" t="str">
        <f>IF([1]Initialization!$B$12=0,"flow-controlled",IF([1]Initialization!$B$12=1,"pressure-driven","error"))</f>
        <v>pressure-driven</v>
      </c>
    </row>
    <row r="9" spans="2:9"/>
    <row r="10" spans="2:9">
      <c r="B10" s="125"/>
      <c r="C10" s="126"/>
      <c r="D10" s="126"/>
      <c r="E10" s="52" t="s">
        <v>190</v>
      </c>
      <c r="F10" s="52" t="s">
        <v>191</v>
      </c>
      <c r="G10" s="52" t="s">
        <v>192</v>
      </c>
      <c r="H10" s="52" t="s">
        <v>193</v>
      </c>
      <c r="I10" s="52" t="s">
        <v>194</v>
      </c>
    </row>
    <row r="11" spans="2:9">
      <c r="B11" s="88" t="s">
        <v>199</v>
      </c>
      <c r="C11" s="84" t="s">
        <v>1</v>
      </c>
      <c r="D11" s="54" t="s">
        <v>216</v>
      </c>
      <c r="E11" s="102">
        <v>60</v>
      </c>
      <c r="F11" s="102">
        <v>5</v>
      </c>
      <c r="G11" s="102">
        <v>300</v>
      </c>
      <c r="H11" s="102">
        <v>230</v>
      </c>
      <c r="I11" s="102">
        <v>50</v>
      </c>
    </row>
    <row r="12" spans="2:9" ht="15" customHeight="1">
      <c r="B12" s="89" t="s">
        <v>204</v>
      </c>
      <c r="C12" s="84" t="s">
        <v>1</v>
      </c>
      <c r="D12" s="54" t="s">
        <v>3</v>
      </c>
      <c r="E12" s="102">
        <v>0</v>
      </c>
      <c r="F12" s="102">
        <v>0</v>
      </c>
      <c r="G12" s="102">
        <v>0</v>
      </c>
      <c r="H12" s="102">
        <v>0</v>
      </c>
      <c r="I12" s="102">
        <v>0</v>
      </c>
    </row>
    <row r="13" spans="2:9">
      <c r="B13" s="90"/>
      <c r="C13" s="84" t="s">
        <v>2</v>
      </c>
      <c r="D13" s="54" t="s">
        <v>3</v>
      </c>
      <c r="E13" s="102" t="s">
        <v>207</v>
      </c>
      <c r="F13" s="102" t="s">
        <v>207</v>
      </c>
      <c r="G13" s="102" t="s">
        <v>207</v>
      </c>
      <c r="H13" s="102" t="s">
        <v>207</v>
      </c>
      <c r="I13" s="102" t="s">
        <v>207</v>
      </c>
    </row>
    <row r="14" spans="2:9">
      <c r="B14" s="91"/>
      <c r="C14" s="84" t="s">
        <v>225</v>
      </c>
      <c r="D14" s="54" t="s">
        <v>3</v>
      </c>
      <c r="E14" s="102" t="s">
        <v>207</v>
      </c>
      <c r="F14" s="102" t="s">
        <v>207</v>
      </c>
      <c r="G14" s="102" t="s">
        <v>207</v>
      </c>
      <c r="H14" s="102" t="s">
        <v>207</v>
      </c>
      <c r="I14" s="102" t="s">
        <v>207</v>
      </c>
    </row>
    <row r="15" spans="2:9">
      <c r="B15" s="92"/>
      <c r="C15" s="85"/>
      <c r="D15" s="79"/>
      <c r="E15" s="79"/>
      <c r="F15" s="79"/>
      <c r="G15" s="79"/>
      <c r="H15" s="79"/>
      <c r="I15" s="79"/>
    </row>
    <row r="16" spans="2:9" ht="15" customHeight="1">
      <c r="B16" s="93" t="s">
        <v>261</v>
      </c>
      <c r="C16" s="84" t="s">
        <v>198</v>
      </c>
      <c r="D16" s="54" t="s">
        <v>3</v>
      </c>
      <c r="E16" s="102" t="s">
        <v>215</v>
      </c>
      <c r="F16" s="102" t="s">
        <v>215</v>
      </c>
      <c r="G16" s="102" t="s">
        <v>214</v>
      </c>
      <c r="H16" s="102" t="s">
        <v>215</v>
      </c>
      <c r="I16" s="102" t="s">
        <v>214</v>
      </c>
    </row>
    <row r="17" spans="2:9">
      <c r="B17" s="90"/>
      <c r="C17" s="84" t="s">
        <v>212</v>
      </c>
      <c r="D17" s="54" t="s">
        <v>3</v>
      </c>
      <c r="E17" s="102" t="s">
        <v>175</v>
      </c>
      <c r="F17" s="102" t="s">
        <v>173</v>
      </c>
      <c r="G17" s="102" t="s">
        <v>182</v>
      </c>
      <c r="H17" s="102" t="s">
        <v>169</v>
      </c>
      <c r="I17" s="102" t="s">
        <v>184</v>
      </c>
    </row>
    <row r="18" spans="2:9">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1_(negative)</v>
      </c>
    </row>
    <row r="19" spans="2:9">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Valve_6_(v6)</v>
      </c>
    </row>
    <row r="20" spans="2:9">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Atmosphere_(V-2)</v>
      </c>
    </row>
    <row r="21" spans="2:9">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Back_Pressure_Regulator</v>
      </c>
    </row>
    <row r="22" spans="2:9">
      <c r="B22" s="94"/>
      <c r="C22" s="97"/>
      <c r="D22" s="84" t="s">
        <v>202</v>
      </c>
      <c r="E22" s="83">
        <v>0</v>
      </c>
      <c r="F22" s="103">
        <v>1.2799999999999999E-5</v>
      </c>
      <c r="G22" s="103">
        <v>1.43E-5</v>
      </c>
      <c r="H22" s="103">
        <v>3.6500000000000002E-6</v>
      </c>
      <c r="I22" s="103">
        <v>6.9999999999999997E-7</v>
      </c>
    </row>
    <row r="23" spans="2:9">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None</v>
      </c>
      <c r="I23" s="55" t="str">
        <f>IFERROR(IF(I16="varying_pressure",INDEX(Reference!$I$2:$I$14,MATCH(I17,varying_pressure,0),1),IF(I16="constant_pressure",INDEX(Reference!$T$2:$T$9,MATCH(I17,constant_pressure,0),1),"")),"")</f>
        <v>Raffinate_Tank_(T-2)</v>
      </c>
    </row>
    <row r="24" spans="2:9">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None</v>
      </c>
      <c r="I24" s="55" t="str">
        <f>IFERROR(IF(I16="varying_pressure",INDEX(Reference!$J$2:$J$14,MATCH(I17,varying_pressure,0),1),IF(I16="constant_pressure",INDEX(Reference!$U$2:$U$9,MATCH(I17,constant_pressure,0),1),"")),"")</f>
        <v>Valve_5_(v5)</v>
      </c>
    </row>
    <row r="25" spans="2:9">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Closed</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row>
    <row r="26" spans="2:9">
      <c r="B26" s="99"/>
      <c r="C26" s="98"/>
      <c r="D26" s="84" t="s">
        <v>202</v>
      </c>
      <c r="E26" s="103">
        <v>5.4999999999999999E-6</v>
      </c>
      <c r="F26" s="103">
        <v>0</v>
      </c>
      <c r="G26" s="103">
        <v>2.5000000000000002E-6</v>
      </c>
      <c r="H26" s="103">
        <v>0</v>
      </c>
      <c r="I26" s="103">
        <v>1.3699999999999999E-10</v>
      </c>
    </row>
    <row r="27" spans="2:9">
      <c r="B27" s="92"/>
      <c r="C27" s="119"/>
      <c r="D27" s="79"/>
      <c r="E27" s="79"/>
      <c r="F27" s="79"/>
      <c r="G27" s="79"/>
      <c r="H27" s="79"/>
      <c r="I27" s="79"/>
    </row>
    <row r="28" spans="2:9" hidden="1">
      <c r="B28" s="92"/>
      <c r="C28" s="101"/>
      <c r="D28" s="79"/>
      <c r="E28" s="79"/>
      <c r="F28" s="79"/>
      <c r="G28" s="79"/>
      <c r="H28" s="79"/>
      <c r="I28" s="79"/>
    </row>
  </sheetData>
  <sheetProtection algorithmName="SHA-512" hashValue="L9QHa06uWCo2sUfRUrkXOIQpBx4Kjj6VTPHxugBiWhd5gBIvbF+cxw6H9dHqmi7gCKfAZP6gSkFur3++oNBegw==" saltValue="MKyttQzYEGF3jM7Khkm1pQ==" spinCount="100000" sheet="1" objects="1" scenarios="1" selectLockedCells="1"/>
  <mergeCells count="1">
    <mergeCell ref="B10:D10"/>
  </mergeCells>
  <phoneticPr fontId="1" type="noConversion"/>
  <conditionalFormatting sqref="J11:J26 J29:J1048576 E11:E1048576 L29:XFD1048576 L11:XFD26 E12:I14">
    <cfRule type="notContainsBlanks" dxfId="11" priority="65">
      <formula>LEN(TRIM(E11))&gt;0</formula>
    </cfRule>
  </conditionalFormatting>
  <conditionalFormatting sqref="J28 L28:XFD28">
    <cfRule type="notContainsBlanks" dxfId="10" priority="20">
      <formula>LEN(TRIM(J28))&gt;0</formula>
    </cfRule>
  </conditionalFormatting>
  <conditionalFormatting sqref="J27 L27:XFD27">
    <cfRule type="notContainsBlanks" dxfId="9" priority="5">
      <formula>LEN(TRIM(J27))&gt;0</formula>
    </cfRule>
  </conditionalFormatting>
  <conditionalFormatting sqref="F11:F1048576">
    <cfRule type="notContainsBlanks" dxfId="8" priority="4">
      <formula>LEN(TRIM(F11))&gt;0</formula>
    </cfRule>
  </conditionalFormatting>
  <conditionalFormatting sqref="G11:G1048576">
    <cfRule type="notContainsBlanks" dxfId="7" priority="3">
      <formula>LEN(TRIM(G11))&gt;0</formula>
    </cfRule>
  </conditionalFormatting>
  <conditionalFormatting sqref="H11:H1048576">
    <cfRule type="notContainsBlanks" dxfId="6" priority="2">
      <formula>LEN(TRIM(H11))&gt;0</formula>
    </cfRule>
  </conditionalFormatting>
  <conditionalFormatting sqref="I11:I1048576">
    <cfRule type="notContainsBlanks" dxfId="5" priority="1">
      <formula>LEN(TRIM(I11))&gt;0</formula>
    </cfRule>
  </conditionalFormatting>
  <dataValidations count="2">
    <dataValidation type="list" allowBlank="1" showInputMessage="1" showErrorMessage="1" sqref="E16:I16" xr:uid="{9F4ED85D-20A3-48D2-9709-A534954D1CEC}">
      <formula1>steps</formula1>
    </dataValidation>
    <dataValidation type="list" allowBlank="1" showInputMessage="1" showErrorMessage="1" sqref="E17:I17" xr:uid="{3C111E9A-98CB-4B6A-9A7E-6B3BCF262859}">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BEFA165-B8E7-4BC9-B065-78853E6A9F0F}">
          <x14:formula1>
            <xm:f>Reference!$AA$2:$AA$7</xm:f>
          </x14:formula1>
          <xm:sqref>E13:I13</xm:sqref>
        </x14:dataValidation>
        <x14:dataValidation type="list" allowBlank="1" showInputMessage="1" showErrorMessage="1" xr:uid="{0CDDF267-7452-440A-9425-195D6DA1D098}">
          <x14:formula1>
            <xm:f>Reference!$AB$2:$AB$13</xm:f>
          </x14:formula1>
          <xm:sqref>E14:I14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 zoomScale="85" zoomScaleNormal="85" zoomScaleSheetLayoutView="55" workbookViewId="0">
      <selection activeCell="J25" sqref="J2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1.3678625712140574E-10</v>
      </c>
      <c r="E23" s="139"/>
      <c r="F23" s="140" t="s">
        <v>67</v>
      </c>
      <c r="G23" s="141"/>
      <c r="H23" s="25"/>
      <c r="I23" s="106" t="s">
        <v>300</v>
      </c>
      <c r="J23" s="107">
        <v>0.1</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v>5</v>
      </c>
      <c r="K24" s="25" t="s">
        <v>114</v>
      </c>
      <c r="L24" s="25" t="s">
        <v>304</v>
      </c>
      <c r="M24" s="25"/>
      <c r="N24" s="25"/>
      <c r="O24" s="25"/>
      <c r="P24" s="37"/>
      <c r="Q24" s="37"/>
      <c r="R24" s="25"/>
    </row>
    <row r="25" spans="1:18" ht="14.4">
      <c r="A25" s="26"/>
      <c r="B25" s="26"/>
      <c r="C25" s="25"/>
      <c r="D25" s="25"/>
      <c r="E25" s="25"/>
      <c r="F25" s="25"/>
      <c r="G25" s="25"/>
      <c r="H25" s="25"/>
      <c r="I25" s="110" t="s">
        <v>119</v>
      </c>
      <c r="J25" s="111">
        <v>0.18</v>
      </c>
      <c r="K25" s="25" t="s">
        <v>120</v>
      </c>
      <c r="L25" s="25" t="s">
        <v>305</v>
      </c>
      <c r="M25" s="25"/>
      <c r="N25" s="25"/>
      <c r="O25" s="25"/>
      <c r="P25" s="37"/>
      <c r="Q25" s="37"/>
      <c r="R25" s="25"/>
    </row>
    <row r="26" spans="1:18" ht="14.4">
      <c r="A26" s="26"/>
      <c r="B26" s="26"/>
      <c r="C26" s="25"/>
      <c r="D26" s="25"/>
      <c r="E26" s="25"/>
      <c r="F26" s="25"/>
      <c r="G26" s="25"/>
      <c r="H26" s="25"/>
      <c r="I26" s="109" t="s">
        <v>122</v>
      </c>
      <c r="J26" s="112">
        <v>323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3.6532852012491578E-8</v>
      </c>
      <c r="F69" s="148"/>
      <c r="G69" s="149" t="s">
        <v>67</v>
      </c>
      <c r="H69" s="150"/>
      <c r="I69" s="25"/>
      <c r="J69" s="25"/>
      <c r="K69" s="24" t="s">
        <v>138</v>
      </c>
      <c r="L69" s="107">
        <v>0.33</v>
      </c>
      <c r="M69" s="33" t="s">
        <v>3</v>
      </c>
      <c r="N69" s="151" t="s">
        <v>139</v>
      </c>
      <c r="O69" s="151"/>
      <c r="P69" s="152"/>
      <c r="Q69" s="37"/>
      <c r="R69" s="37"/>
    </row>
    <row r="70" spans="1:18" ht="14.4">
      <c r="A70" s="26"/>
      <c r="B70" s="25"/>
      <c r="C70" s="26"/>
      <c r="D70" s="117"/>
      <c r="E70" s="25"/>
      <c r="F70" s="25"/>
      <c r="G70" s="25"/>
      <c r="H70" s="25"/>
      <c r="I70" s="25"/>
      <c r="J70" s="25"/>
      <c r="K70" s="26" t="s">
        <v>140</v>
      </c>
      <c r="L70" s="111">
        <f>(1.05)^2*PI()*83</f>
        <v>287.47928974836799</v>
      </c>
      <c r="M70" s="25" t="s">
        <v>141</v>
      </c>
      <c r="N70" s="131" t="s">
        <v>142</v>
      </c>
      <c r="O70" s="131"/>
      <c r="P70" s="132"/>
      <c r="Q70" s="37"/>
      <c r="R70" s="37"/>
    </row>
    <row r="71" spans="1:18" ht="14.4">
      <c r="A71" s="26"/>
      <c r="B71" s="25"/>
      <c r="C71" s="26"/>
      <c r="D71" s="25"/>
      <c r="E71" s="25"/>
      <c r="F71" s="25"/>
      <c r="G71" s="25"/>
      <c r="H71" s="25"/>
      <c r="I71" s="25"/>
      <c r="J71" s="25"/>
      <c r="K71" s="26" t="s">
        <v>143</v>
      </c>
      <c r="L71" s="111">
        <v>301</v>
      </c>
      <c r="M71" s="25" t="s">
        <v>123</v>
      </c>
      <c r="N71" s="131" t="s">
        <v>124</v>
      </c>
      <c r="O71" s="131"/>
      <c r="P71" s="132"/>
      <c r="Q71" s="37"/>
      <c r="R71" s="37"/>
    </row>
    <row r="72" spans="1:18" ht="15.6">
      <c r="A72" s="26"/>
      <c r="B72" s="25"/>
      <c r="C72" s="26"/>
      <c r="D72" s="25"/>
      <c r="E72" s="25"/>
      <c r="F72" s="25"/>
      <c r="G72" s="25"/>
      <c r="H72" s="25"/>
      <c r="I72" s="25"/>
      <c r="J72" s="25"/>
      <c r="K72" s="26" t="s">
        <v>326</v>
      </c>
      <c r="L72" s="111">
        <v>230</v>
      </c>
      <c r="M72" s="25" t="s">
        <v>62</v>
      </c>
      <c r="N72" s="131" t="s">
        <v>145</v>
      </c>
      <c r="O72" s="131"/>
      <c r="P72" s="132"/>
      <c r="Q72" s="37"/>
      <c r="R72" s="37"/>
    </row>
    <row r="73" spans="1:18" ht="15.6">
      <c r="A73" s="26"/>
      <c r="B73" s="25"/>
      <c r="C73" s="26"/>
      <c r="D73" s="25"/>
      <c r="E73" s="25"/>
      <c r="F73" s="25"/>
      <c r="G73" s="25"/>
      <c r="H73" s="25"/>
      <c r="I73" s="25"/>
      <c r="J73" s="25"/>
      <c r="K73" s="26" t="s">
        <v>146</v>
      </c>
      <c r="L73" s="111">
        <f>500000/101325</f>
        <v>4.9346163335800641</v>
      </c>
      <c r="M73" s="25" t="s">
        <v>114</v>
      </c>
      <c r="N73" s="131" t="s">
        <v>147</v>
      </c>
      <c r="O73" s="131"/>
      <c r="P73" s="132"/>
      <c r="Q73" s="37"/>
      <c r="R73" s="37"/>
    </row>
    <row r="74" spans="1:18" ht="15.6">
      <c r="A74" s="26"/>
      <c r="B74" s="25"/>
      <c r="C74" s="26"/>
      <c r="D74" s="25"/>
      <c r="E74" s="25"/>
      <c r="F74" s="25"/>
      <c r="G74" s="25"/>
      <c r="H74" s="25"/>
      <c r="I74" s="25"/>
      <c r="J74" s="25"/>
      <c r="K74" s="26" t="s">
        <v>148</v>
      </c>
      <c r="L74" s="111">
        <f>0.9</f>
        <v>0.9</v>
      </c>
      <c r="M74" s="25" t="s">
        <v>114</v>
      </c>
      <c r="N74" s="131" t="s">
        <v>149</v>
      </c>
      <c r="O74" s="131"/>
      <c r="P74" s="132"/>
      <c r="Q74" s="37"/>
      <c r="R74" s="37"/>
    </row>
    <row r="75" spans="1:18" ht="14.4">
      <c r="A75" s="26"/>
      <c r="B75" s="25"/>
      <c r="C75" s="26"/>
      <c r="D75" s="25"/>
      <c r="E75" s="25"/>
      <c r="F75" s="25"/>
      <c r="G75" s="25"/>
      <c r="H75" s="25"/>
      <c r="I75" s="25"/>
      <c r="J75" s="25"/>
      <c r="K75" s="43" t="s">
        <v>150</v>
      </c>
      <c r="L75" s="112">
        <f>1.1*L73</f>
        <v>5.428077966938071</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351</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0.1860932637744829</v>
      </c>
      <c r="F80" s="156"/>
      <c r="G80" s="48" t="s">
        <v>120</v>
      </c>
      <c r="H80" s="118"/>
      <c r="I80" s="25"/>
      <c r="J80" s="25"/>
      <c r="K80" s="24" t="s">
        <v>329</v>
      </c>
      <c r="L80" s="107">
        <v>301</v>
      </c>
      <c r="M80" s="33" t="s">
        <v>123</v>
      </c>
      <c r="N80" s="33" t="s">
        <v>330</v>
      </c>
      <c r="O80" s="33"/>
      <c r="P80" s="108"/>
      <c r="Q80" s="37"/>
      <c r="R80" s="25"/>
    </row>
    <row r="81" spans="1:18" ht="15.6">
      <c r="A81" s="26"/>
      <c r="B81" s="25"/>
      <c r="C81" s="26"/>
      <c r="D81" s="25"/>
      <c r="E81" s="25"/>
      <c r="F81" s="25"/>
      <c r="G81" s="25"/>
      <c r="H81" s="25"/>
      <c r="I81" s="25"/>
      <c r="J81" s="25"/>
      <c r="K81" s="26" t="s">
        <v>331</v>
      </c>
      <c r="L81" s="111">
        <f>500000/101325</f>
        <v>4.9346163335800641</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v>0.05</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3eWG5QEVehkPbdczwHTAFchaj1F/AZNZ9GjUlI46xnEZUjh/kMoC2n1T9BeAWKNyUqx8C6JpscO8C3yyut9ngQ==" saltValue="2asjMpKWT5MSiVQ+WCCWrQ=="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3</v>
      </c>
      <c r="C2">
        <v>5</v>
      </c>
      <c r="E2" t="s">
        <v>345</v>
      </c>
      <c r="F2" t="s">
        <v>346</v>
      </c>
      <c r="G2" t="s">
        <v>347</v>
      </c>
      <c r="H2" t="s">
        <v>347</v>
      </c>
      <c r="I2" t="s">
        <v>348</v>
      </c>
      <c r="J2" t="s">
        <v>349</v>
      </c>
      <c r="K2" t="s">
        <v>352</v>
      </c>
      <c r="L2" t="s">
        <v>353</v>
      </c>
      <c r="M2" t="s">
        <v>350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2022-12-15T14:00:31Z</dcterms:modified>
</cp:coreProperties>
</file>