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9" codeName="{857A39E2-67AF-9BA6-E15C-A4B3A0C75593}"/>
  <workbookPr updateLinks="always" codeName="ThisWorkbook" defaultThemeVersion="166925"/>
  <mc:AlternateContent xmlns:mc="http://schemas.openxmlformats.org/markup-compatibility/2006">
    <mc:Choice Requires="x15">
      <x15ac:absPath xmlns:x15ac="http://schemas.microsoft.com/office/spreadsheetml/2010/11/ac" url="/Users/vkalman/Documents/3_GitHub/toPSAil/4_example/TVSA2/1_simulation_inputs/"/>
    </mc:Choice>
  </mc:AlternateContent>
  <xr:revisionPtr revIDLastSave="0" documentId="13_ncr:1_{B44F811C-9CD0-A943-A38A-5223F21127B7}" xr6:coauthVersionLast="47" xr6:coauthVersionMax="47" xr10:uidLastSave="{00000000-0000-0000-0000-000000000000}"/>
  <bookViews>
    <workbookView xWindow="2660" yWindow="3360" windowWidth="30720" windowHeight="16440" tabRatio="818" activeTab="2"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Information'!$A$9:$J$21</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Information'!$A$2:$J$21</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50" l="1"/>
  <c r="B10" i="50" l="1"/>
  <c r="L25" i="49"/>
  <c r="L24" i="49"/>
  <c r="L21" i="49"/>
  <c r="L20" i="49"/>
  <c r="L19" i="49"/>
  <c r="K25" i="49"/>
  <c r="K24" i="49"/>
  <c r="K21" i="49"/>
  <c r="K20" i="49"/>
  <c r="K19" i="49"/>
  <c r="J25" i="49"/>
  <c r="J24" i="49"/>
  <c r="J21" i="49"/>
  <c r="J20" i="49"/>
  <c r="J19" i="49"/>
  <c r="I25" i="49"/>
  <c r="I24" i="49"/>
  <c r="I21" i="49"/>
  <c r="I20" i="49"/>
  <c r="I19" i="49"/>
  <c r="H25" i="49"/>
  <c r="H24" i="49"/>
  <c r="H21" i="49"/>
  <c r="H20" i="49"/>
  <c r="H19" i="49"/>
  <c r="G25" i="49"/>
  <c r="G24" i="49"/>
  <c r="G21" i="49"/>
  <c r="G20" i="49"/>
  <c r="G19" i="49"/>
  <c r="F25" i="49"/>
  <c r="F24" i="49"/>
  <c r="F21" i="49"/>
  <c r="F20" i="49"/>
  <c r="F19" i="49"/>
  <c r="E24" i="49"/>
  <c r="E25" i="49"/>
  <c r="E19" i="49"/>
  <c r="E20" i="49"/>
  <c r="E21" i="49"/>
  <c r="C8" i="49"/>
  <c r="E22" i="49" s="1"/>
  <c r="G22" i="49" l="1"/>
  <c r="K26" i="49"/>
  <c r="F22" i="49"/>
  <c r="F26" i="49"/>
  <c r="J26" i="49"/>
  <c r="L22" i="49"/>
  <c r="H22" i="49"/>
  <c r="I26" i="49"/>
  <c r="H26" i="49"/>
  <c r="J22" i="49"/>
  <c r="G26" i="49"/>
  <c r="I22" i="49"/>
  <c r="K22" i="49"/>
  <c r="L26" i="49"/>
  <c r="E26" i="49"/>
  <c r="R1" i="53"/>
  <c r="D24" i="53"/>
  <c r="D23" i="53" s="1"/>
  <c r="A1" i="53"/>
  <c r="L84" i="53"/>
  <c r="E80" i="53" s="1"/>
  <c r="L81" i="53"/>
  <c r="E69" i="53"/>
  <c r="B18" i="50"/>
  <c r="A2" i="50"/>
  <c r="A2" i="47"/>
  <c r="J2" i="47"/>
  <c r="J2" i="50"/>
  <c r="R1" i="44"/>
  <c r="H20"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9" i="50"/>
  <c r="B16" i="50"/>
  <c r="B15" i="50"/>
  <c r="H16" i="50"/>
  <c r="H18" i="50"/>
  <c r="H19" i="50"/>
  <c r="H15" i="50"/>
  <c r="B14" i="50"/>
  <c r="B13" i="50"/>
  <c r="B11" i="50"/>
  <c r="B12" i="50"/>
  <c r="L33" i="51" l="1"/>
  <c r="B20"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<sst xmlns="http://schemas.openxmlformats.org/spreadsheetml/2006/main" count="1096" uniqueCount="363">
  <si>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</si>
  <si>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</si>
  <si>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</si>
  <si>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</si>
  <si>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</si>
  <si>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</si>
  <si>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</si>
  <si>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</si>
  <si>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</si>
  <si>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</si>
  <si>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</si>
  <si>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</si>
  <si>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</si>
  <si>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</si>
  <si>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</si>
  <si>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</si>
  <si>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</si>
  <si>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</si>
  <si>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</si>
  <si>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</si>
  <si>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</si>
  <si>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</si>
  <si>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</si>
  <si>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</si>
  <si>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</si>
  <si>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</si>
  <si>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</si>
  <si>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</si>
  <si>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</si>
  <si>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</si>
  <si>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</si>
  <si>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</si>
  <si>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</si>
  <si>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</si>
  <si>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</si>
  <si>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</si>
  <si>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</si>
  <si>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</si>
  <si>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</si>
  <si>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</si>
  <si>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</si>
  <si>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</si>
  <si>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</si>
  <si>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</si>
  <si>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</si>
  <si>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</si>
  <si>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</si>
  <si>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</si>
  <si>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</si>
  <si>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</si>
  <si>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</si>
  <si>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</si>
  <si>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</si>
  <si>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</si>
  <si>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</si>
  <si>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</si>
  <si>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</si>
  <si>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</si>
  <si>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</si>
  <si>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</si>
  <si>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</si>
  <si>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</si>
  <si>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</si>
  <si>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</si>
  <si>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</si>
  <si>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</si>
  <si>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</si>
  <si>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</si>
  <si>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</si>
  <si>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</si>
  <si>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</si>
  <si>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</si>
  <si>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</si>
  <si>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</si>
  <si>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</si>
  <si>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</si>
  <si>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</si>
  <si>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</si>
  <si>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</si>
  <si>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</si>
  <si>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</si>
  <si>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</si>
  <si>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</si>
  <si>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</si>
  <si>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</si>
  <si>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</si>
  <si>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</si>
  <si>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</si>
  <si>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</si>
  <si>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</si>
  <si>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</si>
  <si>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</si>
  <si>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</si>
  <si>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</si>
  <si>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</si>
  <si>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</si>
  <si>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</si>
  <si>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</si>
  <si>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</si>
  <si>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</si>
  <si>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</si>
  <si>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</si>
  <si>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</si>
  <si>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</si>
  <si>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</si>
  <si>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</si>
  <si>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</si>
  <si>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</si>
  <si>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</si>
  <si>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</si>
  <si>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</si>
  <si>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</si>
  <si>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</si>
  <si>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</si>
  <si>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</si>
  <si>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</si>
  <si>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</si>
  <si>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</si>
  <si>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</si>
  <si>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</si>
  <si>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</si>
  <si>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</si>
  <si>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</si>
  <si>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</si>
  <si>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</si>
  <si>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</si>
  <si>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</si>
  <si>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</si>
  <si>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</si>
  <si>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</si>
  <si>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</si>
  <si>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</si>
  <si>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</si>
  <si>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</si>
  <si>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</si>
  <si>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</si>
  <si>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</si>
  <si>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</si>
  <si>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</si>
  <si>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</si>
  <si>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</si>
  <si>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</si>
  <si>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</si>
  <si>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</si>
  <si>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</si>
  <si>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</si>
  <si>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</si>
  <si>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</si>
  <si>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</si>
  <si>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</si>
  <si>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</si>
  <si>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</si>
  <si>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</si>
  <si>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</si>
  <si>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</si>
  <si>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</si>
  <si>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</si>
  <si>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</si>
  <si>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</si>
  <si>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</si>
  <si>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</si>
  <si>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</si>
  <si>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</si>
  <si>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</si>
  <si>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</si>
  <si>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</si>
  <si>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</si>
  <si>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</si>
  <si>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</si>
  <si>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</si>
  <si>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</si>
  <si>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</si>
  <si>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</si>
  <si>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</si>
  <si>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</si>
  <si>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</si>
  <si>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</si>
  <si>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</si>
  <si>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</si>
  <si>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</si>
  <si>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</si>
  <si>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</si>
  <si>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</si>
  <si>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</si>
  <si>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</si>
  <si>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</si>
  <si>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</si>
  <si>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</si>
  <si>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</si>
  <si>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</si>
  <si>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</si>
  <si>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</si>
  <si>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</si>
  <si>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</si>
  <si>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</si>
  <si>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</si>
  <si>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</si>
  <si>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</si>
  <si>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</si>
  <si>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</si>
  <si>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</si>
  <si>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</si>
  <si>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</si>
  <si>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</si>
  <si>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</si>
  <si>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</si>
  <si>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</si>
  <si>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</si>
  <si>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</si>
  <si>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</si>
  <si>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</si>
  <si>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</si>
  <si>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</si>
  <si>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</si>
  <si>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</si>
  <si>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</si>
  <si>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</si>
  <si>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</si>
  <si>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</si>
  <si>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</si>
  <si>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</si>
  <si>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</si>
  <si>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</si>
  <si>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</si>
  <si>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</si>
  <si>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</si>
  <si>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</si>
  <si>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</si>
  <si>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</si>
  <si>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</si>
  <si>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</si>
  <si>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</si>
  <si>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</si>
  <si>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</si>
  <si>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</si>
  <si>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</si>
  <si>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</si>
  <si>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</si>
  <si>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</si>
  <si>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</si>
  <si>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</si>
  <si>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</si>
  <si>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</si>
  <si>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</si>
  <si>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</si>
  <si>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</si>
  <si>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</si>
  <si>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</si>
  <si>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</si>
  <si>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</si>
  <si>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</si>
  <si>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</si>
  <si>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</si>
  <si>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</si>
  <si>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</si>
  <si>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</si>
  <si>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</si>
  <si>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</si>
  <si>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</si>
  <si>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</si>
  <si>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</si>
  <si>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</si>
  <si>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</si>
  <si>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</si>
  <si>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</si>
  <si>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</si>
  <si>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</si>
  <si>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</si>
  <si>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</si>
  <si>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</si>
  <si>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</si>
  <si>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</si>
  <si>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</si>
  <si>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</si>
  <si>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</si>
  <si>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</si>
  <si>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</si>
  <si>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</si>
  <si>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</si>
  <si>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</si>
  <si>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</si>
  <si>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</si>
  <si>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</si>
  <si>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</si>
  <si>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</si>
  <si>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</si>
  <si>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</si>
  <si>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</si>
  <si>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</si>
  <si>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</si>
  <si>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</si>
  <si>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</si>
  <si>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</si>
  <si>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</si>
  <si>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</si>
  <si>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</si>
  <si>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</si>
  <si>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</si>
  <si>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</si>
  <si>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</si>
  <si>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</si>
  <si>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</si>
  <si>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</si>
  <si>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</si>
  <si>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</si>
  <si>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</si>
  <si>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</si>
  <si>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</si>
  <si>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</si>
  <si>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</si>
  <si>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</si>
  <si>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</si>
  <si>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</si>
  <si>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</si>
  <si>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</si>
  <si>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</si>
  <si>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</si>
  <si>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</si>
  <si>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</si>
  <si>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</si>
  <si>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</si>
  <si>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</si>
  <si>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</si>
  <si>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</si>
  <si>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</si>
  <si>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</si>
  <si>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</si>
  <si>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</si>
  <si>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</si>
  <si>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</si>
  <si>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</si>
  <si>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</si>
  <si>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</si>
  <si>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</si>
  <si>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</si>
  <si>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</si>
  <si>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</si>
  <si>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</si>
  <si>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</si>
  <si>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</si>
  <si>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</si>
  <si>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</si>
  <si>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</si>
  <si>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</si>
  <si>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</si>
  <si>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</si>
  <si>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</si>
  <si>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</si>
  <si>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</si>
  <si>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</si>
  <si>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HP-FEE-ATM DP-ATM-XXX RT-XXX-XXX LP-EXT-FEE DP-EXT-XXX LP-EXT-FEE RT-XXX-XXX RP-FEE-XXX</t>
  </si>
  <si>
    <t>constant_pressure varying_pressure varying_pressure constant_pressure varying_pressure constant_pressure varying_pressure varying_pressure</t>
  </si>
  <si>
    <t>0_(positive) 1_(negative) None 1_(negative) 1_(negative) 1_(negative) None 0_(positive)</t>
  </si>
  <si>
    <t>1 0 0 2 0 2 0 0</t>
  </si>
  <si>
    <t>None None None None None None None None</t>
  </si>
  <si>
    <t>25000 10 600 180 4800 1200 1440 30</t>
  </si>
  <si>
    <t>Temperature</t>
  </si>
  <si>
    <t>Kelvin</t>
  </si>
  <si>
    <t>tmpStep</t>
  </si>
  <si>
    <t>The desired temperature of each step in a PSA cycle.</t>
  </si>
  <si>
    <t>283.15 283.15 383.15 383.15 383.15 383.15 283.15 283.15</t>
  </si>
  <si>
    <t>0.00000723 0.000005 0 0.000005 0.000005 0.000005 0 0.000000121</t>
  </si>
  <si>
    <t>1 0 0 0.000005 0 0.0000358 0 1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</si>
</sst>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2">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20" fillId="4" borderId="1" xfId="0" applyFont="1" applyFill="1" applyBorder="1" applyAlignment="1">
      <alignment horizontal="center"/>
    </xf>
    <xf numFmtId="0" fontId="20" fillId="4" borderId="10" xfId="0" applyFont="1" applyFill="1" applyBorder="1" applyAlignment="1">
      <alignment horizontal="center"/>
    </xf>
    <xf numFmtId="0" fontId="20" fillId="4" borderId="8" xfId="0" applyFont="1" applyFill="1" applyBorder="1" applyAlignment="1">
      <alignment horizontal="center"/>
    </xf>
    <xf numFmtId="2" fontId="21" fillId="2" borderId="1" xfId="0" quotePrefix="1" applyNumberFormat="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kalman/Documents/github/toPSAil/4_example/TVSA2-verification/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est)"/>
      <sheetName val="Data(Transposed)"/>
    </sheetNames>
    <sheetDataSet>
      <sheetData sheetId="0"/>
      <sheetData sheetId="1">
        <row r="12">
          <cell r="B12">
            <v>0</v>
          </cell>
        </row>
        <row r="15">
          <cell r="C15" t="str">
            <v>-</v>
          </cell>
        </row>
        <row r="23">
          <cell r="B23">
            <v>1</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1" totalsRowShown="0" headerRowDxfId="23" dataDxfId="21" headerRowBorderDxfId="22" tableBorderDxfId="20" totalsRowBorderDxfId="19">
  <autoFilter ref="A9:J21"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Organizer'!E12:E12),"")</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21" t="s">
        <v>36</v>
      </c>
      <c r="E5" s="121"/>
      <c r="F5" s="121"/>
      <c r="G5" s="121"/>
      <c r="H5" s="121"/>
      <c r="I5" s="121"/>
      <c r="J5" s="121"/>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22" t="s">
        <v>29</v>
      </c>
      <c r="B3" s="122"/>
      <c r="C3" s="122"/>
      <c r="D3" s="122"/>
      <c r="E3" s="122"/>
      <c r="F3" s="122"/>
      <c r="G3" s="122"/>
      <c r="H3" s="122"/>
      <c r="I3" s="122"/>
      <c r="J3" s="122"/>
    </row>
    <row r="4" spans="1:10" ht="14.75" customHeight="1" x14ac:dyDescent="0.2">
      <c r="A4" s="58"/>
      <c r="B4" s="59"/>
      <c r="C4" s="50"/>
      <c r="D4" s="60"/>
      <c r="E4" s="60"/>
      <c r="F4" s="60"/>
      <c r="G4" s="60"/>
      <c r="H4" s="60"/>
      <c r="I4" s="59"/>
      <c r="J4" s="123" t="str">
        <f>IF(COUNTIF(Table132[Test 3],1)=COUNTA(Table132[Value]),"Ready","Not Ready")</f>
        <v>Ready</v>
      </c>
    </row>
    <row r="5" spans="1:10" ht="14.75" customHeight="1" x14ac:dyDescent="0.2">
      <c r="A5" s="58"/>
      <c r="B5" s="59"/>
      <c r="C5" s="50"/>
      <c r="D5" s="60"/>
      <c r="E5" s="60"/>
      <c r="F5" s="60"/>
      <c r="G5" s="60"/>
      <c r="H5" s="60"/>
      <c r="I5" s="60"/>
      <c r="J5" s="124"/>
    </row>
    <row r="6" spans="1:10" ht="14.75" customHeight="1" x14ac:dyDescent="0.2">
      <c r="A6" s="58"/>
      <c r="B6" s="59"/>
      <c r="C6" s="50"/>
      <c r="D6" s="60"/>
      <c r="E6" s="60"/>
      <c r="F6" s="60"/>
      <c r="G6" s="60"/>
      <c r="H6" s="60"/>
      <c r="I6" s="60"/>
      <c r="J6" s="124"/>
    </row>
    <row r="7" spans="1:10" ht="14.75" customHeight="1" x14ac:dyDescent="0.2">
      <c r="A7" s="58"/>
      <c r="B7" s="59"/>
      <c r="C7" s="50"/>
      <c r="D7" s="60"/>
      <c r="E7" s="60"/>
      <c r="F7" s="60"/>
      <c r="G7" s="60"/>
      <c r="H7" s="60"/>
      <c r="I7" s="60"/>
      <c r="J7" s="124"/>
    </row>
    <row r="8" spans="1:10" ht="14.75" customHeight="1" x14ac:dyDescent="0.2">
      <c r="A8" s="61"/>
      <c r="B8" s="62"/>
      <c r="C8" s="63"/>
      <c r="D8" s="64"/>
      <c r="E8" s="64"/>
      <c r="F8" s="64"/>
      <c r="G8" s="64"/>
      <c r="H8" s="64"/>
      <c r="I8" s="64"/>
      <c r="J8" s="12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20</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2</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kHoXKbzoui3uWhij4bVvHIoKPL7qXzGJd5YiAAqsKsIS4zYZPa8ad0AvQRyEXbwq/P1QYtLlZd11cs4ELIF8lA==" saltValue="VJnZdkAW3qcJqHjUlflw1w=="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1"/>
  <sheetViews>
    <sheetView showGridLines="0" tabSelected="1" topLeftCell="A2" zoomScale="110" zoomScaleNormal="110" zoomScaleSheetLayoutView="70" workbookViewId="0">
      <pane ySplit="8" topLeftCell="A10" activePane="bottomLeft" state="frozen"/>
      <selection activeCell="B2" sqref="B2"/>
      <selection pane="bottomLeft" activeCell="B10" sqref="B10"/>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22" t="s">
        <v>29</v>
      </c>
      <c r="B3" s="122"/>
      <c r="C3" s="122"/>
      <c r="D3" s="122"/>
      <c r="E3" s="122"/>
      <c r="F3" s="122"/>
      <c r="G3" s="122"/>
      <c r="H3" s="122"/>
      <c r="I3" s="122"/>
      <c r="J3" s="122"/>
    </row>
    <row r="4" spans="1:10" ht="14.75" customHeight="1" x14ac:dyDescent="0.2">
      <c r="A4" s="58"/>
      <c r="B4" s="59"/>
      <c r="C4" s="50"/>
      <c r="D4" s="60"/>
      <c r="E4" s="60"/>
      <c r="F4" s="60"/>
      <c r="G4" s="60"/>
      <c r="H4" s="60"/>
      <c r="I4" s="59"/>
      <c r="J4" s="123" t="str">
        <f ca="1">IF(COUNTIF(Table1323[Test 3],1)=COUNTA(Table1323[Value])-COUNTIF(Table1323[Value],"")+1,"Ready","Not Ready")</f>
        <v>Ready</v>
      </c>
    </row>
    <row r="5" spans="1:10" ht="14.75" customHeight="1" x14ac:dyDescent="0.2">
      <c r="A5" s="58"/>
      <c r="B5" s="59"/>
      <c r="C5" s="50"/>
      <c r="D5" s="60"/>
      <c r="E5" s="60"/>
      <c r="F5" s="60"/>
      <c r="G5" s="60"/>
      <c r="H5" s="60"/>
      <c r="I5" s="60"/>
      <c r="J5" s="124"/>
    </row>
    <row r="6" spans="1:10" ht="14.75" customHeight="1" x14ac:dyDescent="0.2">
      <c r="A6" s="58"/>
      <c r="B6" s="59"/>
      <c r="C6" s="50"/>
      <c r="D6" s="60"/>
      <c r="E6" s="60"/>
      <c r="F6" s="60"/>
      <c r="G6" s="60"/>
      <c r="H6" s="60"/>
      <c r="I6" s="60"/>
      <c r="J6" s="124"/>
    </row>
    <row r="7" spans="1:10" ht="14.75" customHeight="1" x14ac:dyDescent="0.2">
      <c r="A7" s="58"/>
      <c r="B7" s="59"/>
      <c r="C7" s="50"/>
      <c r="D7" s="60"/>
      <c r="E7" s="60"/>
      <c r="F7" s="60"/>
      <c r="G7" s="60"/>
      <c r="H7" s="60"/>
      <c r="I7" s="60"/>
      <c r="J7" s="124"/>
    </row>
    <row r="8" spans="1:10" ht="14.75" customHeight="1" x14ac:dyDescent="0.2">
      <c r="A8" s="61"/>
      <c r="B8" s="62"/>
      <c r="C8" s="63"/>
      <c r="D8" s="64"/>
      <c r="E8" s="64"/>
      <c r="F8" s="64"/>
      <c r="G8" s="64"/>
      <c r="H8" s="64"/>
      <c r="I8" s="64"/>
      <c r="J8" s="125"/>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76" t="s">
        <v>358</v>
      </c>
      <c r="B10" s="78" t="str">
        <f ca="1">IF(Table1323[[#This Row],[Test 3]]=1,_xlfn.TEXTJOIN(" ",TRUE,'Cycle Organizer'!$E$11:OFFSET('Cycle Organizer'!$E$11,0,Initialization!$B$12)),"")</f>
        <v>283.15 283.15 383.15 383.15 383.15 383.15 283.15 283.15</v>
      </c>
      <c r="C10" s="100" t="s">
        <v>123</v>
      </c>
      <c r="D10" s="49" t="s">
        <v>27</v>
      </c>
      <c r="E10" s="49" t="s">
        <v>9</v>
      </c>
      <c r="F10" s="16" t="s">
        <v>40</v>
      </c>
      <c r="G10" s="49">
        <v>1</v>
      </c>
      <c r="H10" s="49">
        <v>1</v>
      </c>
      <c r="I10" s="17">
        <f>[1]Initialization!$B$23</f>
        <v>1</v>
      </c>
      <c r="J10" s="18" t="s">
        <v>359</v>
      </c>
    </row>
    <row r="11" spans="1:10" ht="16" x14ac:dyDescent="0.2">
      <c r="A11" s="15" t="s">
        <v>249</v>
      </c>
      <c r="B11" s="78" t="str">
        <f ca="1">IF(Table1323[[#This Row],[Test 3]]=1,_xlfn.TEXTJOIN(" ",TRUE,'Cycle Organizer'!$E$12:OFFSET('Cycle Organizer'!$E$12,0,Initialization!$B$12)),"")</f>
        <v>25000 10 600 180 4800 1200 1440 30</v>
      </c>
      <c r="C11" s="16" t="s">
        <v>3</v>
      </c>
      <c r="D11" s="49" t="s">
        <v>27</v>
      </c>
      <c r="E11" s="49" t="s">
        <v>9</v>
      </c>
      <c r="F11" s="16" t="s">
        <v>40</v>
      </c>
      <c r="G11" s="49">
        <v>1</v>
      </c>
      <c r="H11" s="49">
        <v>1</v>
      </c>
      <c r="I11" s="17">
        <v>1</v>
      </c>
      <c r="J11" s="18" t="s">
        <v>254</v>
      </c>
    </row>
    <row r="12" spans="1:10" ht="32" x14ac:dyDescent="0.2">
      <c r="A12" s="15" t="s">
        <v>250</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253</v>
      </c>
    </row>
    <row r="13" spans="1:10" ht="32" x14ac:dyDescent="0.2">
      <c r="A13" s="76" t="s">
        <v>252</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256</v>
      </c>
    </row>
    <row r="14" spans="1:10" ht="32" x14ac:dyDescent="0.2">
      <c r="A14" s="15" t="s">
        <v>251</v>
      </c>
      <c r="B14" s="78" t="str">
        <f ca="1">IF(Table1323[[#This Row],[Test 3]]=1,_xlfn.TEXTJOIN(" ",TRUE,'Cycle Organizer'!$E$15:OFFSET('Cycle Organizer'!$E$15,0,Initialization!$B$12)),"")</f>
        <v>None None None None None None None None</v>
      </c>
      <c r="C14" s="16" t="s">
        <v>3</v>
      </c>
      <c r="D14" s="49" t="s">
        <v>27</v>
      </c>
      <c r="E14" s="49" t="s">
        <v>9</v>
      </c>
      <c r="F14" s="16" t="s">
        <v>40</v>
      </c>
      <c r="G14" s="49">
        <v>1</v>
      </c>
      <c r="H14" s="49">
        <v>1</v>
      </c>
      <c r="I14" s="17">
        <v>1</v>
      </c>
      <c r="J14" s="18" t="s">
        <v>255</v>
      </c>
    </row>
    <row r="15" spans="1:10" ht="16" x14ac:dyDescent="0.2">
      <c r="A15" s="76" t="s">
        <v>257</v>
      </c>
      <c r="B15" s="78" t="str">
        <f ca="1">IF(Table1323[[#This Row],[Test 3]]=1,_xlfn.TEXTJOIN(" ",TRUE,OFFSET('Cycle Organizer'!$E$18,12*(RIGHT(A15,1)-1),0):OFFSET('Cycle Organizer'!$E$18,12*(RIGHT(A15,1)-1),Initialization!$B$12)),"")</f>
        <v>HP-FEE-ATM DP-ATM-XXX RT-XXX-XXX LP-EXT-FEE DP-EXT-XXX LP-EXT-FEE RT-XXX-XXX RP-FEE-XXX</v>
      </c>
      <c r="C15" s="16" t="s">
        <v>3</v>
      </c>
      <c r="D15" s="49" t="s">
        <v>27</v>
      </c>
      <c r="E15" s="49" t="s">
        <v>9</v>
      </c>
      <c r="F15" s="16" t="s">
        <v>40</v>
      </c>
      <c r="G15" s="49">
        <v>1</v>
      </c>
      <c r="H15" s="49">
        <f>Initialization!$B$10</f>
        <v>1</v>
      </c>
      <c r="I15" s="17">
        <v>1</v>
      </c>
      <c r="J15" s="18" t="s">
        <v>266</v>
      </c>
    </row>
    <row r="16" spans="1:10" ht="16" x14ac:dyDescent="0.2">
      <c r="A16" s="76" t="s">
        <v>258</v>
      </c>
      <c r="B16" s="78" t="str">
        <f ca="1">IF(Table1323[[#This Row],[Test 3]]=1,_xlfn.TEXTJOIN(" ",TRUE,OFFSET('Cycle Organizer'!$E$17,12*(RIGHT(A16,1)-1),0):OFFSET('Cycle Organizer'!$E$17,12*(RIGHT(A16,1)-1),Initialization!$B$12)),"")</f>
        <v>constant_pressure varying_pressure varying_pressure constant_pressure varying_pressure constant_pressure varying_pressure varying_pressure</v>
      </c>
      <c r="C16" s="16" t="s">
        <v>3</v>
      </c>
      <c r="D16" s="49" t="s">
        <v>27</v>
      </c>
      <c r="E16" s="49" t="s">
        <v>9</v>
      </c>
      <c r="F16" s="16" t="s">
        <v>40</v>
      </c>
      <c r="G16" s="49">
        <v>1</v>
      </c>
      <c r="H16" s="49">
        <f>Initialization!$B$10</f>
        <v>1</v>
      </c>
      <c r="I16" s="17">
        <v>1</v>
      </c>
      <c r="J16" s="18" t="s">
        <v>267</v>
      </c>
    </row>
    <row r="17" spans="1:10" ht="15" x14ac:dyDescent="0.2">
      <c r="A17" s="76" t="s">
        <v>349</v>
      </c>
      <c r="B17" s="78" t="s">
        <v>353</v>
      </c>
      <c r="C17" s="100"/>
      <c r="D17" s="49"/>
      <c r="E17" s="49"/>
      <c r="F17" s="16"/>
      <c r="G17" s="49">
        <v>1</v>
      </c>
      <c r="H17" s="49">
        <v>1</v>
      </c>
      <c r="I17" s="17">
        <v>1</v>
      </c>
      <c r="J17" s="18"/>
    </row>
    <row r="18" spans="1:10" ht="32" x14ac:dyDescent="0.2">
      <c r="A18" s="76" t="s">
        <v>259</v>
      </c>
      <c r="B18" s="78" t="str">
        <f ca="1">IF(Table1323[[#This Row],[Test 3]]=1,_xlfn.TEXTJOIN(" ",TRUE,OFFSET('Cycle Organizer'!$E$23,12*(RIGHT(A18,1)-1),0):OFFSET('Cycle Organizer'!$E$23,12*(RIGHT(A18,1)-1),Initialization!$B$12)),"")</f>
        <v>0.00000723 0.000005 0 0.000005 0.000005 0.000005 0 0.000000121</v>
      </c>
      <c r="C18" s="16" t="s">
        <v>67</v>
      </c>
      <c r="D18" s="49" t="s">
        <v>27</v>
      </c>
      <c r="E18" s="49" t="s">
        <v>9</v>
      </c>
      <c r="F18" s="16" t="s">
        <v>40</v>
      </c>
      <c r="G18" s="49">
        <v>1</v>
      </c>
      <c r="H18" s="49">
        <f>Initialization!$B$10</f>
        <v>1</v>
      </c>
      <c r="I18" s="17">
        <v>1</v>
      </c>
      <c r="J18" s="18" t="s">
        <v>265</v>
      </c>
    </row>
    <row r="19" spans="1:10" ht="32" x14ac:dyDescent="0.2">
      <c r="A19" s="76" t="s">
        <v>260</v>
      </c>
      <c r="B19" s="78" t="str">
        <f ca="1">IF(Table1323[[#This Row],[Test 3]]=1,_xlfn.TEXTJOIN(" ",TRUE,OFFSET('Cycle Organizer'!$E$27,12*(RIGHT(A19,1)-1),0):OFFSET('Cycle Organizer'!$E$27,12*(RIGHT(A19,1)-1),Initialization!$B$12)),"")</f>
        <v>1 0 0 0.000005 0 0.0000358 0 1</v>
      </c>
      <c r="C19" s="16" t="s">
        <v>67</v>
      </c>
      <c r="D19" s="49" t="s">
        <v>27</v>
      </c>
      <c r="E19" s="49" t="s">
        <v>9</v>
      </c>
      <c r="F19" s="16" t="s">
        <v>40</v>
      </c>
      <c r="G19" s="49">
        <v>1</v>
      </c>
      <c r="H19" s="49">
        <f>Initialization!$B$10</f>
        <v>1</v>
      </c>
      <c r="I19" s="17">
        <v>1</v>
      </c>
      <c r="J19" s="18" t="s">
        <v>268</v>
      </c>
    </row>
    <row r="20" spans="1:10" ht="32" x14ac:dyDescent="0.2">
      <c r="A20" s="76" t="s">
        <v>264</v>
      </c>
      <c r="B20" s="78" t="str">
        <f ca="1">IF(Table1323[[#This Row],[Test 3]]=1,_xlfn.TEXTJOIN(" ",TRUE,OFFSET('Cycle Organizer'!$E$19,12*(RIGHT(A20,1)-1),0):OFFSET('Cycle Organizer'!$E$19,12*(RIGHT(A20,1)-1),Initialization!$B$12)),"")</f>
        <v>0_(positive) 1_(negative) None 1_(negative) 1_(negative) 1_(negative) None 0_(positive)</v>
      </c>
      <c r="C20" s="100" t="s">
        <v>3</v>
      </c>
      <c r="D20" s="49" t="s">
        <v>27</v>
      </c>
      <c r="E20" s="49" t="s">
        <v>9</v>
      </c>
      <c r="F20" s="16" t="s">
        <v>40</v>
      </c>
      <c r="G20" s="49">
        <v>1</v>
      </c>
      <c r="H20" s="49">
        <f>Initialization!$B$10</f>
        <v>1</v>
      </c>
      <c r="I20" s="17">
        <v>1</v>
      </c>
      <c r="J20" s="18" t="s">
        <v>269</v>
      </c>
    </row>
    <row r="21" spans="1:10" ht="16" x14ac:dyDescent="0.2">
      <c r="A21" s="69" t="s">
        <v>64</v>
      </c>
      <c r="B21" s="18"/>
      <c r="C21" s="18"/>
      <c r="D21" s="18"/>
      <c r="E21" s="18"/>
      <c r="F21" s="18"/>
      <c r="G21" s="72">
        <v>1</v>
      </c>
      <c r="H21" s="72">
        <v>1</v>
      </c>
      <c r="I21" s="73">
        <v>0</v>
      </c>
      <c r="J21" s="74" t="s">
        <v>65</v>
      </c>
    </row>
  </sheetData>
  <sheetProtection algorithmName="SHA-512" hashValue="HSWg7T9PvMc50KNi3pc1G3RShxRqpJs79dQ1xWMTgk5jVcnGafFZnkS3Qe4izL20R8ICTvX4r0pGuvG4UOKD+A==" saltValue="UUKslMHkcHX5F5wu556qmQ==" spinCount="100000" sheet="1" objects="1" scenarios="1" selectLockedCells="1" selectUnlockedCells="1"/>
  <mergeCells count="2">
    <mergeCell ref="A3:J3"/>
    <mergeCell ref="J4:J8"/>
  </mergeCells>
  <conditionalFormatting sqref="B10:B20">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IF(COUNTA($B$10:$B$21)-COUNTIF($B$10:$B$21,"")+1&lt;&gt;COUNTIF($I$10:$I$21,1),1,0)</formula>
    </cfRule>
    <cfRule type="expression" dxfId="24" priority="816">
      <formula>IF(COUNTA($B$10:$B$21)=COUNTIF($I$10:$I$21,1),1,0)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D11:D20</xm:sqref>
        </x14:dataValidation>
        <x14:dataValidation type="list" allowBlank="1" showInputMessage="1" showErrorMessage="1" xr:uid="{7559FEB5-598B-7A4D-9C84-9BA82942EF3C}">
          <x14:formula1>
            <xm:f>Reference!$A$2:$A$8</xm:f>
          </x14:formula1>
          <xm:sqref>E11:E20</xm:sqref>
        </x14:dataValidation>
        <x14:dataValidation type="list" allowBlank="1" showInputMessage="1" showErrorMessage="1" xr:uid="{E9EA0ACB-FA45-174F-97CD-860D421CDDC3}">
          <x14:formula1>
            <xm:f>Reference!$C$2:$C$23</xm:f>
          </x14:formula1>
          <xm:sqref>F11:F20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8"/>
      <c r="C10" s="128"/>
      <c r="D10" s="128"/>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6" t="s">
        <v>204</v>
      </c>
      <c r="C12" s="54" t="s">
        <v>1</v>
      </c>
      <c r="D12" s="54" t="s">
        <v>3</v>
      </c>
      <c r="E12" s="81">
        <v>0</v>
      </c>
      <c r="F12" s="81">
        <v>0</v>
      </c>
      <c r="G12" s="81">
        <v>0</v>
      </c>
      <c r="H12" s="81">
        <v>0</v>
      </c>
      <c r="I12" s="81">
        <v>0</v>
      </c>
      <c r="J12" s="81">
        <v>0</v>
      </c>
      <c r="K12" s="81">
        <v>0</v>
      </c>
      <c r="L12" s="81">
        <v>0</v>
      </c>
      <c r="M12" s="82"/>
    </row>
    <row r="13" spans="2:13" x14ac:dyDescent="0.2">
      <c r="B13" s="126"/>
      <c r="C13" s="54" t="s">
        <v>2</v>
      </c>
      <c r="D13" s="54"/>
      <c r="E13" s="81" t="s">
        <v>207</v>
      </c>
      <c r="F13" s="81" t="s">
        <v>207</v>
      </c>
      <c r="G13" s="81" t="s">
        <v>207</v>
      </c>
      <c r="H13" s="81" t="s">
        <v>207</v>
      </c>
      <c r="I13" s="81" t="s">
        <v>207</v>
      </c>
      <c r="J13" s="81" t="s">
        <v>207</v>
      </c>
      <c r="K13" s="81" t="s">
        <v>207</v>
      </c>
      <c r="L13" s="81" t="s">
        <v>207</v>
      </c>
      <c r="M13" s="82"/>
    </row>
    <row r="14" spans="2:13" x14ac:dyDescent="0.2">
      <c r="B14" s="126"/>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6"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6"/>
      <c r="C17" s="54" t="s">
        <v>212</v>
      </c>
      <c r="D17" s="54" t="s">
        <v>3</v>
      </c>
      <c r="E17" s="81" t="s">
        <v>175</v>
      </c>
      <c r="F17" s="81" t="s">
        <v>173</v>
      </c>
      <c r="G17" s="81" t="s">
        <v>182</v>
      </c>
      <c r="H17" s="81" t="s">
        <v>182</v>
      </c>
      <c r="I17" s="81" t="s">
        <v>182</v>
      </c>
      <c r="J17" s="81" t="s">
        <v>182</v>
      </c>
      <c r="K17" s="81" t="s">
        <v>169</v>
      </c>
      <c r="L17" s="81" t="s">
        <v>184</v>
      </c>
      <c r="M17" s="82"/>
    </row>
    <row r="18" spans="2:13" x14ac:dyDescent="0.2">
      <c r="B18" s="126"/>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6"/>
      <c r="C19" s="127"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6"/>
      <c r="C20" s="127"/>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6"/>
      <c r="C21" s="127"/>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6"/>
      <c r="C22" s="127"/>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6"/>
      <c r="C23" s="127"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6"/>
      <c r="C24" s="127"/>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6"/>
      <c r="C25" s="127"/>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6"/>
      <c r="C26" s="127"/>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6"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6"/>
      <c r="C29" s="54" t="s">
        <v>212</v>
      </c>
      <c r="D29" s="54" t="s">
        <v>3</v>
      </c>
      <c r="E29" s="81" t="s">
        <v>182</v>
      </c>
      <c r="F29" s="81" t="s">
        <v>182</v>
      </c>
      <c r="G29" s="81" t="s">
        <v>169</v>
      </c>
      <c r="H29" s="81" t="s">
        <v>184</v>
      </c>
      <c r="I29" s="81" t="s">
        <v>175</v>
      </c>
      <c r="J29" s="81" t="s">
        <v>173</v>
      </c>
      <c r="K29" s="81" t="s">
        <v>182</v>
      </c>
      <c r="L29" s="81" t="s">
        <v>182</v>
      </c>
      <c r="M29" s="82"/>
    </row>
    <row r="30" spans="2:13" x14ac:dyDescent="0.2">
      <c r="B30" s="126"/>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6"/>
      <c r="C31" s="127"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6"/>
      <c r="C32" s="127"/>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6"/>
      <c r="C33" s="127"/>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6"/>
      <c r="C34" s="127"/>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6"/>
      <c r="C35" s="127"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6"/>
      <c r="C36" s="127"/>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6"/>
      <c r="C37" s="127"/>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6"/>
      <c r="C38" s="127"/>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9"/>
      <c r="C10" s="128"/>
      <c r="D10" s="128"/>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8"/>
      <c r="C10" s="128"/>
      <c r="D10" s="128"/>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6" t="s">
        <v>204</v>
      </c>
      <c r="C12" s="54" t="s">
        <v>1</v>
      </c>
      <c r="D12" s="54" t="s">
        <v>3</v>
      </c>
      <c r="E12" s="57">
        <v>0</v>
      </c>
      <c r="F12" s="57">
        <v>0</v>
      </c>
      <c r="G12" s="57">
        <v>0</v>
      </c>
      <c r="H12" s="57">
        <v>0</v>
      </c>
      <c r="I12" s="57">
        <v>0</v>
      </c>
      <c r="J12" s="57">
        <v>0</v>
      </c>
      <c r="K12" s="57">
        <v>0</v>
      </c>
      <c r="L12" s="57">
        <v>0</v>
      </c>
    </row>
    <row r="13" spans="2:12" x14ac:dyDescent="0.2">
      <c r="B13" s="126"/>
      <c r="C13" s="54" t="s">
        <v>2</v>
      </c>
      <c r="D13" s="54"/>
      <c r="E13" s="57" t="s">
        <v>207</v>
      </c>
      <c r="F13" s="57" t="s">
        <v>207</v>
      </c>
      <c r="G13" s="57" t="s">
        <v>207</v>
      </c>
      <c r="H13" s="57" t="s">
        <v>207</v>
      </c>
      <c r="I13" s="57" t="s">
        <v>207</v>
      </c>
      <c r="J13" s="57" t="s">
        <v>207</v>
      </c>
      <c r="K13" s="57" t="s">
        <v>207</v>
      </c>
      <c r="L13" s="57" t="s">
        <v>207</v>
      </c>
    </row>
    <row r="14" spans="2:12" x14ac:dyDescent="0.2">
      <c r="B14" s="126"/>
      <c r="C14" s="54" t="s">
        <v>225</v>
      </c>
      <c r="D14" s="54" t="s">
        <v>3</v>
      </c>
      <c r="E14" s="57" t="s">
        <v>207</v>
      </c>
      <c r="F14" s="57" t="s">
        <v>207</v>
      </c>
      <c r="G14" s="57" t="s">
        <v>207</v>
      </c>
      <c r="H14" s="57" t="s">
        <v>207</v>
      </c>
      <c r="I14" s="57" t="s">
        <v>207</v>
      </c>
      <c r="J14" s="57" t="s">
        <v>207</v>
      </c>
      <c r="K14" s="57" t="s">
        <v>207</v>
      </c>
      <c r="L14" s="57" t="s">
        <v>207</v>
      </c>
    </row>
    <row r="15" spans="2:12" x14ac:dyDescent="0.2">
      <c r="B15" s="131"/>
      <c r="C15" s="131"/>
      <c r="D15" s="131"/>
      <c r="E15" s="131"/>
      <c r="F15" s="131"/>
      <c r="G15" s="131"/>
      <c r="H15" s="131"/>
      <c r="I15" s="131"/>
      <c r="J15" s="131"/>
      <c r="K15" s="131"/>
      <c r="L15" s="131"/>
    </row>
    <row r="16" spans="2:12" x14ac:dyDescent="0.2">
      <c r="B16" s="126" t="s">
        <v>238</v>
      </c>
      <c r="C16" s="54" t="s">
        <v>198</v>
      </c>
      <c r="D16" s="54" t="s">
        <v>3</v>
      </c>
      <c r="E16" s="57" t="s">
        <v>215</v>
      </c>
      <c r="F16" s="57" t="s">
        <v>215</v>
      </c>
      <c r="G16" s="57" t="s">
        <v>214</v>
      </c>
      <c r="H16" s="57" t="s">
        <v>214</v>
      </c>
      <c r="I16" s="57" t="s">
        <v>214</v>
      </c>
      <c r="J16" s="57" t="s">
        <v>214</v>
      </c>
      <c r="K16" s="57" t="s">
        <v>215</v>
      </c>
      <c r="L16" s="57" t="s">
        <v>214</v>
      </c>
    </row>
    <row r="17" spans="2:12" x14ac:dyDescent="0.2">
      <c r="B17" s="126"/>
      <c r="C17" s="54" t="s">
        <v>212</v>
      </c>
      <c r="D17" s="54" t="s">
        <v>3</v>
      </c>
      <c r="E17" s="57" t="s">
        <v>175</v>
      </c>
      <c r="F17" s="57" t="s">
        <v>173</v>
      </c>
      <c r="G17" s="57" t="s">
        <v>182</v>
      </c>
      <c r="H17" s="57" t="s">
        <v>182</v>
      </c>
      <c r="I17" s="57" t="s">
        <v>182</v>
      </c>
      <c r="J17" s="57" t="s">
        <v>182</v>
      </c>
      <c r="K17" s="57" t="s">
        <v>169</v>
      </c>
      <c r="L17" s="57" t="s">
        <v>184</v>
      </c>
    </row>
    <row r="18" spans="2:12" x14ac:dyDescent="0.2">
      <c r="B18" s="126"/>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6"/>
      <c r="C19" s="127"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6"/>
      <c r="C20" s="127"/>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6"/>
      <c r="C21" s="127"/>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6"/>
      <c r="C22" s="127"/>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6"/>
      <c r="C23" s="127"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6"/>
      <c r="C24" s="127"/>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6"/>
      <c r="C25" s="127"/>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6"/>
      <c r="C26" s="127"/>
      <c r="D26" s="54" t="s">
        <v>202</v>
      </c>
      <c r="E26" s="75">
        <v>5.5000000000000002E-5</v>
      </c>
      <c r="F26" s="75">
        <v>0</v>
      </c>
      <c r="G26" s="75">
        <v>1</v>
      </c>
      <c r="H26" s="75">
        <v>1</v>
      </c>
      <c r="I26" s="75">
        <v>1</v>
      </c>
      <c r="J26" s="75">
        <v>1</v>
      </c>
      <c r="K26" s="75">
        <v>0</v>
      </c>
      <c r="L26" s="75">
        <v>1.2700000000000001E-7</v>
      </c>
    </row>
    <row r="27" spans="2:12" x14ac:dyDescent="0.2">
      <c r="B27" s="130"/>
      <c r="C27" s="130"/>
      <c r="D27" s="130"/>
      <c r="E27" s="130"/>
      <c r="F27" s="130"/>
      <c r="G27" s="130"/>
      <c r="H27" s="130"/>
      <c r="I27" s="130"/>
      <c r="J27" s="130"/>
      <c r="K27" s="130"/>
      <c r="L27" s="130"/>
    </row>
    <row r="28" spans="2:12" x14ac:dyDescent="0.2">
      <c r="B28" s="126" t="s">
        <v>239</v>
      </c>
      <c r="C28" s="54" t="s">
        <v>198</v>
      </c>
      <c r="D28" s="54" t="s">
        <v>3</v>
      </c>
      <c r="E28" s="57" t="s">
        <v>214</v>
      </c>
      <c r="F28" s="57" t="s">
        <v>214</v>
      </c>
      <c r="G28" s="57" t="s">
        <v>215</v>
      </c>
      <c r="H28" s="57" t="s">
        <v>214</v>
      </c>
      <c r="I28" s="57" t="s">
        <v>215</v>
      </c>
      <c r="J28" s="57" t="s">
        <v>215</v>
      </c>
      <c r="K28" s="57" t="s">
        <v>214</v>
      </c>
      <c r="L28" s="57" t="s">
        <v>214</v>
      </c>
    </row>
    <row r="29" spans="2:12" x14ac:dyDescent="0.2">
      <c r="B29" s="126"/>
      <c r="C29" s="54" t="s">
        <v>212</v>
      </c>
      <c r="D29" s="54" t="s">
        <v>3</v>
      </c>
      <c r="E29" s="57" t="s">
        <v>182</v>
      </c>
      <c r="F29" s="57" t="s">
        <v>182</v>
      </c>
      <c r="G29" s="57" t="s">
        <v>169</v>
      </c>
      <c r="H29" s="57" t="s">
        <v>184</v>
      </c>
      <c r="I29" s="57" t="s">
        <v>175</v>
      </c>
      <c r="J29" s="57" t="s">
        <v>173</v>
      </c>
      <c r="K29" s="57" t="s">
        <v>182</v>
      </c>
      <c r="L29" s="57" t="s">
        <v>182</v>
      </c>
    </row>
    <row r="30" spans="2:12" x14ac:dyDescent="0.2">
      <c r="B30" s="126"/>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6"/>
      <c r="C31" s="127"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6"/>
      <c r="C32" s="127"/>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6"/>
      <c r="C33" s="127"/>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6"/>
      <c r="C34" s="127"/>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6"/>
      <c r="C35" s="127"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6"/>
      <c r="C36" s="127"/>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6"/>
      <c r="C37" s="127"/>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6"/>
      <c r="C38" s="127"/>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9"/>
  <sheetViews>
    <sheetView showGridLines="0" zoomScaleNormal="100" workbookViewId="0">
      <pane xSplit="4" ySplit="10" topLeftCell="F11" activePane="bottomRight" state="frozen"/>
      <selection pane="topRight" activeCell="E1" sqref="E1"/>
      <selection pane="bottomLeft" activeCell="A11" sqref="A11"/>
      <selection pane="bottomRight" activeCell="I23" sqref="I23"/>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9"/>
      <c r="C10" s="128"/>
      <c r="D10" s="128"/>
      <c r="E10" s="52" t="s">
        <v>190</v>
      </c>
      <c r="F10" s="52" t="s">
        <v>191</v>
      </c>
      <c r="G10" s="52" t="s">
        <v>192</v>
      </c>
      <c r="H10" s="52" t="s">
        <v>193</v>
      </c>
      <c r="I10" s="52" t="s">
        <v>194</v>
      </c>
      <c r="J10" s="52" t="s">
        <v>195</v>
      </c>
      <c r="K10" s="52" t="s">
        <v>196</v>
      </c>
      <c r="L10" s="52" t="s">
        <v>197</v>
      </c>
    </row>
    <row r="11" spans="2:12" x14ac:dyDescent="0.2">
      <c r="B11" s="118" t="s">
        <v>356</v>
      </c>
      <c r="C11" s="119" t="s">
        <v>1</v>
      </c>
      <c r="D11" s="117" t="s">
        <v>357</v>
      </c>
      <c r="E11" s="120">
        <v>283.14999999999998</v>
      </c>
      <c r="F11" s="120">
        <v>283.14999999999998</v>
      </c>
      <c r="G11" s="120">
        <v>383.15</v>
      </c>
      <c r="H11" s="120">
        <v>383.15</v>
      </c>
      <c r="I11" s="120">
        <v>383.15</v>
      </c>
      <c r="J11" s="120">
        <v>383.15</v>
      </c>
      <c r="K11" s="120">
        <v>283.14999999999998</v>
      </c>
      <c r="L11" s="120">
        <v>283.14999999999998</v>
      </c>
    </row>
    <row r="12" spans="2:12" ht="16" x14ac:dyDescent="0.2">
      <c r="B12" s="88" t="s">
        <v>199</v>
      </c>
      <c r="C12" s="84" t="s">
        <v>1</v>
      </c>
      <c r="D12" s="54" t="s">
        <v>216</v>
      </c>
      <c r="E12" s="116">
        <v>25000</v>
      </c>
      <c r="F12" s="116">
        <v>10</v>
      </c>
      <c r="G12" s="116">
        <v>600</v>
      </c>
      <c r="H12" s="116">
        <v>180</v>
      </c>
      <c r="I12" s="116">
        <v>4800</v>
      </c>
      <c r="J12" s="116">
        <v>1200</v>
      </c>
      <c r="K12" s="116">
        <v>1440</v>
      </c>
      <c r="L12" s="116">
        <v>30</v>
      </c>
    </row>
    <row r="13" spans="2:12" ht="15" customHeight="1" x14ac:dyDescent="0.2">
      <c r="B13" s="89" t="s">
        <v>204</v>
      </c>
      <c r="C13" s="84" t="s">
        <v>1</v>
      </c>
      <c r="D13" s="54" t="s">
        <v>3</v>
      </c>
      <c r="E13" s="81" t="s">
        <v>207</v>
      </c>
      <c r="F13" s="81" t="s">
        <v>207</v>
      </c>
      <c r="G13" s="81" t="s">
        <v>207</v>
      </c>
      <c r="H13" s="81" t="s">
        <v>207</v>
      </c>
      <c r="I13" s="81" t="s">
        <v>207</v>
      </c>
      <c r="J13" s="81" t="s">
        <v>207</v>
      </c>
      <c r="K13" s="81" t="s">
        <v>207</v>
      </c>
      <c r="L13" s="81" t="s">
        <v>207</v>
      </c>
    </row>
    <row r="14" spans="2:12" x14ac:dyDescent="0.2">
      <c r="B14" s="90"/>
      <c r="C14" s="84" t="s">
        <v>2</v>
      </c>
      <c r="D14" s="54" t="s">
        <v>3</v>
      </c>
      <c r="E14" s="81" t="s">
        <v>207</v>
      </c>
      <c r="F14" s="81" t="s">
        <v>207</v>
      </c>
      <c r="G14" s="81" t="s">
        <v>207</v>
      </c>
      <c r="H14" s="81" t="s">
        <v>207</v>
      </c>
      <c r="I14" s="81" t="s">
        <v>207</v>
      </c>
      <c r="J14" s="81" t="s">
        <v>207</v>
      </c>
      <c r="K14" s="81" t="s">
        <v>207</v>
      </c>
      <c r="L14" s="81" t="s">
        <v>207</v>
      </c>
    </row>
    <row r="15" spans="2:12" x14ac:dyDescent="0.2">
      <c r="B15" s="91"/>
      <c r="C15" s="84" t="s">
        <v>225</v>
      </c>
      <c r="D15" s="54" t="s">
        <v>3</v>
      </c>
      <c r="E15" s="81" t="s">
        <v>207</v>
      </c>
      <c r="F15" s="81" t="s">
        <v>207</v>
      </c>
      <c r="G15" s="81" t="s">
        <v>207</v>
      </c>
      <c r="H15" s="81" t="s">
        <v>207</v>
      </c>
      <c r="I15" s="81" t="s">
        <v>207</v>
      </c>
      <c r="J15" s="81" t="s">
        <v>207</v>
      </c>
      <c r="K15" s="81" t="s">
        <v>207</v>
      </c>
      <c r="L15" s="81" t="s">
        <v>207</v>
      </c>
    </row>
    <row r="16" spans="2:12" x14ac:dyDescent="0.2">
      <c r="B16" s="92"/>
      <c r="C16" s="85"/>
      <c r="D16" s="79"/>
      <c r="E16" s="79"/>
      <c r="F16" s="79"/>
      <c r="G16" s="79"/>
      <c r="H16" s="79"/>
      <c r="I16" s="79"/>
      <c r="J16" s="79"/>
      <c r="K16" s="79"/>
      <c r="L16" s="79"/>
    </row>
    <row r="17" spans="2:12" ht="15" customHeight="1" x14ac:dyDescent="0.2">
      <c r="B17" s="93" t="s">
        <v>261</v>
      </c>
      <c r="C17" s="84" t="s">
        <v>198</v>
      </c>
      <c r="D17" s="54" t="s">
        <v>3</v>
      </c>
      <c r="E17" s="81" t="s">
        <v>214</v>
      </c>
      <c r="F17" s="81" t="s">
        <v>215</v>
      </c>
      <c r="G17" s="81" t="s">
        <v>215</v>
      </c>
      <c r="H17" s="81" t="s">
        <v>214</v>
      </c>
      <c r="I17" s="81" t="s">
        <v>215</v>
      </c>
      <c r="J17" s="81" t="s">
        <v>214</v>
      </c>
      <c r="K17" s="81" t="s">
        <v>215</v>
      </c>
      <c r="L17" s="81" t="s">
        <v>215</v>
      </c>
    </row>
    <row r="18" spans="2:12" x14ac:dyDescent="0.2">
      <c r="B18" s="90"/>
      <c r="C18" s="84" t="s">
        <v>212</v>
      </c>
      <c r="D18" s="54" t="s">
        <v>3</v>
      </c>
      <c r="E18" s="81" t="s">
        <v>181</v>
      </c>
      <c r="F18" s="81" t="s">
        <v>169</v>
      </c>
      <c r="G18" s="81" t="s">
        <v>168</v>
      </c>
      <c r="H18" s="81" t="s">
        <v>346</v>
      </c>
      <c r="I18" s="81" t="s">
        <v>170</v>
      </c>
      <c r="J18" s="81" t="s">
        <v>346</v>
      </c>
      <c r="K18" s="81" t="s">
        <v>168</v>
      </c>
      <c r="L18" s="81" t="s">
        <v>173</v>
      </c>
    </row>
    <row r="19" spans="2:12" x14ac:dyDescent="0.2">
      <c r="B19" s="90"/>
      <c r="C19" s="95" t="s">
        <v>203</v>
      </c>
      <c r="D19" s="54" t="s">
        <v>3</v>
      </c>
      <c r="E19" s="55" t="str">
        <f>IFERROR(IF(E17="varying_pressure",INDEX(Reference!$F$2:$F$14,MATCH(E18,varying_pressure,0),1),IF(E17="constant_pressure",INDEX(Reference!$Q$2:$Q$10,MATCH(E18,constant_pressure,0),1),"")),"")</f>
        <v>0_(positive)</v>
      </c>
      <c r="F19" s="55" t="str">
        <f>IFERROR(IF(F17="varying_pressure",INDEX(Reference!$F$2:$F$14,MATCH(F18,varying_pressure,0),1),IF(F17="constant_pressure",INDEX(Reference!$Q$2:$Q$10,MATCH(F18,constant_pressure,0),1),"")),"")</f>
        <v>1_(negative)</v>
      </c>
      <c r="G19" s="55" t="str">
        <f>IFERROR(IF(G17="varying_pressure",INDEX(Reference!$F$2:$F$14,MATCH(G18,varying_pressure,0),1),IF(G17="constant_pressure",INDEX(Reference!$Q$2:$Q$10,MATCH(G18,constant_pressure,0),1),"")),"")</f>
        <v>None</v>
      </c>
      <c r="H19" s="55" t="str">
        <f>IFERROR(IF(H17="varying_pressure",INDEX(Reference!$F$2:$F$14,MATCH(H18,varying_pressure,0),1),IF(H17="constant_pressure",INDEX(Reference!$Q$2:$Q$10,MATCH(H18,constant_pressure,0),1),"")),"")</f>
        <v>1_(negative)</v>
      </c>
      <c r="I19" s="55" t="str">
        <f>IFERROR(IF(I17="varying_pressure",INDEX(Reference!$F$2:$F$14,MATCH(I18,varying_pressure,0),1),IF(I17="constant_pressure",INDEX(Reference!$Q$2:$Q$10,MATCH(I18,constant_pressure,0),1),"")),"")</f>
        <v>1_(negative)</v>
      </c>
      <c r="J19" s="55" t="str">
        <f>IFERROR(IF(J17="varying_pressure",INDEX(Reference!$F$2:$F$14,MATCH(J18,varying_pressure,0),1),IF(J17="constant_pressure",INDEX(Reference!$Q$2:$Q$10,MATCH(J18,constant_pressure,0),1),"")),"")</f>
        <v>1_(negative)</v>
      </c>
      <c r="K19" s="55" t="str">
        <f>IFERROR(IF(K17="varying_pressure",INDEX(Reference!$F$2:$F$14,MATCH(K18,varying_pressure,0),1),IF(K17="constant_pressure",INDEX(Reference!$Q$2:$Q$10,MATCH(K18,constant_pressure,0),1),"")),"")</f>
        <v>None</v>
      </c>
      <c r="L19" s="55" t="str">
        <f>IFERROR(IF(L17="varying_pressure",INDEX(Reference!$F$2:$F$14,MATCH(L18,varying_pressure,0),1),IF(L17="constant_pressure",INDEX(Reference!$Q$2:$Q$10,MATCH(L18,constant_pressure,0),1),"")),"")</f>
        <v>0_(positive)</v>
      </c>
    </row>
    <row r="20" spans="2:12" x14ac:dyDescent="0.2">
      <c r="B20" s="94"/>
      <c r="C20" s="96" t="s">
        <v>223</v>
      </c>
      <c r="D20" s="84" t="s">
        <v>205</v>
      </c>
      <c r="E20" s="55" t="str">
        <f>IFERROR(IF(E17="varying_pressure",INDEX(Reference!$G$2:$G$14,MATCH(E18,varying_pressure,0),1),IF(E17="constant_pressure",INDEX(Reference!$R$2:$R$10,MATCH(E18,constant_pressure,0),1),"")),"")</f>
        <v>Feed_Tank_(T-1)</v>
      </c>
      <c r="F20" s="55" t="str">
        <f>IFERROR(IF(F17="varying_pressure",INDEX(Reference!$G$2:$G$14,MATCH(F18,varying_pressure,0),1),IF(F17="constant_pressure",INDEX(Reference!$R$2:$R$10,MATCH(F18,constant_pressure,0),1),"")),"")</f>
        <v>Valve_6_(v6)</v>
      </c>
      <c r="G20" s="55" t="str">
        <f>IFERROR(IF(G17="varying_pressure",INDEX(Reference!$G$2:$G$14,MATCH(G18,varying_pressure,0),1),IF(G17="constant_pressure",INDEX(Reference!$R$2:$R$10,MATCH(G18,constant_pressure,0),1),"")),"")</f>
        <v>None</v>
      </c>
      <c r="H20" s="55" t="str">
        <f>IFERROR(IF(H17="varying_pressure",INDEX(Reference!$G$2:$G$14,MATCH(H18,varying_pressure,0),1),IF(H17="constant_pressure",INDEX(Reference!$R$2:$R$10,MATCH(H18,constant_pressure,0),1),"")),"")</f>
        <v>Valve_6_(v6)</v>
      </c>
      <c r="I20" s="55" t="str">
        <f>IFERROR(IF(I17="varying_pressure",INDEX(Reference!$G$2:$G$14,MATCH(I18,varying_pressure,0),1),IF(I17="constant_pressure",INDEX(Reference!$R$2:$R$10,MATCH(I18,constant_pressure,0),1),"")),"")</f>
        <v>Valve_6_(v6)</v>
      </c>
      <c r="J20" s="55" t="str">
        <f>IFERROR(IF(J17="varying_pressure",INDEX(Reference!$G$2:$G$14,MATCH(J18,varying_pressure,0),1),IF(J17="constant_pressure",INDEX(Reference!$R$2:$R$10,MATCH(J18,constant_pressure,0),1),"")),"")</f>
        <v>Valve_6_(v6)</v>
      </c>
      <c r="K20" s="55" t="str">
        <f>IFERROR(IF(K17="varying_pressure",INDEX(Reference!$G$2:$G$14,MATCH(K18,varying_pressure,0),1),IF(K17="constant_pressure",INDEX(Reference!$R$2:$R$10,MATCH(K18,constant_pressure,0),1),"")),"")</f>
        <v>None</v>
      </c>
      <c r="L20" s="55" t="str">
        <f>IFERROR(IF(L17="varying_pressure",INDEX(Reference!$G$2:$G$14,MATCH(L18,varying_pressure,0),1),IF(L17="constant_pressure",INDEX(Reference!$R$2:$R$10,MATCH(L18,constant_pressure,0),1),"")),"")</f>
        <v>Feed_Tank_(T-1)</v>
      </c>
    </row>
    <row r="21" spans="2:12" x14ac:dyDescent="0.2">
      <c r="B21" s="94"/>
      <c r="C21" s="97"/>
      <c r="D21" s="84" t="s">
        <v>206</v>
      </c>
      <c r="E21" s="55" t="str">
        <f>IFERROR(IF(E17="varying_pressure",INDEX(Reference!$H$2:$H$14,MATCH(E18,varying_pressure,0),1),IF(E17="constant_pressure",INDEX(Reference!$S$2:$S$10,MATCH(E18,constant_pressure,0),1),"")),"")</f>
        <v>Valve_2_(v2)</v>
      </c>
      <c r="F21" s="55" t="str">
        <f>IFERROR(IF(F17="varying_pressure",INDEX(Reference!$H$2:$H$14,MATCH(F18,varying_pressure,0),1),IF(F17="constant_pressure",INDEX(Reference!$S$2:$S$10,MATCH(F18,constant_pressure,0),1),"")),"")</f>
        <v>Atmosphere_(V-2)</v>
      </c>
      <c r="G21" s="55" t="str">
        <f>IFERROR(IF(G17="varying_pressure",INDEX(Reference!$H$2:$H$14,MATCH(G18,varying_pressure,0),1),IF(G17="constant_pressure",INDEX(Reference!$S$2:$S$10,MATCH(G18,constant_pressure,0),1),"")),"")</f>
        <v>None</v>
      </c>
      <c r="H21" s="55" t="str">
        <f>IFERROR(IF(H17="varying_pressure",INDEX(Reference!$H$2:$H$14,MATCH(H18,varying_pressure,0),1),IF(H17="constant_pressure",INDEX(Reference!$S$2:$S$10,MATCH(H18,constant_pressure,0),1),"")),"")</f>
        <v>Extract_Tank_(T-3)</v>
      </c>
      <c r="I21" s="55" t="str">
        <f>IFERROR(IF(I17="varying_pressure",INDEX(Reference!$H$2:$H$14,MATCH(I18,varying_pressure,0),1),IF(I17="constant_pressure",INDEX(Reference!$S$2:$S$10,MATCH(I18,constant_pressure,0),1),"")),"")</f>
        <v>Extract_Tank_(T-3)</v>
      </c>
      <c r="J21" s="55" t="str">
        <f>IFERROR(IF(J17="varying_pressure",INDEX(Reference!$H$2:$H$14,MATCH(J18,varying_pressure,0),1),IF(J17="constant_pressure",INDEX(Reference!$S$2:$S$10,MATCH(J18,constant_pressure,0),1),"")),"")</f>
        <v>Extract_Tank_(T-3)</v>
      </c>
      <c r="K21" s="55" t="str">
        <f>IFERROR(IF(K17="varying_pressure",INDEX(Reference!$H$2:$H$14,MATCH(K18,varying_pressure,0),1),IF(K17="constant_pressure",INDEX(Reference!$S$2:$S$10,MATCH(K18,constant_pressure,0),1),"")),"")</f>
        <v>None</v>
      </c>
      <c r="L21" s="55" t="str">
        <f>IFERROR(IF(L17="varying_pressure",INDEX(Reference!$H$2:$H$14,MATCH(L18,varying_pressure,0),1),IF(L17="constant_pressure",INDEX(Reference!$S$2:$S$10,MATCH(L18,constant_pressure,0),1),"")),"")</f>
        <v>Valve_2_(v2)</v>
      </c>
    </row>
    <row r="22" spans="2:12" x14ac:dyDescent="0.2">
      <c r="B22" s="94"/>
      <c r="C22" s="97"/>
      <c r="D22" s="84" t="s">
        <v>198</v>
      </c>
      <c r="E22" s="55" t="str">
        <f>IFERROR(IF($C$8="flow-controlled",IF(E17="varying_pressure",INDEX(Reference!$K$2:$K$14,MATCH(E18,varying_pressure,0),1),IF(E17="constant_pressure",INDEX(Reference!$V$2:$V$10,MATCH(E18,constant_pressure,0),1),"")),IF($C$8="pressure-driven",IF(E17="varying_pressure",INDEX(Reference!$M$2:$M$14,MATCH(E18,varying_pressure,0),1),IF(E17="constant_pressure",INDEX(Reference!$X$2:$X$10,MATCH(E18,constant_pressure,0),1),"")),"")),"")</f>
        <v>Linear_Valve</v>
      </c>
      <c r="F22" s="55" t="str">
        <f>IFERROR(IF($C$8="flow-controlled",IF(F17="varying_pressure",INDEX(Reference!$K$2:$K$14,MATCH(F18,varying_pressure,0),1),IF(F17="constant_pressure",INDEX(Reference!$V$2:$V$10,MATCH(F18,constant_pressure,0),1),"")),IF($C$8="pressure-driven",IF(F17="varying_pressure",INDEX(Reference!$M$2:$M$14,MATCH(F18,varying_pressure,0),1),IF(F17="constant_pressure",INDEX(Reference!$X$2:$X$10,MATCH(F18,constant_pressure,0),1),"")),"")),"")</f>
        <v>Linear_Valve</v>
      </c>
      <c r="G22" s="55" t="str">
        <f>IFERROR(IF($C$8="flow-controlled",IF(G17="varying_pressure",INDEX(Reference!$K$2:$K$14,MATCH(G18,varying_pressure,0),1),IF(G17="constant_pressure",INDEX(Reference!$V$2:$V$10,MATCH(G18,constant_pressure,0),1),"")),IF($C$8="pressure-driven",IF(G17="varying_pressure",INDEX(Reference!$M$2:$M$14,MATCH(G18,varying_pressure,0),1),IF(G17="constant_pressure",INDEX(Reference!$X$2:$X$10,MATCH(G18,constant_pressure,0),1),"")),"")),"")</f>
        <v>Closed</v>
      </c>
      <c r="H22" s="55" t="str">
        <f>IFERROR(IF($C$8="flow-controlled",IF(H17="varying_pressure",INDEX(Reference!$K$2:$K$14,MATCH(H18,varying_pressure,0),1),IF(H17="constant_pressure",INDEX(Reference!$V$2:$V$10,MATCH(H18,constant_pressure,0),1),"")),IF($C$8="pressure-driven",IF(H17="varying_pressure",INDEX(Reference!$M$2:$M$14,MATCH(H18,varying_pressure,0),1),IF(H17="constant_pressure",INDEX(Reference!$X$2:$X$10,MATCH(H18,constant_pressure,0),1),"")),"")),"")</f>
        <v>Constant_Pressure_Controller</v>
      </c>
      <c r="I22" s="55" t="str">
        <f>IFERROR(IF($C$8="flow-controlled",IF(I17="varying_pressure",INDEX(Reference!$K$2:$K$14,MATCH(I18,varying_pressure,0),1),IF(I17="constant_pressure",INDEX(Reference!$V$2:$V$10,MATCH(I18,constant_pressure,0),1),"")),IF($C$8="pressure-driven",IF(I17="varying_pressure",INDEX(Reference!$M$2:$M$14,MATCH(I18,varying_pressure,0),1),IF(I17="constant_pressure",INDEX(Reference!$X$2:$X$10,MATCH(I18,constant_pressure,0),1),"")),"")),"")</f>
        <v>Linear_Valve</v>
      </c>
      <c r="J22" s="55" t="str">
        <f>IFERROR(IF($C$8="flow-controlled",IF(J17="varying_pressure",INDEX(Reference!$K$2:$K$14,MATCH(J18,varying_pressure,0),1),IF(J17="constant_pressure",INDEX(Reference!$V$2:$V$10,MATCH(J18,constant_pressure,0),1),"")),IF($C$8="pressure-driven",IF(J17="varying_pressure",INDEX(Reference!$M$2:$M$14,MATCH(J18,varying_pressure,0),1),IF(J17="constant_pressure",INDEX(Reference!$X$2:$X$10,MATCH(J18,constant_pressure,0),1),"")),"")),"")</f>
        <v>Constant_Pressure_Controller</v>
      </c>
      <c r="K22" s="55" t="str">
        <f>IFERROR(IF($C$8="flow-controlled",IF(K17="varying_pressure",INDEX(Reference!$K$2:$K$14,MATCH(K18,varying_pressure,0),1),IF(K17="constant_pressure",INDEX(Reference!$V$2:$V$10,MATCH(K18,constant_pressure,0),1),"")),IF($C$8="pressure-driven",IF(K17="varying_pressure",INDEX(Reference!$M$2:$M$14,MATCH(K18,varying_pressure,0),1),IF(K17="constant_pressure",INDEX(Reference!$X$2:$X$10,MATCH(K18,constant_pressure,0),1),"")),"")),"")</f>
        <v>Closed</v>
      </c>
      <c r="L22" s="55" t="str">
        <f>IFERROR(IF($C$8="flow-controlled",IF(L17="varying_pressure",INDEX(Reference!$K$2:$K$14,MATCH(L18,varying_pressure,0),1),IF(L17="constant_pressure",INDEX(Reference!$V$2:$V$10,MATCH(L18,constant_pressure,0),1),"")),IF($C$8="pressure-driven",IF(L17="varying_pressure",INDEX(Reference!$M$2:$M$14,MATCH(L18,varying_pressure,0),1),IF(L17="constant_pressure",INDEX(Reference!$X$2:$X$10,MATCH(L18,constant_pressure,0),1),"")),"")),"")</f>
        <v>Linear_Valve</v>
      </c>
    </row>
    <row r="23" spans="2:12" x14ac:dyDescent="0.2">
      <c r="B23" s="94"/>
      <c r="C23" s="97"/>
      <c r="D23" s="84" t="s">
        <v>202</v>
      </c>
      <c r="E23" s="83">
        <v>7.2300000000000002E-6</v>
      </c>
      <c r="F23" s="83">
        <v>5.0000000000000004E-6</v>
      </c>
      <c r="G23" s="83">
        <v>0</v>
      </c>
      <c r="H23" s="83">
        <v>5.0000000000000004E-6</v>
      </c>
      <c r="I23" s="83">
        <v>5.0000000000000004E-6</v>
      </c>
      <c r="J23" s="83">
        <v>5.0000000000000004E-6</v>
      </c>
      <c r="K23" s="83">
        <v>0</v>
      </c>
      <c r="L23" s="83">
        <v>1.2100000000000001E-7</v>
      </c>
    </row>
    <row r="24" spans="2:12" x14ac:dyDescent="0.2">
      <c r="B24" s="94"/>
      <c r="C24" s="96" t="s">
        <v>224</v>
      </c>
      <c r="D24" s="84" t="s">
        <v>205</v>
      </c>
      <c r="E24" s="55" t="str">
        <f>IFERROR(IF(E17="varying_pressure",INDEX(Reference!$I$2:$I$14,MATCH(E18,varying_pressure,0),1),IF(E17="constant_pressure",INDEX(Reference!$T$2:$T$10,MATCH(E18,constant_pressure,0),1),"")),"")</f>
        <v>Valve_1_(v1)</v>
      </c>
      <c r="F24" s="55" t="str">
        <f>IFERROR(IF(F17="varying_pressure",INDEX(Reference!$I$2:$I$14,MATCH(F18,varying_pressure,0),1),IF(F17="constant_pressure",INDEX(Reference!$T$2:$T$10,MATCH(F18,constant_pressure,0),1),"")),"")</f>
        <v>None</v>
      </c>
      <c r="G24" s="55" t="str">
        <f>IFERROR(IF(G17="varying_pressure",INDEX(Reference!$I$2:$I$14,MATCH(G18,varying_pressure,0),1),IF(G17="constant_pressure",INDEX(Reference!$T$2:$T$10,MATCH(G18,constant_pressure,0),1),"")),"")</f>
        <v>None</v>
      </c>
      <c r="H24" s="55" t="str">
        <f>IFERROR(IF(H17="varying_pressure",INDEX(Reference!$I$2:$I$14,MATCH(H18,varying_pressure,0),1),IF(H17="constant_pressure",INDEX(Reference!$T$2:$T$10,MATCH(H18,constant_pressure,0),1),"")),"")</f>
        <v>Feed_Tank_(T-1)</v>
      </c>
      <c r="I24" s="55" t="str">
        <f>IFERROR(IF(I17="varying_pressure",INDEX(Reference!$I$2:$I$14,MATCH(I18,varying_pressure,0),1),IF(I17="constant_pressure",INDEX(Reference!$T$2:$T$10,MATCH(I18,constant_pressure,0),1),"")),"")</f>
        <v>None</v>
      </c>
      <c r="J24" s="55" t="str">
        <f>IFERROR(IF(J17="varying_pressure",INDEX(Reference!$I$2:$I$14,MATCH(J18,varying_pressure,0),1),IF(J17="constant_pressure",INDEX(Reference!$T$2:$T$10,MATCH(J18,constant_pressure,0),1),"")),"")</f>
        <v>Feed_Tank_(T-1)</v>
      </c>
      <c r="K24" s="55" t="str">
        <f>IFERROR(IF(K17="varying_pressure",INDEX(Reference!$I$2:$I$14,MATCH(K18,varying_pressure,0),1),IF(K17="constant_pressure",INDEX(Reference!$T$2:$T$10,MATCH(K18,constant_pressure,0),1),"")),"")</f>
        <v>None</v>
      </c>
      <c r="L24" s="55" t="str">
        <f>IFERROR(IF(L17="varying_pressure",INDEX(Reference!$I$2:$I$14,MATCH(L18,varying_pressure,0),1),IF(L17="constant_pressure",INDEX(Reference!$T$2:$T$10,MATCH(L18,constant_pressure,0),1),"")),"")</f>
        <v>None</v>
      </c>
    </row>
    <row r="25" spans="2:12" x14ac:dyDescent="0.2">
      <c r="B25" s="94"/>
      <c r="C25" s="97"/>
      <c r="D25" s="84" t="s">
        <v>206</v>
      </c>
      <c r="E25" s="55" t="str">
        <f>IFERROR(IF(E17="varying_pressure",INDEX(Reference!$J$2:$J$14,MATCH(E18,varying_pressure,0),1),IF(E17="constant_pressure",INDEX(Reference!$U$2:$U$10,MATCH(E18,constant_pressure,0),1),"")),"")</f>
        <v>Atmosphere_(V-3)</v>
      </c>
      <c r="F25" s="55" t="str">
        <f>IFERROR(IF(F17="varying_pressure",INDEX(Reference!$J$2:$J$14,MATCH(F18,varying_pressure,0),1),IF(F17="constant_pressure",INDEX(Reference!$U$2:$U$10,MATCH(F18,constant_pressure,0),1),"")),"")</f>
        <v>None</v>
      </c>
      <c r="G25" s="55" t="str">
        <f>IFERROR(IF(G17="varying_pressure",INDEX(Reference!$J$2:$J$14,MATCH(G18,varying_pressure,0),1),IF(G17="constant_pressure",INDEX(Reference!$U$2:$U$10,MATCH(G18,constant_pressure,0),1),"")),"")</f>
        <v>None</v>
      </c>
      <c r="H25" s="55" t="str">
        <f>IFERROR(IF(H17="varying_pressure",INDEX(Reference!$J$2:$J$14,MATCH(H18,varying_pressure,0),1),IF(H17="constant_pressure",INDEX(Reference!$U$2:$U$10,MATCH(H18,constant_pressure,0),1),"")),"")</f>
        <v>Valve_5_(v5)</v>
      </c>
      <c r="I25" s="55" t="str">
        <f>IFERROR(IF(I17="varying_pressure",INDEX(Reference!$J$2:$J$14,MATCH(I18,varying_pressure,0),1),IF(I17="constant_pressure",INDEX(Reference!$U$2:$U$10,MATCH(I18,constant_pressure,0),1),"")),"")</f>
        <v>None</v>
      </c>
      <c r="J25" s="55" t="str">
        <f>IFERROR(IF(J17="varying_pressure",INDEX(Reference!$J$2:$J$14,MATCH(J18,varying_pressure,0),1),IF(J17="constant_pressure",INDEX(Reference!$U$2:$U$10,MATCH(J18,constant_pressure,0),1),"")),"")</f>
        <v>Valve_5_(v5)</v>
      </c>
      <c r="K25" s="55" t="str">
        <f>IFERROR(IF(K17="varying_pressure",INDEX(Reference!$J$2:$J$14,MATCH(K18,varying_pressure,0),1),IF(K17="constant_pressure",INDEX(Reference!$U$2:$U$10,MATCH(K18,constant_pressure,0),1),"")),"")</f>
        <v>None</v>
      </c>
      <c r="L25" s="55" t="str">
        <f>IFERROR(IF(L17="varying_pressure",INDEX(Reference!$J$2:$J$14,MATCH(L18,varying_pressure,0),1),IF(L17="constant_pressure",INDEX(Reference!$U$2:$U$10,MATCH(L18,constant_pressure,0),1),"")),"")</f>
        <v>None</v>
      </c>
    </row>
    <row r="26" spans="2:12" x14ac:dyDescent="0.2">
      <c r="B26" s="94"/>
      <c r="C26" s="97"/>
      <c r="D26" s="84" t="s">
        <v>198</v>
      </c>
      <c r="E26" s="55" t="str">
        <f>IFERROR(IF($C$8="flow-controlled",IF(E17="varying_pressure",INDEX(Reference!$L$2:$L$14,MATCH(E18,varying_pressure,0),1),IF(E17="constant_pressure",INDEX(Reference!$W$2:$W$10,MATCH(E18,constant_pressure,0),1),"")),IF($C$8="pressure-driven",IF(E17="varying_pressure",INDEX(Reference!$N$2:$N$14,MATCH(E18,varying_pressure,0),1),IF(E17="constant_pressure",INDEX(Reference!$Y$2:$Y$10,MATCH(E18,constant_pressure,0),1),"")),"")),"")</f>
        <v>Constant_Pressure_Controller</v>
      </c>
      <c r="F26" s="55" t="str">
        <f>IFERROR(IF($C$8="flow-controlled",IF(F17="varying_pressure",INDEX(Reference!$L$2:$L$14,MATCH(F18,varying_pressure,0),1),IF(F17="constant_pressure",INDEX(Reference!$W$2:$W$10,MATCH(F18,constant_pressure,0),1),"")),IF($C$8="pressure-driven",IF(F17="varying_pressure",INDEX(Reference!$N$2:$N$14,MATCH(F18,varying_pressure,0),1),IF(F17="constant_pressure",INDEX(Reference!$Y$2:$Y$10,MATCH(F18,constant_pressure,0),1),"")),"")),"")</f>
        <v>Closed</v>
      </c>
      <c r="G26" s="55" t="str">
        <f>IFERROR(IF($C$8="flow-controlled",IF(G17="varying_pressure",INDEX(Reference!$L$2:$L$14,MATCH(G18,varying_pressure,0),1),IF(G17="constant_pressure",INDEX(Reference!$W$2:$W$10,MATCH(G18,constant_pressure,0),1),"")),IF($C$8="pressure-driven",IF(G17="varying_pressure",INDEX(Reference!$N$2:$N$14,MATCH(G18,varying_pressure,0),1),IF(G17="constant_pressure",INDEX(Reference!$Y$2:$Y$10,MATCH(G18,constant_pressure,0),1),"")),"")),"")</f>
        <v>Closed</v>
      </c>
      <c r="H26" s="55" t="str">
        <f>IFERROR(IF($C$8="flow-controlled",IF(H17="varying_pressure",INDEX(Reference!$L$2:$L$14,MATCH(H18,varying_pressure,0),1),IF(H17="constant_pressure",INDEX(Reference!$W$2:$W$10,MATCH(H18,constant_pressure,0),1),"")),IF($C$8="pressure-driven",IF(H17="varying_pressure",INDEX(Reference!$N$2:$N$14,MATCH(H18,varying_pressure,0),1),IF(H17="constant_pressure",INDEX(Reference!$Y$2:$Y$10,MATCH(H18,constant_pressure,0),1),"")),"")),"")</f>
        <v>Linear_Valve</v>
      </c>
      <c r="I26" s="55" t="str">
        <f>IFERROR(IF($C$8="flow-controlled",IF(I17="varying_pressure",INDEX(Reference!$L$2:$L$14,MATCH(I18,varying_pressure,0),1),IF(I17="constant_pressure",INDEX(Reference!$W$2:$W$10,MATCH(I18,constant_pressure,0),1),"")),IF($C$8="pressure-driven",IF(I17="varying_pressure",INDEX(Reference!$N$2:$N$14,MATCH(I18,varying_pressure,0),1),IF(I17="constant_pressure",INDEX(Reference!$Y$2:$Y$10,MATCH(I18,constant_pressure,0),1),"")),"")),"")</f>
        <v>Closed</v>
      </c>
      <c r="J26" s="55" t="str">
        <f>IFERROR(IF($C$8="flow-controlled",IF(J17="varying_pressure",INDEX(Reference!$L$2:$L$14,MATCH(J18,varying_pressure,0),1),IF(J17="constant_pressure",INDEX(Reference!$W$2:$W$10,MATCH(J18,constant_pressure,0),1),"")),IF($C$8="pressure-driven",IF(J17="varying_pressure",INDEX(Reference!$N$2:$N$14,MATCH(J18,varying_pressure,0),1),IF(J17="constant_pressure",INDEX(Reference!$Y$2:$Y$10,MATCH(J18,constant_pressure,0),1),"")),"")),"")</f>
        <v>Linear_Valve</v>
      </c>
      <c r="K26" s="55" t="str">
        <f>IFERROR(IF($C$8="flow-controlled",IF(K17="varying_pressure",INDEX(Reference!$L$2:$L$14,MATCH(K18,varying_pressure,0),1),IF(K17="constant_pressure",INDEX(Reference!$W$2:$W$10,MATCH(K18,constant_pressure,0),1),"")),IF($C$8="pressure-driven",IF(K17="varying_pressure",INDEX(Reference!$N$2:$N$14,MATCH(K18,varying_pressure,0),1),IF(K17="constant_pressure",INDEX(Reference!$Y$2:$Y$10,MATCH(K18,constant_pressure,0),1),"")),"")),"")</f>
        <v>Closed</v>
      </c>
      <c r="L26" s="55" t="str">
        <f>IFERROR(IF($C$8="flow-controlled",IF(L17="varying_pressure",INDEX(Reference!$L$2:$L$14,MATCH(L18,varying_pressure,0),1),IF(L17="constant_pressure",INDEX(Reference!$W$2:$W$10,MATCH(L18,constant_pressure,0),1),"")),IF($C$8="pressure-driven",IF(L17="varying_pressure",INDEX(Reference!$N$2:$N$14,MATCH(L18,varying_pressure,0),1),IF(L17="constant_pressure",INDEX(Reference!$Y$2:$Y$10,MATCH(L18,constant_pressure,0),1),"")),"")),"")</f>
        <v>Closed</v>
      </c>
    </row>
    <row r="27" spans="2:12" x14ac:dyDescent="0.2">
      <c r="B27" s="99"/>
      <c r="C27" s="98"/>
      <c r="D27" s="84" t="s">
        <v>202</v>
      </c>
      <c r="E27" s="83">
        <v>1</v>
      </c>
      <c r="F27" s="83">
        <v>0</v>
      </c>
      <c r="G27" s="83">
        <v>0</v>
      </c>
      <c r="H27" s="83">
        <v>5.0000000000000004E-6</v>
      </c>
      <c r="I27" s="83">
        <v>0</v>
      </c>
      <c r="J27" s="83">
        <v>3.5800000000000003E-5</v>
      </c>
      <c r="K27" s="83">
        <v>0</v>
      </c>
      <c r="L27" s="83">
        <v>1</v>
      </c>
    </row>
    <row r="28" spans="2:12" x14ac:dyDescent="0.2">
      <c r="B28" s="92"/>
      <c r="C28" s="85"/>
      <c r="D28" s="79"/>
      <c r="E28" s="79"/>
      <c r="F28" s="79"/>
      <c r="G28" s="79"/>
      <c r="H28" s="79"/>
      <c r="I28" s="79"/>
      <c r="J28" s="79"/>
      <c r="K28" s="79"/>
      <c r="L28" s="79"/>
    </row>
    <row r="29" spans="2:12" hidden="1" x14ac:dyDescent="0.2">
      <c r="B29" s="92"/>
      <c r="C29" s="85"/>
      <c r="D29" s="79"/>
      <c r="E29" s="79"/>
      <c r="F29" s="79"/>
      <c r="G29" s="79"/>
      <c r="H29" s="79"/>
      <c r="I29" s="79"/>
      <c r="J29" s="79"/>
      <c r="K29" s="79"/>
      <c r="L29" s="79"/>
    </row>
  </sheetData>
  <sheetProtection selectLockedCells="1"/>
  <mergeCells count="1">
    <mergeCell ref="B10:D10"/>
  </mergeCells>
  <phoneticPr fontId="1" type="noConversion"/>
  <conditionalFormatting sqref="M12:M28 M30:M1048576 E12:F1048576 H12:L1048576 O30:XFD1048576 O12:XFD28">
    <cfRule type="notContainsBlanks" dxfId="3" priority="72">
      <formula>LEN(TRIM(E12))&gt;0</formula>
    </cfRule>
  </conditionalFormatting>
  <conditionalFormatting sqref="M29 O29:XFD29">
    <cfRule type="notContainsBlanks" dxfId="2" priority="27">
      <formula>LEN(TRIM(M29))&gt;0</formula>
    </cfRule>
  </conditionalFormatting>
  <conditionalFormatting sqref="G12:G1048576">
    <cfRule type="notContainsBlanks" dxfId="1" priority="2">
      <formula>LEN(TRIM(G12))&gt;0</formula>
    </cfRule>
  </conditionalFormatting>
  <conditionalFormatting sqref="E11:L11">
    <cfRule type="notContainsBlanks" dxfId="0" priority="1">
      <formula>LEN(TRIM(E11))&gt;0</formula>
    </cfRule>
  </conditionalFormatting>
  <dataValidations count="2">
    <dataValidation type="list" allowBlank="1" showInputMessage="1" showErrorMessage="1" sqref="E17:L17" xr:uid="{0DBCFACB-BA54-4136-AD8F-ACC7C75D6F7A}">
      <formula1>steps</formula1>
    </dataValidation>
    <dataValidation type="list" allowBlank="1" showInputMessage="1" showErrorMessage="1" sqref="E18:L18" xr:uid="{72B7E383-4D8A-429B-8C80-D81A8AE47633}">
      <formula1>INDIRECT(E17)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E14:L14</xm:sqref>
        </x14:dataValidation>
        <x14:dataValidation type="list" allowBlank="1" showInputMessage="1" showErrorMessage="1" xr:uid="{2902E9B7-671F-4DE3-92EC-51E2FB908341}">
          <x14:formula1>
            <xm:f>Reference!$AB$2:$AB$13</xm:f>
          </x14:formula1>
          <xm:sqref>E15:L15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zoomScale="85" zoomScaleNormal="85" zoomScaleSheetLayoutView="55" workbookViewId="0">
      <selection activeCell="J26" sqref="J26"/>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4" t="s">
        <v>298</v>
      </c>
      <c r="B18" s="135"/>
      <c r="C18" s="135"/>
      <c r="D18" s="135"/>
      <c r="E18" s="135"/>
      <c r="F18" s="135"/>
      <c r="G18" s="135"/>
      <c r="H18" s="135"/>
      <c r="I18" s="135"/>
      <c r="J18" s="135"/>
      <c r="K18" s="135"/>
      <c r="L18" s="135"/>
      <c r="M18" s="135"/>
      <c r="N18" s="135"/>
      <c r="O18" s="135"/>
      <c r="P18" s="135"/>
      <c r="Q18" s="135"/>
      <c r="R18" s="136"/>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7" t="s">
        <v>110</v>
      </c>
      <c r="C21" s="138"/>
      <c r="D21" s="138"/>
      <c r="E21" s="138"/>
      <c r="F21" s="138"/>
      <c r="G21" s="138"/>
      <c r="H21" s="138"/>
      <c r="I21" s="138"/>
      <c r="J21" s="138"/>
      <c r="K21" s="138"/>
      <c r="L21" s="138"/>
      <c r="M21" s="138"/>
      <c r="N21" s="138"/>
      <c r="O21" s="138"/>
      <c r="P21" s="138"/>
      <c r="Q21" s="139"/>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0">
        <f>IF($J$23&gt;$J$24,$D$24*$J$25/1000*$J$24/('[2]Ideal Gas Properties'!$B$10*$J$26)/($J$23-$J$24),IF($J$23&lt;$J$24,$D$24*$J$25/1000*$J$23/('[2]Ideal Gas Properties'!$B$10*$J$26)/($J$23-$J$24),""))</f>
        <v>7.2337728633955394E-4</v>
      </c>
      <c r="E23" s="140"/>
      <c r="F23" s="141" t="s">
        <v>67</v>
      </c>
      <c r="G23" s="142"/>
      <c r="H23" s="25"/>
      <c r="I23" s="103" t="s">
        <v>300</v>
      </c>
      <c r="J23" s="104">
        <v>1.0129999999999999</v>
      </c>
      <c r="K23" s="33" t="s">
        <v>114</v>
      </c>
      <c r="L23" s="33" t="s">
        <v>301</v>
      </c>
      <c r="M23" s="33"/>
      <c r="N23" s="33"/>
      <c r="O23" s="33"/>
      <c r="P23" s="105"/>
      <c r="Q23" s="37"/>
      <c r="R23" s="25"/>
    </row>
    <row r="24" spans="1:18" ht="17" x14ac:dyDescent="0.2">
      <c r="A24" s="26"/>
      <c r="B24" s="26"/>
      <c r="C24" s="106" t="s">
        <v>302</v>
      </c>
      <c r="D24" s="143">
        <f>IF($J$23&gt;$J$24,1,IF($J$23&lt;$J$24,-1,""))</f>
        <v>1</v>
      </c>
      <c r="E24" s="143"/>
      <c r="F24" s="144" t="s">
        <v>3</v>
      </c>
      <c r="G24" s="145"/>
      <c r="H24" s="25"/>
      <c r="I24" s="107" t="s">
        <v>303</v>
      </c>
      <c r="J24" s="104">
        <v>1</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233</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298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6" t="s">
        <v>110</v>
      </c>
      <c r="D67" s="147"/>
      <c r="E67" s="147"/>
      <c r="F67" s="147"/>
      <c r="G67" s="147"/>
      <c r="H67" s="147"/>
      <c r="I67" s="147"/>
      <c r="J67" s="147"/>
      <c r="K67" s="147"/>
      <c r="L67" s="147"/>
      <c r="M67" s="147"/>
      <c r="N67" s="147"/>
      <c r="O67" s="147"/>
      <c r="P67" s="147"/>
      <c r="Q67" s="148"/>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9">
        <f>IF(AND($L$73-$L$74&gt;0,$L$75&lt;$L$73),"wrong Phat",IF(AND($L$73-$L$74&lt;0,$L$75&gt;$L$73),"wrong Phat",ABS($L$69*$L$70/('[2]Ideal Gas Properties'!$B$10*$L$71*($L$72))*LN(($L$75-$L$74)/($L$75-$L$73))/1000)))</f>
        <v>2.5296027816298065E-8</v>
      </c>
      <c r="F69" s="149"/>
      <c r="G69" s="150" t="s">
        <v>67</v>
      </c>
      <c r="H69" s="151"/>
      <c r="I69" s="25"/>
      <c r="J69" s="25"/>
      <c r="K69" s="24" t="s">
        <v>138</v>
      </c>
      <c r="L69" s="104">
        <v>0.3</v>
      </c>
      <c r="M69" s="33" t="s">
        <v>3</v>
      </c>
      <c r="N69" s="152" t="s">
        <v>139</v>
      </c>
      <c r="O69" s="152"/>
      <c r="P69" s="153"/>
      <c r="Q69" s="37"/>
      <c r="R69" s="37"/>
    </row>
    <row r="70" spans="1:18" ht="15" x14ac:dyDescent="0.2">
      <c r="A70" s="26"/>
      <c r="B70" s="25"/>
      <c r="C70" s="26"/>
      <c r="D70" s="114"/>
      <c r="E70" s="25"/>
      <c r="F70" s="25"/>
      <c r="G70" s="25"/>
      <c r="H70" s="25"/>
      <c r="I70" s="25"/>
      <c r="J70" s="25"/>
      <c r="K70" s="26" t="s">
        <v>140</v>
      </c>
      <c r="L70" s="108">
        <v>1000</v>
      </c>
      <c r="M70" s="25" t="s">
        <v>141</v>
      </c>
      <c r="N70" s="132" t="s">
        <v>142</v>
      </c>
      <c r="O70" s="132"/>
      <c r="P70" s="133"/>
      <c r="Q70" s="37"/>
      <c r="R70" s="37"/>
    </row>
    <row r="71" spans="1:18" ht="15" x14ac:dyDescent="0.2">
      <c r="A71" s="26"/>
      <c r="B71" s="25"/>
      <c r="C71" s="26"/>
      <c r="D71" s="25"/>
      <c r="E71" s="25"/>
      <c r="F71" s="25"/>
      <c r="G71" s="25"/>
      <c r="H71" s="25"/>
      <c r="I71" s="25"/>
      <c r="J71" s="25"/>
      <c r="K71" s="26" t="s">
        <v>143</v>
      </c>
      <c r="L71" s="108">
        <v>303</v>
      </c>
      <c r="M71" s="25" t="s">
        <v>123</v>
      </c>
      <c r="N71" s="132" t="s">
        <v>124</v>
      </c>
      <c r="O71" s="132"/>
      <c r="P71" s="133"/>
      <c r="Q71" s="37"/>
      <c r="R71" s="37"/>
    </row>
    <row r="72" spans="1:18" ht="17" x14ac:dyDescent="0.2">
      <c r="A72" s="26"/>
      <c r="B72" s="25"/>
      <c r="C72" s="26"/>
      <c r="D72" s="25"/>
      <c r="E72" s="25"/>
      <c r="F72" s="25"/>
      <c r="G72" s="25"/>
      <c r="H72" s="25"/>
      <c r="I72" s="25"/>
      <c r="J72" s="25"/>
      <c r="K72" s="26" t="s">
        <v>326</v>
      </c>
      <c r="L72" s="108">
        <v>2000</v>
      </c>
      <c r="M72" s="25" t="s">
        <v>62</v>
      </c>
      <c r="N72" s="132" t="s">
        <v>145</v>
      </c>
      <c r="O72" s="132"/>
      <c r="P72" s="133"/>
      <c r="Q72" s="37"/>
      <c r="R72" s="37"/>
    </row>
    <row r="73" spans="1:18" ht="17" x14ac:dyDescent="0.2">
      <c r="A73" s="26"/>
      <c r="B73" s="25"/>
      <c r="C73" s="26"/>
      <c r="D73" s="25"/>
      <c r="E73" s="25"/>
      <c r="F73" s="25"/>
      <c r="G73" s="25"/>
      <c r="H73" s="25"/>
      <c r="I73" s="25"/>
      <c r="J73" s="25"/>
      <c r="K73" s="26" t="s">
        <v>146</v>
      </c>
      <c r="L73" s="108">
        <v>0.31</v>
      </c>
      <c r="M73" s="25" t="s">
        <v>114</v>
      </c>
      <c r="N73" s="132" t="s">
        <v>147</v>
      </c>
      <c r="O73" s="132"/>
      <c r="P73" s="133"/>
      <c r="Q73" s="37"/>
      <c r="R73" s="37"/>
    </row>
    <row r="74" spans="1:18" ht="17" x14ac:dyDescent="0.2">
      <c r="A74" s="26"/>
      <c r="B74" s="25"/>
      <c r="C74" s="26"/>
      <c r="D74" s="25"/>
      <c r="E74" s="25"/>
      <c r="F74" s="25"/>
      <c r="G74" s="25"/>
      <c r="H74" s="25"/>
      <c r="I74" s="25"/>
      <c r="J74" s="25"/>
      <c r="K74" s="26" t="s">
        <v>148</v>
      </c>
      <c r="L74" s="108">
        <v>1</v>
      </c>
      <c r="M74" s="25" t="s">
        <v>114</v>
      </c>
      <c r="N74" s="132" t="s">
        <v>149</v>
      </c>
      <c r="O74" s="132"/>
      <c r="P74" s="133"/>
      <c r="Q74" s="37"/>
      <c r="R74" s="37"/>
    </row>
    <row r="75" spans="1:18" ht="15" x14ac:dyDescent="0.2">
      <c r="A75" s="26"/>
      <c r="B75" s="25"/>
      <c r="C75" s="26"/>
      <c r="D75" s="25"/>
      <c r="E75" s="25"/>
      <c r="F75" s="25"/>
      <c r="G75" s="25"/>
      <c r="H75" s="25"/>
      <c r="I75" s="25"/>
      <c r="J75" s="25"/>
      <c r="K75" s="43" t="s">
        <v>150</v>
      </c>
      <c r="L75" s="109">
        <v>0.3</v>
      </c>
      <c r="M75" s="44" t="s">
        <v>114</v>
      </c>
      <c r="N75" s="155" t="s">
        <v>327</v>
      </c>
      <c r="O75" s="155"/>
      <c r="P75" s="156"/>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6" t="s">
        <v>345</v>
      </c>
      <c r="D78" s="147"/>
      <c r="E78" s="147"/>
      <c r="F78" s="147"/>
      <c r="G78" s="147"/>
      <c r="H78" s="147"/>
      <c r="I78" s="147"/>
      <c r="J78" s="147"/>
      <c r="K78" s="147"/>
      <c r="L78" s="147"/>
      <c r="M78" s="147"/>
      <c r="N78" s="147"/>
      <c r="O78" s="147"/>
      <c r="P78" s="147"/>
      <c r="Q78" s="148"/>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7">
        <f>L84*(L80/L82)*(L83/L81)*1000/60</f>
        <v>0.27457510837252547</v>
      </c>
      <c r="F80" s="157"/>
      <c r="G80" s="48" t="s">
        <v>120</v>
      </c>
      <c r="H80" s="115"/>
      <c r="I80" s="25"/>
      <c r="J80" s="25"/>
      <c r="K80" s="24" t="s">
        <v>329</v>
      </c>
      <c r="L80" s="104">
        <v>300.14999999999998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54" t="s">
        <v>166</v>
      </c>
      <c r="D156" s="154"/>
      <c r="E156" s="154"/>
      <c r="F156" s="154"/>
      <c r="G156" s="154"/>
      <c r="H156" s="154"/>
      <c r="I156" s="154"/>
      <c r="J156" s="154"/>
      <c r="K156" s="154"/>
      <c r="L156" s="154"/>
      <c r="M156" s="154"/>
      <c r="N156" s="154"/>
      <c r="O156" s="154"/>
      <c r="P156" s="154"/>
      <c r="Q156" s="154"/>
      <c r="R156" s="154"/>
    </row>
    <row r="157" spans="1:18" ht="15" x14ac:dyDescent="0.2">
      <c r="A157" s="26"/>
      <c r="B157" s="25"/>
      <c r="C157" s="154"/>
      <c r="D157" s="154"/>
      <c r="E157" s="154"/>
      <c r="F157" s="154"/>
      <c r="G157" s="154"/>
      <c r="H157" s="154"/>
      <c r="I157" s="154"/>
      <c r="J157" s="154"/>
      <c r="K157" s="154"/>
      <c r="L157" s="154"/>
      <c r="M157" s="154"/>
      <c r="N157" s="154"/>
      <c r="O157" s="154"/>
      <c r="P157" s="154"/>
      <c r="Q157" s="154"/>
      <c r="R157" s="154"/>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2" t="s">
        <v>94</v>
      </c>
      <c r="B2" s="163"/>
      <c r="C2" s="163"/>
      <c r="D2" s="163"/>
      <c r="E2" s="163"/>
      <c r="F2" s="163"/>
      <c r="G2" s="163"/>
      <c r="H2" s="163"/>
      <c r="I2" s="163"/>
      <c r="J2" s="163"/>
      <c r="K2" s="163"/>
      <c r="L2" s="163"/>
      <c r="M2" s="163"/>
      <c r="N2" s="163"/>
      <c r="O2" s="163"/>
      <c r="P2" s="163"/>
      <c r="Q2" s="163"/>
      <c r="R2" s="163"/>
    </row>
    <row r="3" spans="1:18" ht="15" x14ac:dyDescent="0.2">
      <c r="A3" s="164" t="s">
        <v>95</v>
      </c>
      <c r="B3" s="165"/>
      <c r="C3" s="165"/>
      <c r="D3" s="165"/>
      <c r="E3" s="165"/>
      <c r="F3" s="165"/>
      <c r="G3" s="165"/>
      <c r="H3" s="165"/>
      <c r="I3" s="165"/>
      <c r="J3" s="165"/>
      <c r="K3" s="165"/>
      <c r="L3" s="165"/>
      <c r="M3" s="165"/>
      <c r="N3" s="165"/>
      <c r="O3" s="165"/>
      <c r="P3" s="165"/>
      <c r="Q3" s="165"/>
      <c r="R3" s="165"/>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54" t="s">
        <v>106</v>
      </c>
      <c r="C14" s="154"/>
      <c r="D14" s="154"/>
      <c r="E14" s="154"/>
      <c r="F14" s="154"/>
      <c r="G14" s="154"/>
      <c r="H14" s="154"/>
      <c r="I14" s="154"/>
      <c r="J14" s="154"/>
      <c r="K14" s="154"/>
      <c r="L14" s="154"/>
      <c r="M14" s="154"/>
      <c r="N14" s="25"/>
      <c r="O14" s="25"/>
      <c r="P14" s="25"/>
      <c r="Q14" s="25"/>
      <c r="R14" s="25"/>
    </row>
    <row r="15" spans="1:18" ht="15" x14ac:dyDescent="0.2">
      <c r="A15" s="26"/>
      <c r="B15" s="154" t="s">
        <v>107</v>
      </c>
      <c r="C15" s="154"/>
      <c r="D15" s="154"/>
      <c r="E15" s="154"/>
      <c r="F15" s="154"/>
      <c r="G15" s="154"/>
      <c r="H15" s="154"/>
      <c r="I15" s="154"/>
      <c r="J15" s="154"/>
      <c r="K15" s="154"/>
      <c r="L15" s="154"/>
      <c r="M15" s="154"/>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64" t="s">
        <v>108</v>
      </c>
      <c r="B32" s="165"/>
      <c r="C32" s="165"/>
      <c r="D32" s="165"/>
      <c r="E32" s="165"/>
      <c r="F32" s="165"/>
      <c r="G32" s="165"/>
      <c r="H32" s="165"/>
      <c r="I32" s="165"/>
      <c r="J32" s="165"/>
      <c r="K32" s="165"/>
      <c r="L32" s="165"/>
      <c r="M32" s="165"/>
      <c r="N32" s="165"/>
      <c r="O32" s="165"/>
      <c r="P32" s="165"/>
      <c r="Q32" s="165"/>
      <c r="R32" s="165"/>
    </row>
    <row r="33" spans="1:18" ht="15" x14ac:dyDescent="0.2">
      <c r="A33" s="158" t="s">
        <v>109</v>
      </c>
      <c r="B33" s="159"/>
      <c r="C33" s="159"/>
      <c r="D33" s="159"/>
      <c r="E33" s="159"/>
      <c r="F33" s="159"/>
      <c r="G33" s="159"/>
      <c r="H33" s="159"/>
      <c r="I33" s="159"/>
      <c r="J33" s="159"/>
      <c r="K33" s="159"/>
      <c r="L33" s="159"/>
      <c r="M33" s="159"/>
      <c r="N33" s="159"/>
      <c r="O33" s="159"/>
      <c r="P33" s="159"/>
      <c r="Q33" s="159"/>
      <c r="R33" s="159"/>
    </row>
    <row r="34" spans="1:18" ht="15" x14ac:dyDescent="0.2">
      <c r="A34" s="160"/>
      <c r="B34" s="161"/>
      <c r="C34" s="161"/>
      <c r="D34" s="161"/>
      <c r="E34" s="161"/>
      <c r="F34" s="161"/>
      <c r="G34" s="161"/>
      <c r="H34" s="161"/>
      <c r="I34" s="161"/>
      <c r="J34" s="161"/>
      <c r="K34" s="161"/>
      <c r="L34" s="161"/>
      <c r="M34" s="161"/>
      <c r="N34" s="161"/>
      <c r="O34" s="161"/>
      <c r="P34" s="161"/>
      <c r="Q34" s="161"/>
      <c r="R34" s="161"/>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6" t="s">
        <v>110</v>
      </c>
      <c r="C36" s="167"/>
      <c r="D36" s="167"/>
      <c r="E36" s="167"/>
      <c r="F36" s="167"/>
      <c r="G36" s="167"/>
      <c r="H36" s="167"/>
      <c r="I36" s="167"/>
      <c r="J36" s="167"/>
      <c r="K36" s="167"/>
      <c r="L36" s="167"/>
      <c r="M36" s="168"/>
      <c r="N36" s="25"/>
      <c r="O36" s="25"/>
      <c r="P36" s="25"/>
      <c r="Q36" s="25"/>
      <c r="R36" s="25"/>
    </row>
    <row r="37" spans="1:18" ht="15" x14ac:dyDescent="0.2">
      <c r="A37" s="26"/>
      <c r="B37" s="26"/>
      <c r="C37" s="25"/>
      <c r="D37" s="25"/>
      <c r="E37" s="25"/>
      <c r="F37" s="25"/>
      <c r="G37" s="25"/>
      <c r="H37" s="150" t="s">
        <v>111</v>
      </c>
      <c r="I37" s="150"/>
      <c r="J37" s="150"/>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9" t="s">
        <v>67</v>
      </c>
      <c r="F38" s="169"/>
      <c r="G38" s="25"/>
      <c r="H38" s="40" t="s">
        <v>113</v>
      </c>
      <c r="I38" s="41">
        <v>3.0856051517533301</v>
      </c>
      <c r="J38" s="38" t="s">
        <v>114</v>
      </c>
      <c r="K38" s="169" t="s">
        <v>115</v>
      </c>
      <c r="L38" s="169"/>
      <c r="M38" s="37"/>
      <c r="N38" s="25"/>
      <c r="O38" s="25"/>
      <c r="P38" s="25"/>
      <c r="Q38" s="25"/>
      <c r="R38" s="25"/>
    </row>
    <row r="39" spans="1:18" ht="17" x14ac:dyDescent="0.2">
      <c r="A39" s="26"/>
      <c r="B39" s="26"/>
      <c r="C39" s="40" t="s">
        <v>116</v>
      </c>
      <c r="D39" s="42">
        <f>IF($I$38&gt;$I$39,1,IF($I$38&lt;$I$39,-1,""))</f>
        <v>1</v>
      </c>
      <c r="E39" s="169" t="s">
        <v>3</v>
      </c>
      <c r="F39" s="169"/>
      <c r="G39" s="25"/>
      <c r="H39" s="40" t="s">
        <v>117</v>
      </c>
      <c r="I39" s="41">
        <v>2.95</v>
      </c>
      <c r="J39" s="38" t="s">
        <v>114</v>
      </c>
      <c r="K39" s="169" t="s">
        <v>118</v>
      </c>
      <c r="L39" s="169"/>
      <c r="M39" s="37"/>
      <c r="N39" s="25"/>
      <c r="O39" s="25"/>
      <c r="P39" s="25"/>
      <c r="Q39" s="25"/>
      <c r="R39" s="25"/>
    </row>
    <row r="40" spans="1:18" ht="15" x14ac:dyDescent="0.2">
      <c r="A40" s="26"/>
      <c r="B40" s="26"/>
      <c r="C40" s="25"/>
      <c r="D40" s="25"/>
      <c r="E40" s="25"/>
      <c r="F40" s="25"/>
      <c r="G40" s="25"/>
      <c r="H40" s="40" t="s">
        <v>119</v>
      </c>
      <c r="I40" s="41">
        <v>14.734460115406172</v>
      </c>
      <c r="J40" s="38" t="s">
        <v>120</v>
      </c>
      <c r="K40" s="169" t="s">
        <v>121</v>
      </c>
      <c r="L40" s="169"/>
      <c r="M40" s="37"/>
      <c r="N40" s="25"/>
      <c r="O40" s="25"/>
      <c r="P40" s="25"/>
      <c r="Q40" s="25"/>
      <c r="R40" s="25"/>
    </row>
    <row r="41" spans="1:18" ht="15" x14ac:dyDescent="0.2">
      <c r="A41" s="26"/>
      <c r="B41" s="26"/>
      <c r="C41" s="25"/>
      <c r="D41" s="25"/>
      <c r="E41" s="25"/>
      <c r="F41" s="25"/>
      <c r="G41" s="25"/>
      <c r="H41" s="40" t="s">
        <v>122</v>
      </c>
      <c r="I41" s="41">
        <v>318.14999999999998</v>
      </c>
      <c r="J41" s="38" t="s">
        <v>123</v>
      </c>
      <c r="K41" s="169" t="s">
        <v>124</v>
      </c>
      <c r="L41" s="169"/>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61" t="s">
        <v>131</v>
      </c>
      <c r="C57" s="161"/>
      <c r="D57" s="161"/>
      <c r="E57" s="161"/>
      <c r="F57" s="161"/>
      <c r="G57" s="161"/>
      <c r="H57" s="161"/>
      <c r="I57" s="161"/>
      <c r="J57" s="161"/>
      <c r="K57" s="161"/>
      <c r="L57" s="161"/>
      <c r="M57" s="161"/>
      <c r="N57" s="161"/>
      <c r="O57" s="161"/>
      <c r="P57" s="161"/>
      <c r="Q57" s="161"/>
      <c r="R57" s="161"/>
    </row>
    <row r="58" spans="1:18" s="23" customFormat="1" ht="15" x14ac:dyDescent="0.2">
      <c r="A58" s="26"/>
      <c r="B58" s="161"/>
      <c r="C58" s="161"/>
      <c r="D58" s="161"/>
      <c r="E58" s="161"/>
      <c r="F58" s="161"/>
      <c r="G58" s="161"/>
      <c r="H58" s="161"/>
      <c r="I58" s="161"/>
      <c r="J58" s="161"/>
      <c r="K58" s="161"/>
      <c r="L58" s="161"/>
      <c r="M58" s="161"/>
      <c r="N58" s="161"/>
      <c r="O58" s="161"/>
      <c r="P58" s="161"/>
      <c r="Q58" s="161"/>
      <c r="R58" s="161"/>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61" t="s">
        <v>133</v>
      </c>
      <c r="D61" s="161"/>
      <c r="E61" s="161"/>
      <c r="F61" s="161"/>
      <c r="G61" s="161"/>
      <c r="H61" s="161"/>
      <c r="I61" s="161"/>
      <c r="J61" s="161"/>
      <c r="K61" s="161"/>
      <c r="L61" s="161"/>
      <c r="M61" s="161"/>
      <c r="N61" s="161"/>
      <c r="O61" s="161"/>
      <c r="P61" s="161"/>
      <c r="Q61" s="161"/>
      <c r="R61" s="161"/>
    </row>
    <row r="62" spans="1:18" s="23" customFormat="1" ht="15" x14ac:dyDescent="0.2">
      <c r="A62" s="26"/>
      <c r="B62" s="25"/>
      <c r="C62" s="161"/>
      <c r="D62" s="161"/>
      <c r="E62" s="161"/>
      <c r="F62" s="161"/>
      <c r="G62" s="161"/>
      <c r="H62" s="161"/>
      <c r="I62" s="161"/>
      <c r="J62" s="161"/>
      <c r="K62" s="161"/>
      <c r="L62" s="161"/>
      <c r="M62" s="161"/>
      <c r="N62" s="161"/>
      <c r="O62" s="161"/>
      <c r="P62" s="161"/>
      <c r="Q62" s="161"/>
      <c r="R62" s="161"/>
    </row>
    <row r="63" spans="1:18" s="23" customFormat="1" ht="15" x14ac:dyDescent="0.2">
      <c r="A63" s="26"/>
      <c r="B63" s="25"/>
      <c r="C63" s="161"/>
      <c r="D63" s="161"/>
      <c r="E63" s="161"/>
      <c r="F63" s="161"/>
      <c r="G63" s="161"/>
      <c r="H63" s="161"/>
      <c r="I63" s="161"/>
      <c r="J63" s="161"/>
      <c r="K63" s="161"/>
      <c r="L63" s="161"/>
      <c r="M63" s="161"/>
      <c r="N63" s="161"/>
      <c r="O63" s="161"/>
      <c r="P63" s="161"/>
      <c r="Q63" s="161"/>
      <c r="R63" s="161"/>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64" customFormat="1" ht="15" x14ac:dyDescent="0.2">
      <c r="A65" s="170" t="s">
        <v>134</v>
      </c>
      <c r="B65" s="171"/>
      <c r="C65" s="171"/>
      <c r="D65" s="171"/>
      <c r="E65" s="171"/>
      <c r="F65" s="171"/>
      <c r="G65" s="171"/>
      <c r="H65" s="171"/>
      <c r="I65" s="171"/>
      <c r="J65" s="171"/>
      <c r="K65" s="171"/>
      <c r="L65" s="171"/>
      <c r="M65" s="171"/>
      <c r="N65" s="171"/>
      <c r="O65" s="171"/>
      <c r="P65" s="171"/>
      <c r="Q65" s="171"/>
      <c r="R65" s="171"/>
    </row>
    <row r="66" spans="1:18" s="23" customFormat="1" ht="15" x14ac:dyDescent="0.2">
      <c r="A66" s="158" t="s">
        <v>135</v>
      </c>
      <c r="B66" s="159"/>
      <c r="C66" s="159"/>
      <c r="D66" s="159"/>
      <c r="E66" s="159"/>
      <c r="F66" s="159"/>
      <c r="G66" s="159"/>
      <c r="H66" s="159"/>
      <c r="I66" s="159"/>
      <c r="J66" s="159"/>
      <c r="K66" s="159"/>
      <c r="L66" s="159"/>
      <c r="M66" s="159"/>
      <c r="N66" s="159"/>
      <c r="O66" s="159"/>
      <c r="P66" s="159"/>
      <c r="Q66" s="159"/>
      <c r="R66" s="159"/>
    </row>
    <row r="67" spans="1:18" s="23" customFormat="1" ht="15" x14ac:dyDescent="0.2">
      <c r="A67" s="160" t="s">
        <v>136</v>
      </c>
      <c r="B67" s="161"/>
      <c r="C67" s="161"/>
      <c r="D67" s="161"/>
      <c r="E67" s="161"/>
      <c r="F67" s="161"/>
      <c r="G67" s="161"/>
      <c r="H67" s="161"/>
      <c r="I67" s="161"/>
      <c r="J67" s="161"/>
      <c r="K67" s="161"/>
      <c r="L67" s="161"/>
      <c r="M67" s="161"/>
      <c r="N67" s="161"/>
      <c r="O67" s="161"/>
      <c r="P67" s="161"/>
      <c r="Q67" s="161"/>
      <c r="R67" s="161"/>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61" t="s">
        <v>137</v>
      </c>
      <c r="C69" s="161"/>
      <c r="D69" s="161"/>
      <c r="E69" s="161"/>
      <c r="F69" s="161"/>
      <c r="G69" s="161"/>
      <c r="H69" s="161"/>
      <c r="I69" s="161"/>
      <c r="J69" s="161"/>
      <c r="K69" s="161"/>
      <c r="L69" s="161"/>
      <c r="M69" s="161"/>
      <c r="N69" s="161"/>
      <c r="O69" s="161"/>
      <c r="P69" s="161"/>
      <c r="Q69" s="161"/>
      <c r="R69" s="47"/>
    </row>
    <row r="70" spans="1:18" s="23" customFormat="1" ht="15" x14ac:dyDescent="0.2">
      <c r="A70" s="46"/>
      <c r="B70" s="161"/>
      <c r="C70" s="161"/>
      <c r="D70" s="161"/>
      <c r="E70" s="161"/>
      <c r="F70" s="161"/>
      <c r="G70" s="161"/>
      <c r="H70" s="161"/>
      <c r="I70" s="161"/>
      <c r="J70" s="161"/>
      <c r="K70" s="161"/>
      <c r="L70" s="161"/>
      <c r="M70" s="161"/>
      <c r="N70" s="161"/>
      <c r="O70" s="161"/>
      <c r="P70" s="161"/>
      <c r="Q70" s="161"/>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6" t="s">
        <v>110</v>
      </c>
      <c r="C72" s="167"/>
      <c r="D72" s="167"/>
      <c r="E72" s="167"/>
      <c r="F72" s="167"/>
      <c r="G72" s="167"/>
      <c r="H72" s="167"/>
      <c r="I72" s="167"/>
      <c r="J72" s="167"/>
      <c r="K72" s="167"/>
      <c r="L72" s="167"/>
      <c r="M72" s="168"/>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9" t="s">
        <v>67</v>
      </c>
      <c r="F74" s="169"/>
      <c r="G74" s="25"/>
      <c r="H74" s="38" t="s">
        <v>138</v>
      </c>
      <c r="I74" s="41">
        <v>0.48</v>
      </c>
      <c r="J74" s="38" t="s">
        <v>3</v>
      </c>
      <c r="K74" s="169" t="s">
        <v>139</v>
      </c>
      <c r="L74" s="169"/>
      <c r="M74" s="37"/>
      <c r="N74" s="47"/>
      <c r="O74" s="47"/>
      <c r="P74" s="47"/>
      <c r="Q74" s="47"/>
      <c r="R74" s="47"/>
    </row>
    <row r="75" spans="1:18" ht="15" x14ac:dyDescent="0.2">
      <c r="A75" s="46"/>
      <c r="B75" s="26"/>
      <c r="C75" s="40" t="s">
        <v>116</v>
      </c>
      <c r="D75" s="42"/>
      <c r="E75" s="169" t="s">
        <v>3</v>
      </c>
      <c r="F75" s="169"/>
      <c r="G75" s="25"/>
      <c r="H75" s="38" t="s">
        <v>140</v>
      </c>
      <c r="I75" s="41">
        <v>312.74999024855759</v>
      </c>
      <c r="J75" s="38" t="s">
        <v>141</v>
      </c>
      <c r="K75" s="169" t="s">
        <v>142</v>
      </c>
      <c r="L75" s="169"/>
      <c r="M75" s="37"/>
      <c r="N75" s="47"/>
      <c r="O75" s="47"/>
      <c r="P75" s="47"/>
      <c r="Q75" s="47"/>
      <c r="R75" s="47"/>
    </row>
    <row r="76" spans="1:18" ht="15" x14ac:dyDescent="0.2">
      <c r="A76" s="46"/>
      <c r="B76" s="26"/>
      <c r="C76" s="25"/>
      <c r="D76" s="25"/>
      <c r="E76" s="25"/>
      <c r="F76" s="25"/>
      <c r="G76" s="25"/>
      <c r="H76" s="38" t="s">
        <v>143</v>
      </c>
      <c r="I76" s="41">
        <v>318.14999999999998</v>
      </c>
      <c r="J76" s="38" t="s">
        <v>123</v>
      </c>
      <c r="K76" s="169" t="s">
        <v>124</v>
      </c>
      <c r="L76" s="169"/>
      <c r="M76" s="37"/>
      <c r="N76" s="47"/>
      <c r="O76" s="47"/>
      <c r="P76" s="47"/>
      <c r="Q76" s="47"/>
      <c r="R76" s="47"/>
    </row>
    <row r="77" spans="1:18" ht="17" x14ac:dyDescent="0.2">
      <c r="A77" s="46"/>
      <c r="B77" s="26"/>
      <c r="C77" s="25"/>
      <c r="D77" s="25"/>
      <c r="E77" s="25"/>
      <c r="F77" s="25"/>
      <c r="G77" s="25"/>
      <c r="H77" s="38" t="s">
        <v>144</v>
      </c>
      <c r="I77" s="41">
        <v>5</v>
      </c>
      <c r="J77" s="38" t="s">
        <v>62</v>
      </c>
      <c r="K77" s="169" t="s">
        <v>145</v>
      </c>
      <c r="L77" s="169"/>
      <c r="M77" s="37"/>
      <c r="N77" s="47"/>
      <c r="O77" s="47"/>
      <c r="P77" s="47"/>
      <c r="Q77" s="47"/>
      <c r="R77" s="47"/>
    </row>
    <row r="78" spans="1:18" ht="17" x14ac:dyDescent="0.2">
      <c r="A78" s="46"/>
      <c r="B78" s="26"/>
      <c r="C78" s="25"/>
      <c r="D78" s="25"/>
      <c r="E78" s="25"/>
      <c r="F78" s="25"/>
      <c r="G78" s="25"/>
      <c r="H78" s="38" t="s">
        <v>146</v>
      </c>
      <c r="I78" s="41">
        <v>3.07</v>
      </c>
      <c r="J78" s="38" t="s">
        <v>114</v>
      </c>
      <c r="K78" s="169" t="s">
        <v>147</v>
      </c>
      <c r="L78" s="169"/>
      <c r="M78" s="37"/>
      <c r="N78" s="47"/>
      <c r="O78" s="47"/>
      <c r="P78" s="47"/>
      <c r="Q78" s="47"/>
      <c r="R78" s="47"/>
    </row>
    <row r="79" spans="1:18" ht="17" x14ac:dyDescent="0.2">
      <c r="A79" s="46"/>
      <c r="B79" s="26"/>
      <c r="C79" s="25"/>
      <c r="D79" s="25"/>
      <c r="E79" s="25"/>
      <c r="F79" s="25"/>
      <c r="G79" s="25"/>
      <c r="H79" s="38" t="s">
        <v>148</v>
      </c>
      <c r="I79" s="41">
        <v>0.4764958148898909</v>
      </c>
      <c r="J79" s="38" t="s">
        <v>114</v>
      </c>
      <c r="K79" s="169" t="s">
        <v>149</v>
      </c>
      <c r="L79" s="169"/>
      <c r="M79" s="37"/>
      <c r="N79" s="47"/>
      <c r="O79" s="47"/>
      <c r="P79" s="47"/>
      <c r="Q79" s="47"/>
      <c r="R79" s="47"/>
    </row>
    <row r="80" spans="1:18" ht="15" x14ac:dyDescent="0.2">
      <c r="A80" s="46"/>
      <c r="B80" s="26"/>
      <c r="C80" s="25"/>
      <c r="D80" s="25"/>
      <c r="E80" s="25"/>
      <c r="F80" s="25"/>
      <c r="G80" s="25"/>
      <c r="H80" s="38" t="s">
        <v>150</v>
      </c>
      <c r="I80" s="41">
        <v>3.0856051517533336</v>
      </c>
      <c r="J80" s="38" t="s">
        <v>114</v>
      </c>
      <c r="K80" s="169" t="s">
        <v>151</v>
      </c>
      <c r="L80" s="169"/>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54" t="s">
        <v>166</v>
      </c>
      <c r="C144" s="154"/>
      <c r="D144" s="154"/>
      <c r="E144" s="154"/>
      <c r="F144" s="154"/>
      <c r="G144" s="154"/>
      <c r="H144" s="154"/>
      <c r="I144" s="154"/>
      <c r="J144" s="154"/>
      <c r="K144" s="154"/>
      <c r="L144" s="154"/>
      <c r="M144" s="154"/>
      <c r="N144" s="154"/>
      <c r="O144" s="154"/>
      <c r="P144" s="154"/>
      <c r="Q144" s="154"/>
      <c r="R144" s="25"/>
    </row>
    <row r="145" spans="1:18" ht="15" x14ac:dyDescent="0.2">
      <c r="A145" s="26"/>
      <c r="B145" s="154"/>
      <c r="C145" s="154"/>
      <c r="D145" s="154"/>
      <c r="E145" s="154"/>
      <c r="F145" s="154"/>
      <c r="G145" s="154"/>
      <c r="H145" s="154"/>
      <c r="I145" s="154"/>
      <c r="J145" s="154"/>
      <c r="K145" s="154"/>
      <c r="L145" s="154"/>
      <c r="M145" s="154"/>
      <c r="N145" s="154"/>
      <c r="O145" s="154"/>
      <c r="P145" s="154"/>
      <c r="Q145" s="154"/>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64" t="s">
        <v>167</v>
      </c>
      <c r="B147" s="165"/>
      <c r="C147" s="165"/>
      <c r="D147" s="165"/>
      <c r="E147" s="165"/>
      <c r="F147" s="165"/>
      <c r="G147" s="165"/>
      <c r="H147" s="165"/>
      <c r="I147" s="165"/>
      <c r="J147" s="165"/>
      <c r="K147" s="165"/>
      <c r="L147" s="165"/>
      <c r="M147" s="165"/>
      <c r="N147" s="165"/>
      <c r="O147" s="165"/>
      <c r="P147" s="165"/>
      <c r="Q147" s="165"/>
      <c r="R147" s="165"/>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2" t="s">
        <v>92</v>
      </c>
      <c r="B2" s="163"/>
      <c r="C2" s="163"/>
      <c r="D2" s="163"/>
      <c r="E2" s="163"/>
      <c r="F2" s="163"/>
      <c r="G2" s="163"/>
      <c r="H2" s="163"/>
      <c r="I2" s="163"/>
      <c r="J2" s="163"/>
      <c r="K2" s="163"/>
      <c r="L2" s="163"/>
      <c r="M2" s="163"/>
      <c r="N2" s="163"/>
      <c r="O2" s="163"/>
      <c r="P2" s="163"/>
      <c r="Q2" s="163"/>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70" zoomScaleNormal="70" workbookViewId="0">
      <selection activeCell="K9" sqref="K9"/>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Q2"/>
  <sheetViews>
    <sheetView workbookViewId="0">
      <selection activeCell="CR2" sqref="CR2"/>
    </sheetView>
  </sheetViews>
  <sheetFormatPr baseColWidth="10" defaultColWidth="8.6640625" defaultRowHeight="15" x14ac:dyDescent="0.2"/>
  <sheetData>
    <row r="1" spans="1:17" x14ac:dyDescent="0.2">
      <c r="A1" t="s">
        <v>41</v>
      </c>
      <c r="B1" t="s">
        <v>58</v>
      </c>
      <c r="C1" t="s">
        <v>40</v>
      </c>
      <c r="D1" t="s">
        <v>347</v>
      </c>
      <c r="E1" t="s">
        <v>64</v>
      </c>
      <c r="F1" t="s">
        <v>358</v>
      </c>
      <c r="G1" t="s">
        <v>249</v>
      </c>
      <c r="H1" t="s">
        <v>250</v>
      </c>
      <c r="I1" t="s">
        <v>252</v>
      </c>
      <c r="J1" t="s">
        <v>251</v>
      </c>
      <c r="K1" t="s">
        <v>257</v>
      </c>
      <c r="L1" t="s">
        <v>258</v>
      </c>
      <c r="M1" t="s">
        <v>349</v>
      </c>
      <c r="N1" t="s">
        <v>259</v>
      </c>
      <c r="O1" t="s">
        <v>260</v>
      </c>
      <c r="P1" t="s">
        <v>264</v>
      </c>
      <c r="Q1" t="s">
        <v>64</v>
      </c>
    </row>
    <row r="2" spans="1:17" x14ac:dyDescent="0.2">
      <c r="A2">
        <v>1</v>
      </c>
      <c r="B2">
        <v>1</v>
      </c>
      <c r="C2">
        <v>1</v>
      </c>
      <c r="D2">
        <v>1</v>
      </c>
      <c r="E2">
        <v>0</v>
      </c>
      <c r="F2">
        <v>1</v>
      </c>
      <c r="G2">
        <v>1</v>
      </c>
      <c r="H2">
        <v>1</v>
      </c>
      <c r="I2">
        <v>1</v>
      </c>
      <c r="J2">
        <v>1</v>
      </c>
      <c r="K2">
        <v>1</v>
      </c>
      <c r="L2">
        <v>1</v>
      </c>
      <c r="M2">
        <v>1</v>
      </c>
      <c r="N2">
        <v>1</v>
      </c>
      <c r="O2">
        <v>1</v>
      </c>
      <c r="P2">
        <v>1</v>
      </c>
      <c r="Q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Q2"/>
  <sheetViews>
    <sheetView workbookViewId="0">
      <selection activeCell="F2" sqref="F2"/>
    </sheetView>
  </sheetViews>
  <sheetFormatPr baseColWidth="10" defaultColWidth="8.6640625" defaultRowHeight="15" x14ac:dyDescent="0.2"/>
  <cols>
    <col min="13" max="13" width="48.6640625" bestFit="1" customWidth="1"/>
  </cols>
  <sheetData>
    <row r="1" spans="1:17" x14ac:dyDescent="0.2">
      <c r="A1" t="s">
        <v>41</v>
      </c>
      <c r="B1" t="s">
        <v>58</v>
      </c>
      <c r="C1" t="s">
        <v>40</v>
      </c>
      <c r="D1" t="s">
        <v>347</v>
      </c>
      <c r="E1" t="s">
        <v>64</v>
      </c>
      <c r="F1" t="s">
        <v>358</v>
      </c>
      <c r="G1" t="s">
        <v>249</v>
      </c>
      <c r="H1" t="s">
        <v>250</v>
      </c>
      <c r="I1" t="s">
        <v>252</v>
      </c>
      <c r="J1" t="s">
        <v>251</v>
      </c>
      <c r="K1" t="s">
        <v>257</v>
      </c>
      <c r="L1" t="s">
        <v>258</v>
      </c>
      <c r="M1" t="s">
        <v>349</v>
      </c>
      <c r="N1" t="s">
        <v>259</v>
      </c>
      <c r="O1" t="s">
        <v>260</v>
      </c>
      <c r="P1" t="s">
        <v>264</v>
      </c>
      <c r="Q1" t="s">
        <v>64</v>
      </c>
    </row>
    <row r="2" spans="1:17" x14ac:dyDescent="0.2">
      <c r="A2">
        <v>1</v>
      </c>
      <c r="B2">
        <v>20</v>
      </c>
      <c r="C2">
        <v>8</v>
      </c>
      <c r="D2">
        <v>2</v>
      </c>
      <c r="F2" t="s">
        <v>360</v>
      </c>
      <c r="G2" t="s">
        <v>355</v>
      </c>
      <c r="H2" t="s">
        <v>354</v>
      </c>
      <c r="I2" t="s">
        <v>354</v>
      </c>
      <c r="J2" t="s">
        <v>354</v>
      </c>
      <c r="K2" t="s">
        <v>350</v>
      </c>
      <c r="L2" t="s">
        <v>351</v>
      </c>
      <c r="M2" t="s">
        <v>353</v>
      </c>
      <c r="N2" t="s">
        <v>361</v>
      </c>
      <c r="O2" t="s">
        <v>362</v>
      </c>
      <c r="P2" t="s">
        <v>352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2025-01-29T18:07:30Z</dcterms:modified>
</cp:coreProperties>
</file>