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NonIsothermalMomentumKozenyCarman\"/>
    </mc:Choice>
  </mc:AlternateContent>
  <xr:revisionPtr revIDLastSave="0" documentId="13_ncr:1_{761488F8-A6CB-4A12-A778-3376EDD44B0F}" xr6:coauthVersionLast="47" xr6:coauthVersionMax="47" xr10:uidLastSave="{00000000-0000-0000-0000-000000000000}"/>
  <bookViews>
    <workbookView xWindow="-108" yWindow="-108" windowWidth="23256" windowHeight="13176" tabRatio="818" firstSheet="5" activeTab="5"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Properties'!$B$2:$K$34</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C33" i="17"/>
  <c r="J33" i="17"/>
  <c r="J32" i="17"/>
  <c r="C11" i="13"/>
  <c r="I22" i="17"/>
  <c r="I21" i="17"/>
  <c r="J12" i="16"/>
  <c r="J11" i="16"/>
  <c r="J19" i="16"/>
  <c r="J18" i="16"/>
  <c r="J17" i="16"/>
  <c r="J16" i="16"/>
  <c r="I30" i="17" l="1"/>
  <c r="I29" i="17"/>
  <c r="C22" i="16" l="1"/>
  <c r="C21" i="16"/>
  <c r="J31" i="17" l="1"/>
  <c r="I28" i="17" l="1"/>
  <c r="I27"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4" i="17"/>
  <c r="I26" i="17"/>
  <c r="I25" i="17"/>
  <c r="I24" i="17"/>
  <c r="I23" i="17"/>
  <c r="J23"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<sst xmlns="http://schemas.openxmlformats.org/spreadsheetml/2006/main" count="1654" uniqueCount="513">
  <si>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</si>
  <si>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</si>
  <si>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</si>
  <si>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</si>
  <si>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</si>
  <si>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</si>
  <si>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</si>
  <si>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</si>
  <si>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</si>
  <si>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</si>
  <si>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</si>
  <si>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</si>
  <si>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</si>
  <si>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</si>
  <si>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</si>
  <si>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</si>
  <si>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</si>
  <si>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</si>
  <si>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</si>
  <si>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</si>
  <si>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</si>
  <si>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</si>
  <si>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</si>
  <si>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</si>
  <si>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</si>
  <si>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</si>
  <si>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</si>
  <si>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</si>
  <si>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</si>
  <si>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</si>
  <si>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</si>
  <si>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</si>
  <si>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</si>
  <si>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</si>
  <si>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</si>
  <si>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</si>
  <si>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</si>
  <si>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</si>
  <si>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</si>
  <si>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</si>
  <si>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</si>
  <si>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</si>
  <si>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</si>
  <si>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</si>
  <si>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</si>
  <si>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</si>
  <si>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</si>
  <si>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</si>
  <si>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</si>
  <si>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</si>
  <si>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</si>
  <si>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</si>
  <si>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</si>
  <si>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</si>
  <si>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</si>
  <si>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</si>
  <si>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</si>
  <si>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</si>
  <si>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</si>
  <si>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</si>
  <si>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</si>
  <si>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</si>
  <si>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</si>
  <si>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</si>
  <si>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</si>
  <si>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</si>
  <si>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</si>
  <si>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</si>
  <si>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</si>
  <si>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</si>
  <si>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</si>
  <si>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</si>
  <si>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</si>
  <si>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</si>
  <si>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</si>
  <si>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</si>
  <si>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</si>
  <si>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</si>
  <si>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</si>
  <si>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</si>
  <si>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</si>
  <si>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</si>
  <si>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</si>
  <si>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</si>
  <si>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</si>
  <si>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</si>
  <si>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</si>
  <si>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</si>
  <si>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</si>
  <si>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</si>
  <si>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</si>
  <si>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</si>
  <si>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</si>
  <si>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</si>
  <si>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</si>
  <si>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</si>
  <si>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</si>
  <si>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</si>
  <si>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</si>
  <si>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</si>
  <si>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</si>
  <si>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</si>
  <si>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</si>
  <si>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</si>
  <si>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</si>
  <si>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</si>
  <si>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</si>
  <si>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</si>
  <si>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</si>
  <si>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</si>
  <si>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</si>
  <si>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</si>
  <si>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</si>
  <si>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</si>
  <si>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</si>
  <si>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</si>
  <si>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</si>
  <si>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</si>
  <si>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</si>
  <si>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</si>
  <si>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</si>
  <si>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</si>
  <si>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</si>
  <si>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</si>
  <si>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</si>
  <si>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</si>
  <si>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</si>
  <si>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</si>
  <si>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</si>
  <si>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</si>
  <si>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</si>
  <si>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</si>
  <si>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</si>
  <si>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</si>
  <si>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</si>
  <si>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</si>
  <si>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</si>
  <si>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</si>
  <si>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</si>
  <si>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</si>
  <si>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</si>
  <si>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</si>
  <si>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</si>
  <si>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</si>
  <si>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</si>
  <si>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</si>
  <si>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</si>
  <si>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</si>
  <si>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</si>
  <si>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</si>
  <si>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</si>
  <si>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</si>
  <si>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</si>
  <si>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</si>
  <si>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</si>
  <si>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</si>
  <si>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</si>
  <si>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</si>
  <si>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</si>
  <si>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</si>
  <si>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</si>
  <si>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</si>
  <si>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</si>
  <si>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</si>
  <si>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</si>
  <si>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</si>
  <si>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</si>
  <si>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</si>
  <si>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</si>
  <si>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</si>
  <si>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</si>
  <si>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</si>
  <si>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</si>
  <si>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</si>
  <si>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</si>
  <si>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</si>
  <si>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</si>
  <si>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</si>
  <si>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</si>
  <si>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</si>
  <si>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</si>
  <si>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</si>
  <si>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</si>
  <si>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</si>
  <si>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</si>
  <si>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</si>
  <si>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</si>
  <si>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</si>
  <si>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</si>
  <si>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</si>
  <si>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</si>
  <si>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</si>
  <si>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</si>
  <si>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</si>
  <si>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</si>
  <si>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</si>
  <si>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</si>
  <si>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</si>
  <si>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</si>
  <si>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</si>
  <si>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</si>
  <si>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</si>
  <si>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</si>
  <si>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</si>
  <si>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</si>
  <si>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</si>
  <si>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</si>
  <si>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</si>
  <si>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</si>
  <si>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</si>
  <si>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</si>
  <si>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</si>
  <si>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</si>
  <si>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</si>
  <si>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</si>
  <si>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</si>
  <si>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</si>
  <si>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</si>
  <si>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</si>
  <si>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</si>
  <si>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</si>
  <si>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</si>
  <si>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</si>
  <si>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</si>
  <si>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</si>
  <si>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</si>
  <si>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</si>
  <si>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</si>
  <si>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</si>
  <si>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</si>
  <si>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</si>
  <si>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</si>
  <si>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</si>
  <si>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</si>
  <si>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</si>
  <si>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</si>
  <si>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</si>
  <si>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</si>
  <si>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</si>
  <si>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</si>
  <si>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</si>
  <si>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</si>
  <si>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</si>
  <si>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</si>
  <si>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</si>
  <si>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</si>
  <si>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</si>
  <si>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</si>
  <si>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</si>
  <si>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</si>
  <si>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</si>
  <si>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</si>
  <si>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</si>
  <si>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</si>
  <si>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</si>
  <si>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</si>
  <si>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</si>
  <si>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</si>
  <si>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</si>
  <si>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</si>
  <si>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</si>
  <si>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</si>
  <si>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</si>
  <si>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</si>
  <si>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</si>
  <si>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</si>
  <si>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</si>
  <si>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</si>
  <si>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</si>
  <si>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</si>
  <si>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</si>
  <si>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</si>
  <si>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</si>
  <si>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</si>
  <si>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</si>
  <si>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</si>
  <si>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</si>
  <si>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</si>
  <si>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</si>
  <si>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</si>
  <si>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</si>
  <si>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</si>
  <si>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</si>
  <si>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</si>
  <si>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</si>
  <si>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</si>
  <si>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</si>
  <si>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</si>
  <si>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</si>
  <si>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</si>
  <si>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</si>
  <si>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</si>
  <si>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</si>
  <si>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</si>
  <si>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</si>
  <si>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</si>
  <si>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</si>
  <si>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</si>
  <si>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</si>
  <si>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</si>
  <si>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</si>
  <si>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</si>
  <si>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</si>
  <si>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</si>
  <si>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</si>
  <si>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</si>
  <si>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</si>
  <si>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</si>
  <si>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</si>
  <si>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</si>
  <si>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</si>
  <si>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</si>
  <si>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</si>
  <si>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</si>
  <si>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</si>
  <si>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</si>
  <si>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</si>
  <si>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</si>
  <si>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</si>
  <si>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</si>
  <si>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</si>
  <si>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</si>
  <si>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</si>
  <si>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</si>
  <si>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</si>
  <si>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</si>
  <si>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</si>
  <si>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</si>
  <si>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</si>
  <si>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</si>
  <si>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</si>
  <si>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</si>
  <si>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</si>
  <si>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</si>
  <si>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</si>
  <si>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</si>
  <si>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</si>
  <si>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</si>
  <si>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</si>
  <si>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</si>
  <si>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</si>
  <si>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</si>
  <si>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</si>
  <si>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</si>
  <si>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</si>
  <si>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</si>
  <si>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</si>
  <si>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</si>
  <si>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</si>
  <si>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</si>
  <si>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</si>
  <si>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</si>
  <si>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</si>
  <si>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</si>
  <si>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</si>
  <si>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</si>
  <si>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</si>
  <si>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</si>
  <si>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</si>
  <si>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</si>
  <si>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</si>
  <si>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</si>
  <si>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</si>
  <si>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</si>
  <si>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</si>
  <si>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</si>
  <si>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</si>
  <si>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</si>
  <si>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</si>
  <si>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</si>
  <si>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</si>
  <si>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</si>
  <si>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</si>
  <si>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</si>
  <si>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</si>
  <si>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</si>
  <si>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</si>
  <si>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</si>
  <si>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</si>
  <si>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</si>
  <si>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</si>
  <si>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</si>
  <si>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</si>
  <si>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</si>
  <si>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</si>
  <si>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</si>
  <si>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</si>
  <si>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</si>
  <si>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</si>
  <si>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</si>
  <si>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</si>
  <si>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</si>
  <si>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</si>
  <si>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</si>
  <si>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</si>
  <si>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</si>
  <si>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</si>
  <si>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</si>
  <si>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</si>
  <si>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</si>
  <si>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</si>
  <si>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</si>
  <si>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</si>
  <si>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</si>
  <si>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</si>
  <si>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</si>
  <si>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</si>
  <si>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</si>
  <si>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</si>
  <si>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</si>
  <si>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</si>
  <si>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</si>
  <si>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</si>
  <si>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</si>
  <si>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</si>
  <si>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</si>
  <si>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</si>
  <si>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</si>
  <si>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</si>
  <si>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</si>
  <si>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</si>
  <si>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</si>
  <si>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</si>
  <si>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</si>
  <si>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</si>
  <si>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</si>
  <si>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</si>
  <si>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</si>
  <si>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</si>
  <si>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</si>
  <si>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</si>
  <si>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</si>
  <si>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</si>
  <si>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</si>
  <si>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</si>
  <si>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</si>
  <si>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</si>
  <si>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</si>
  <si>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</si>
  <si>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</si>
  <si>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</si>
  <si>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</si>
  <si>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</si>
  <si>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</si>
  <si>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</si>
  <si>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</si>
  <si>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</si>
  <si>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</si>
  <si>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</si>
  <si>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</si>
  <si>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</si>
  <si>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</si>
  <si>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</si>
  <si>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</si>
  <si>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</si>
  <si>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</si>
  <si>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</si>
  <si>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</si>
  <si>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</si>
  <si>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</si>
  <si>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</si>
  <si>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</si>
  <si>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</si>
  <si>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</si>
  <si>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</si>
  <si>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</si>
  <si>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</si>
  <si>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</si>
  <si>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</si>
  <si>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</si>
  <si>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</si>
  <si>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</si>
  <si>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</si>
  <si>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</si>
  <si>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</si>
  <si>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</si>
  <si>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</si>
  <si>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</si>
  <si>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</si>
  <si>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</si>
  <si>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</si>
  <si>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</si>
  <si>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</si>
  <si>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</si>
  <si>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</si>
  <si>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</si>
  <si>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</si>
  <si>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</si>
  <si>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</si>
  <si>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</si>
  <si>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</si>
  <si>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</si>
  <si>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</si>
  <si>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</si>
  <si>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</si>
  <si>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</si>
  <si>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</si>
  <si>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</si>
  <si>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</si>
  <si>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</si>
  <si>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viscFeGas</t>
  </si>
  <si>
    <r>
      <t>g/cm</t>
    </r>
    <r>
      <rPr>
        <vertAlign val="superscript"/>
        <sz val="11"/>
        <color theme="1"/>
        <rFont val="Consolas"/>
        <family val="3"/>
      </rPr>
      <t>3</t>
    </r>
  </si>
  <si>
    <t>Pa-sec</t>
  </si>
  <si>
    <t>Gas density of the feed gas mixture.</t>
  </si>
  <si>
    <t>Viscosity of the feed gas mixture.</t>
  </si>
  <si>
    <t>diamPellet</t>
  </si>
  <si>
    <t>The diameter of a single adsorbent pellet (assumed spherical in its shape)</t>
  </si>
  <si>
    <t>g/mol</t>
  </si>
  <si>
    <t>The molecular weight of the species i</t>
  </si>
  <si>
    <t>The chemical formula of the ith component in a given system: ***Let the 1st component be the light key as always***</t>
  </si>
  <si>
    <t>molecWtC1</t>
  </si>
  <si>
    <t>molecWtC2</t>
  </si>
  <si>
    <t>0 1 1 1 1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</si>
</sst>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76">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7" xfId="0" applyFont="1" applyFill="1" applyBorder="1" applyAlignment="1" applyProtection="1">
      <alignment horizontal="center"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7">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1" dataDxfId="259" headerRowBorderDxfId="260" tableBorderDxfId="258" totalsRowBorderDxfId="257">
  <autoFilter ref="B9:K35" xr:uid="{B089C5C3-2CCE-4800-96CA-2131BB6E3E4F}"/>
  <tableColumns count="10">
    <tableColumn id="1" xr3:uid="{E0503319-4244-40BF-80AC-47EAB20F9D82}" name="Variable" dataDxfId="256"/>
    <tableColumn id="4" xr3:uid="{C9B93118-2D75-48EB-867F-A112A1413B3A}" name="Value" dataDxfId="255"/>
    <tableColumn id="5" xr3:uid="{6DB24D56-641D-41E7-A0AF-33D3EA326C9E}" name="Unit" dataDxfId="254"/>
    <tableColumn id="6" xr3:uid="{EC0DB7D6-1463-4C4D-9A2A-4BC3C7916932}" name="Comparisons" dataDxfId="253"/>
    <tableColumn id="7" xr3:uid="{6FE91FB5-8BB7-4A02-B5AC-265E1EBFD7A4}" name="Variable Type" dataDxfId="252"/>
    <tableColumn id="8" xr3:uid="{A6460C6C-273A-466F-8C24-29520D28AB0E}" name="Dependency" dataDxfId="251"/>
    <tableColumn id="12" xr3:uid="{0D55DF56-EF41-44E6-9DE8-92E85F8BC954}" name="Test 1" dataDxfId="250"/>
    <tableColumn id="10" xr3:uid="{FE581202-0C06-4BC7-8D50-2FDDC17F8184}" name="Test 2" dataDxfId="249"/>
    <tableColumn id="2" xr3:uid="{0C40960E-3CC9-432B-A5CB-D76546536ADF}" name="Test 3" dataDxfId="248"/>
    <tableColumn id="9" xr3:uid="{05A43EF2-B89E-41B1-ABA5-98E847A1B9DC}" name="Description" dataDxfId="2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41" dataDxfId="239" headerRowBorderDxfId="240" tableBorderDxfId="238" totalsRowBorderDxfId="237">
  <autoFilter ref="B9:K25" xr:uid="{B089C5C3-2CCE-4800-96CA-2131BB6E3E4F}"/>
  <tableColumns count="10">
    <tableColumn id="1" xr3:uid="{685D6078-A78A-46BC-B18F-E8D3628A67E6}" name="Variable" dataDxfId="236"/>
    <tableColumn id="4" xr3:uid="{D38A63A9-30C3-46A9-8F13-2B8A284D0F6D}" name="Value" dataDxfId="235"/>
    <tableColumn id="5" xr3:uid="{1994192F-9E05-4AE5-967E-A10B20B36297}" name="Unit" dataDxfId="234"/>
    <tableColumn id="6" xr3:uid="{508E3DE7-B23E-466B-8C83-B00C42CD71F1}" name="Comparisons" dataDxfId="233"/>
    <tableColumn id="7" xr3:uid="{7454A4F3-FF26-4A9C-A824-BDBC1E45586F}" name="Variable Type" dataDxfId="232"/>
    <tableColumn id="8" xr3:uid="{3D1F393A-5826-47B0-9B9F-279E787B04B5}" name="Dependency" dataDxfId="231"/>
    <tableColumn id="12" xr3:uid="{209DD801-047C-479C-9FA8-F50010E0D631}" name="Test 1" dataDxfId="230"/>
    <tableColumn id="10" xr3:uid="{6B19F837-492D-4C06-835A-D6E2C0863EF7}" name="Test 2" dataDxfId="229"/>
    <tableColumn id="2" xr3:uid="{034CEC91-E4AE-4034-825F-2278465F1F6B}" name="Test 3" dataDxfId="228"/>
    <tableColumn id="9" xr3:uid="{389DFAC9-BCAC-42C4-B7BF-4ACFCB73CB3F}" name="Description" dataDxfId="2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18" dataDxfId="216" headerRowBorderDxfId="217" tableBorderDxfId="215" totalsRowBorderDxfId="214">
  <autoFilter ref="B9:K14" xr:uid="{B089C5C3-2CCE-4800-96CA-2131BB6E3E4F}"/>
  <tableColumns count="10">
    <tableColumn id="1" xr3:uid="{AD0B804D-B57D-44D0-BD95-A80F4C53F489}" name="Variable" dataDxfId="213"/>
    <tableColumn id="4" xr3:uid="{689D0AC2-9DF9-4B4A-A728-AEE9899A00DA}" name="Value" dataDxfId="212"/>
    <tableColumn id="5" xr3:uid="{9EFC76EE-330E-4662-8F4E-F7AA7D9F2E3B}" name="Unit" dataDxfId="211"/>
    <tableColumn id="6" xr3:uid="{C76BE42B-E6F9-42EE-B26D-B26C4BF4CA96}" name="Comparisons" dataDxfId="210"/>
    <tableColumn id="7" xr3:uid="{B0EBE409-A44B-4ED4-8B60-E9F9858043B3}" name="Variable Type" dataDxfId="209"/>
    <tableColumn id="8" xr3:uid="{55290DCE-9E06-4A1F-82DC-ADD6253CD573}" name="Dependency" dataDxfId="208"/>
    <tableColumn id="12" xr3:uid="{A3ED03BE-3A17-41FB-AA19-4D8CA757AA8C}" name="Test 1" dataDxfId="207"/>
    <tableColumn id="10" xr3:uid="{E916EE8E-9827-4C52-A17F-D2D688E59526}" name="Test 2" dataDxfId="206"/>
    <tableColumn id="2" xr3:uid="{59C45017-C51D-4064-9D72-D6C0614A248E}" name="Test 3" dataDxfId="205"/>
    <tableColumn id="9" xr3:uid="{5D38AE45-83FF-4240-8A87-8F76E3AA9797}" name="Description"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192" dataDxfId="190" headerRowBorderDxfId="191" tableBorderDxfId="189" totalsRowBorderDxfId="188">
  <autoFilter ref="B9:K15" xr:uid="{B089C5C3-2CCE-4800-96CA-2131BB6E3E4F}"/>
  <tableColumns count="10">
    <tableColumn id="1" xr3:uid="{1EBDAA0F-31AE-42B2-AC21-45954F97D91F}" name="Variable" dataDxfId="187"/>
    <tableColumn id="4" xr3:uid="{C1B34313-8638-4DBC-8F82-86A30B3114C8}" name="Value" dataDxfId="186"/>
    <tableColumn id="5" xr3:uid="{14759C69-3803-4BC3-A7A6-3DFFDE94B1DE}" name="Unit" dataDxfId="185"/>
    <tableColumn id="6" xr3:uid="{2D85834C-0034-47FE-BC01-DB15F04F42D2}" name="Comparisons" dataDxfId="184"/>
    <tableColumn id="7" xr3:uid="{8CD5D837-AF6D-4811-80AD-71F84A2DEB22}" name="Variable Type" dataDxfId="183"/>
    <tableColumn id="8" xr3:uid="{10026C7A-D83F-4A6C-93B4-4809A42E03C8}" name="Dependency" dataDxfId="182"/>
    <tableColumn id="12" xr3:uid="{E761AAA3-462F-4100-947A-C25D5E015411}" name="Test 1" dataDxfId="181"/>
    <tableColumn id="10" xr3:uid="{9D8C6DF1-F42E-4849-A79E-EB0F9A401CD0}" name="Test 2" dataDxfId="180"/>
    <tableColumn id="2" xr3:uid="{D8219F55-2AFF-4A68-8CB1-14BA6B3702D4}" name="Test 3" dataDxfId="179"/>
    <tableColumn id="9" xr3:uid="{E8EFBBB5-6104-496B-BE6C-A8E156BEAD7B}" name="Description" dataDxfId="17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163" dataDxfId="161" headerRowBorderDxfId="162" tableBorderDxfId="160" totalsRowBorderDxfId="159">
  <autoFilter ref="B9:K25" xr:uid="{B089C5C3-2CCE-4800-96CA-2131BB6E3E4F}"/>
  <tableColumns count="10">
    <tableColumn id="1" xr3:uid="{898488E9-D49F-4E0B-8F88-5DD5F064A515}" name="Variable" dataDxfId="158"/>
    <tableColumn id="4" xr3:uid="{7360F2DB-59B7-4584-A94B-141EC7B5F05D}" name="Value" dataDxfId="157"/>
    <tableColumn id="5" xr3:uid="{0D2042B3-35AB-4B8C-91DA-6AC69F7AF0FE}" name="Unit" dataDxfId="156"/>
    <tableColumn id="6" xr3:uid="{738D534E-3F3C-440E-8D3B-8C38E23A1615}" name="Comparisons" dataDxfId="155"/>
    <tableColumn id="7" xr3:uid="{96B8E392-54FF-4F13-A601-4F2DE10A421E}" name="Variable Type" dataDxfId="154"/>
    <tableColumn id="8" xr3:uid="{F3DB0BA0-AFD6-4DAD-A715-F57E45D30E82}" name="Dependency" dataDxfId="153"/>
    <tableColumn id="12" xr3:uid="{9A476739-92EB-4FB2-89BD-8E4EA518C63C}" name="Test 1" dataDxfId="152"/>
    <tableColumn id="10" xr3:uid="{58598454-AF4A-45A8-B01E-46159B78A3E7}" name="Test 2" dataDxfId="151"/>
    <tableColumn id="2" xr3:uid="{53405230-C6CD-46FA-B184-81B301B8A900}" name="Test 3" dataDxfId="150"/>
    <tableColumn id="9" xr3:uid="{830BDE0A-B7F2-4974-B811-AADDA2197C8F}" name="Description" dataDxfId="1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13" dataDxfId="111" headerRowBorderDxfId="112" tableBorderDxfId="110" totalsRowBorderDxfId="109">
  <autoFilter ref="B9:K42" xr:uid="{B089C5C3-2CCE-4800-96CA-2131BB6E3E4F}"/>
  <tableColumns count="10">
    <tableColumn id="1" xr3:uid="{17BBFC9B-F285-44D8-B149-2444B1D79974}" name="Variable" dataDxfId="108"/>
    <tableColumn id="4" xr3:uid="{DFDE5B78-8047-41BE-A922-63B2352D3BC7}" name="Value" dataDxfId="107"/>
    <tableColumn id="5" xr3:uid="{C4E224B9-E9B5-49AE-8757-C9F14006C727}" name="Unit" dataDxfId="106"/>
    <tableColumn id="6" xr3:uid="{41141F93-6582-4EC6-86F9-49EEBDD0F2C7}" name="Comparisons" dataDxfId="105"/>
    <tableColumn id="7" xr3:uid="{C6867395-8D02-48EA-ACBE-D64A073776C7}" name="Variable Type" dataDxfId="104"/>
    <tableColumn id="8" xr3:uid="{F9A2595F-E28B-4C4F-8C5A-0D3F0E266C22}" name="Dependency" dataDxfId="103"/>
    <tableColumn id="12" xr3:uid="{7703E5BD-EFD4-428B-9EE2-3F61151A4F30}" name="Test 1" dataDxfId="102"/>
    <tableColumn id="10" xr3:uid="{12F7183F-3B73-4571-8F1D-A59E11B8783A}" name="Test 2" dataDxfId="101"/>
    <tableColumn id="2" xr3:uid="{20FE8A2B-0A51-4717-926C-0FFB7552BE1A}" name="Test 3" dataDxfId="100"/>
    <tableColumn id="9" xr3:uid="{BD209FD2-6016-47FA-9434-B2997115E3BC}" name="Description" dataDxfId="9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90" dataDxfId="88" headerRowBorderDxfId="89" tableBorderDxfId="87" totalsRowBorderDxfId="86">
  <autoFilter ref="B8:K23" xr:uid="{B089C5C3-2CCE-4800-96CA-2131BB6E3E4F}"/>
  <tableColumns count="10">
    <tableColumn id="1" xr3:uid="{DF90FBAE-2FE2-4EF6-B9EF-275B3796AEEB}" name="Variable" dataDxfId="85"/>
    <tableColumn id="4" xr3:uid="{0389FCE2-DF59-447F-B68F-108D6445084D}" name="Value" dataDxfId="84"/>
    <tableColumn id="5" xr3:uid="{F4EFCD46-6F61-4144-97AB-37E6D30AE6D4}" name="Unit" dataDxfId="83"/>
    <tableColumn id="6" xr3:uid="{13EC0408-58C5-4FDD-B561-294E8738DC68}" name="Comparisons" dataDxfId="82"/>
    <tableColumn id="7" xr3:uid="{BF1B3BF0-6191-44CC-AF6B-7F41972DEF86}" name="Variable Type" dataDxfId="81"/>
    <tableColumn id="8" xr3:uid="{38416F33-2817-41C6-8F60-9C8868DFD40F}" name="Dependency" dataDxfId="80"/>
    <tableColumn id="12" xr3:uid="{212A5270-D9C2-477A-8DBC-F77DAC062C67}" name="Test 1" dataDxfId="79"/>
    <tableColumn id="10" xr3:uid="{06FFA778-D744-477C-927B-1BAA2F4DD149}" name="Test 2" dataDxfId="78"/>
    <tableColumn id="2" xr3:uid="{C0032BA4-2111-4FE1-A6F7-8A96150C92AF}" name="Test 3" dataDxfId="77"/>
    <tableColumn id="9" xr3:uid="{87AA86BA-9226-4FD0-BE95-3F0C0D4637BF}" name="Description" dataDxfId="7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40" dataDxfId="38" headerRowBorderDxfId="39" tableBorderDxfId="37" totalsRowBorderDxfId="36">
  <autoFilter ref="B9:K26" xr:uid="{B089C5C3-2CCE-4800-96CA-2131BB6E3E4F}"/>
  <tableColumns count="10">
    <tableColumn id="1" xr3:uid="{897C7A45-3F96-4FAD-9D88-64BEDA59EE04}" name="Variable" dataDxfId="35"/>
    <tableColumn id="4" xr3:uid="{AC44F3C7-74B4-4404-BA30-07059568F4CD}" name="Value" dataDxfId="34"/>
    <tableColumn id="5" xr3:uid="{6083DF57-24E4-4D4A-B84A-AB4CE9566C0A}" name="Unit" dataDxfId="33"/>
    <tableColumn id="6" xr3:uid="{7B5B4F38-11BC-48C2-B29A-22FAFA39A76A}" name="Comparisons" dataDxfId="32"/>
    <tableColumn id="7" xr3:uid="{687831A6-7122-45C8-9279-6A017FA30571}" name="Variable Type" dataDxfId="31"/>
    <tableColumn id="8" xr3:uid="{F0D98687-63CA-49F2-A0F5-F43443FEED82}" name="Dependency" dataDxfId="30"/>
    <tableColumn id="12" xr3:uid="{57EFF7D5-281B-4073-9550-73D369BA3603}" name="Test 1" dataDxfId="29"/>
    <tableColumn id="10" xr3:uid="{886EC4A5-54AE-4612-B5FF-8B6E7B32A853}" name="Test 2" dataDxfId="28"/>
    <tableColumn id="2" xr3:uid="{C5B5DD0C-C82D-4FD9-A165-974B4B54478C}" name="Test 3" dataDxfId="27"/>
    <tableColumn id="9" xr3:uid="{E8B12666-0292-4BAB-9166-E185CB24DBFE}" name="Description" dataDxfId="2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4" dataDxfId="12" headerRowBorderDxfId="13" tableBorderDxfId="11" totalsRowBorderDxfId="10">
  <autoFilter ref="B9:K34"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400</v>
      </c>
      <c r="D3" s="60"/>
      <c r="E3" s="61"/>
      <c r="F3" s="62"/>
      <c r="G3" s="62"/>
      <c r="H3" s="62"/>
      <c r="I3" s="63" t="s">
        <v>197</v>
      </c>
    </row>
    <row r="4" spans="3:9" ht="36">
      <c r="C4" s="148" t="s">
        <v>48</v>
      </c>
      <c r="D4" s="148"/>
      <c r="E4" s="148"/>
      <c r="F4" s="148"/>
      <c r="G4" s="148"/>
      <c r="H4" s="148"/>
      <c r="I4" s="148"/>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216</v>
      </c>
      <c r="E7" s="67">
        <v>44190</v>
      </c>
      <c r="F7" s="65" t="s">
        <v>50</v>
      </c>
      <c r="G7" s="65"/>
      <c r="H7" s="65"/>
      <c r="I7" s="66"/>
    </row>
    <row r="8" spans="3:9" ht="54">
      <c r="C8" s="65">
        <v>3</v>
      </c>
      <c r="D8" s="66" t="s">
        <v>233</v>
      </c>
      <c r="E8" s="67">
        <v>44198</v>
      </c>
      <c r="F8" s="65" t="s">
        <v>50</v>
      </c>
      <c r="G8" s="65"/>
      <c r="H8" s="65"/>
      <c r="I8" s="66"/>
    </row>
    <row r="9" spans="3:9" ht="54">
      <c r="C9" s="65">
        <v>4</v>
      </c>
      <c r="D9" s="66" t="s">
        <v>317</v>
      </c>
      <c r="E9" s="67">
        <v>44209</v>
      </c>
      <c r="F9" s="65" t="s">
        <v>50</v>
      </c>
      <c r="G9" s="65"/>
      <c r="H9" s="65"/>
      <c r="I9" s="66"/>
    </row>
    <row r="10" spans="3:9" ht="36">
      <c r="C10" s="65">
        <v>5</v>
      </c>
      <c r="D10" s="66" t="s">
        <v>401</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C38" sqref="C38"/>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49" t="s">
        <v>319</v>
      </c>
      <c r="B2" s="150"/>
      <c r="C2" s="150"/>
      <c r="D2" s="150"/>
      <c r="E2" s="150"/>
      <c r="F2" s="150"/>
      <c r="G2" s="150"/>
      <c r="H2" s="150"/>
      <c r="I2" s="150"/>
      <c r="J2" s="150"/>
      <c r="K2" s="150"/>
      <c r="L2" s="150"/>
      <c r="M2" s="150"/>
      <c r="N2" s="150"/>
      <c r="O2" s="150"/>
      <c r="P2" s="150"/>
      <c r="Q2" s="150"/>
      <c r="R2" s="150"/>
    </row>
    <row r="3" spans="1:18" ht="14.4">
      <c r="A3" s="149" t="s">
        <v>320</v>
      </c>
      <c r="B3" s="151"/>
      <c r="C3" s="151"/>
      <c r="D3" s="151"/>
      <c r="E3" s="151"/>
      <c r="F3" s="151"/>
      <c r="G3" s="151"/>
      <c r="H3" s="151"/>
      <c r="I3" s="151"/>
      <c r="J3" s="151"/>
      <c r="K3" s="151"/>
      <c r="L3" s="151"/>
      <c r="M3" s="151"/>
      <c r="N3" s="151"/>
      <c r="O3" s="151"/>
      <c r="P3" s="151"/>
      <c r="Q3" s="151"/>
      <c r="R3" s="151"/>
    </row>
    <row r="4" spans="1:18" ht="14.4">
      <c r="A4" s="70"/>
      <c r="B4" s="73"/>
      <c r="C4" s="73"/>
      <c r="D4" s="73"/>
      <c r="E4" s="73"/>
      <c r="F4" s="73"/>
      <c r="G4" s="73"/>
      <c r="H4" s="73"/>
      <c r="I4" s="73"/>
      <c r="J4" s="73"/>
      <c r="K4" s="73"/>
      <c r="L4" s="73"/>
      <c r="M4" s="73"/>
      <c r="N4" s="73"/>
      <c r="O4" s="73"/>
      <c r="P4" s="73"/>
      <c r="Q4" s="73"/>
      <c r="R4" s="73"/>
    </row>
    <row r="5" spans="1:18" ht="14.4">
      <c r="A5" s="72"/>
      <c r="B5" s="73" t="s">
        <v>321</v>
      </c>
      <c r="C5" s="73"/>
      <c r="D5" s="73"/>
      <c r="E5" s="73"/>
      <c r="F5" s="73"/>
      <c r="G5" s="73"/>
      <c r="H5" s="73"/>
      <c r="I5" s="73"/>
      <c r="J5" s="73"/>
      <c r="K5" s="73"/>
      <c r="L5" s="73"/>
      <c r="M5" s="73"/>
      <c r="N5" s="73"/>
      <c r="O5" s="73"/>
      <c r="P5" s="73"/>
      <c r="Q5" s="73"/>
      <c r="R5" s="73"/>
    </row>
    <row r="6" spans="1:18" ht="14.4">
      <c r="A6" s="72"/>
      <c r="B6" s="73"/>
      <c r="C6" s="96" t="s">
        <v>322</v>
      </c>
      <c r="D6" s="73"/>
      <c r="E6" s="73"/>
      <c r="F6" s="73"/>
      <c r="G6" s="73"/>
      <c r="H6" s="73"/>
      <c r="I6" s="73"/>
      <c r="J6" s="73"/>
      <c r="K6" s="73"/>
      <c r="L6" s="73"/>
      <c r="M6" s="73"/>
      <c r="N6" s="73"/>
      <c r="O6" s="73"/>
      <c r="P6" s="73"/>
      <c r="Q6" s="73"/>
      <c r="R6" s="73"/>
    </row>
    <row r="7" spans="1:18" ht="14.4">
      <c r="A7" s="72"/>
      <c r="B7" s="73" t="s">
        <v>323</v>
      </c>
      <c r="C7" s="73"/>
      <c r="D7" s="73"/>
      <c r="E7" s="73"/>
      <c r="F7" s="73"/>
      <c r="G7" s="73"/>
      <c r="H7" s="73"/>
      <c r="I7" s="73"/>
      <c r="J7" s="73"/>
      <c r="K7" s="73"/>
      <c r="L7" s="73"/>
      <c r="M7" s="73"/>
      <c r="N7" s="73"/>
      <c r="O7" s="73"/>
      <c r="P7" s="73"/>
      <c r="Q7" s="73"/>
      <c r="R7" s="73"/>
    </row>
    <row r="8" spans="1:18" ht="14.4">
      <c r="A8" s="72"/>
      <c r="B8" s="73"/>
      <c r="C8" s="95" t="s">
        <v>324</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2" t="s">
        <v>265</v>
      </c>
      <c r="B61" s="151"/>
      <c r="C61" s="151"/>
      <c r="D61" s="151"/>
      <c r="E61" s="151"/>
      <c r="F61" s="151"/>
      <c r="G61" s="151"/>
      <c r="H61" s="151"/>
      <c r="I61" s="151"/>
      <c r="J61" s="151"/>
      <c r="K61" s="151"/>
      <c r="L61" s="151"/>
      <c r="M61" s="151"/>
      <c r="N61" s="151"/>
      <c r="O61" s="151"/>
      <c r="P61" s="151"/>
      <c r="Q61" s="151"/>
      <c r="R61" s="151"/>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3"/>
      <c r="C69" s="153"/>
      <c r="D69" s="153"/>
      <c r="E69" s="153"/>
      <c r="F69" s="153"/>
      <c r="G69" s="153"/>
      <c r="H69" s="153"/>
      <c r="I69" s="153"/>
      <c r="J69" s="153"/>
      <c r="K69" s="153"/>
      <c r="L69" s="153"/>
      <c r="M69" s="153"/>
      <c r="N69" s="73"/>
      <c r="O69" s="73"/>
      <c r="P69" s="73"/>
      <c r="Q69" s="73"/>
      <c r="R69" s="73"/>
    </row>
    <row r="70" spans="1:18" ht="14.4">
      <c r="A70" s="72"/>
      <c r="B70" s="153"/>
      <c r="C70" s="153"/>
      <c r="D70" s="153"/>
      <c r="E70" s="153"/>
      <c r="F70" s="153"/>
      <c r="G70" s="153"/>
      <c r="H70" s="153"/>
      <c r="I70" s="153"/>
      <c r="J70" s="153"/>
      <c r="K70" s="153"/>
      <c r="L70" s="153"/>
      <c r="M70" s="153"/>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3"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9" t="s">
        <v>283</v>
      </c>
      <c r="B2" s="150"/>
      <c r="C2" s="150"/>
      <c r="D2" s="150"/>
      <c r="E2" s="150"/>
      <c r="F2" s="150"/>
      <c r="G2" s="150"/>
      <c r="H2" s="150"/>
      <c r="I2" s="150"/>
      <c r="J2" s="150"/>
      <c r="K2" s="150"/>
      <c r="L2" s="150"/>
      <c r="M2" s="150"/>
      <c r="N2" s="150"/>
      <c r="O2" s="150"/>
      <c r="P2" s="150"/>
      <c r="Q2" s="150"/>
      <c r="R2" s="150"/>
    </row>
    <row r="3" spans="1:18">
      <c r="A3" s="152" t="s">
        <v>284</v>
      </c>
      <c r="B3" s="151"/>
      <c r="C3" s="151"/>
      <c r="D3" s="151"/>
      <c r="E3" s="151"/>
      <c r="F3" s="151"/>
      <c r="G3" s="151"/>
      <c r="H3" s="151"/>
      <c r="I3" s="151"/>
      <c r="J3" s="151"/>
      <c r="K3" s="151"/>
      <c r="L3" s="151"/>
      <c r="M3" s="151"/>
      <c r="N3" s="151"/>
      <c r="O3" s="151"/>
      <c r="P3" s="151"/>
      <c r="Q3" s="151"/>
      <c r="R3" s="151"/>
    </row>
    <row r="4" spans="1:18">
      <c r="A4" s="70"/>
      <c r="B4" s="73"/>
      <c r="C4" s="73"/>
      <c r="D4" s="73"/>
      <c r="E4" s="73"/>
      <c r="F4" s="73"/>
      <c r="G4" s="73"/>
      <c r="H4" s="73"/>
      <c r="I4" s="73"/>
      <c r="J4" s="73"/>
      <c r="K4" s="73"/>
      <c r="L4" s="73"/>
      <c r="M4" s="73"/>
      <c r="N4" s="73"/>
      <c r="O4" s="73"/>
      <c r="P4" s="73"/>
      <c r="Q4" s="73"/>
      <c r="R4" s="73"/>
    </row>
    <row r="5" spans="1:18">
      <c r="A5" s="72" t="s">
        <v>288</v>
      </c>
      <c r="B5" s="73"/>
      <c r="C5" s="73"/>
      <c r="D5" s="73"/>
      <c r="E5" s="73"/>
      <c r="F5" s="73"/>
      <c r="G5" s="73"/>
      <c r="H5" s="73"/>
      <c r="I5" s="73"/>
      <c r="J5" s="73"/>
      <c r="K5" s="73"/>
      <c r="L5" s="73"/>
      <c r="M5" s="73"/>
      <c r="N5" s="73"/>
      <c r="O5" s="73"/>
      <c r="P5" s="73"/>
      <c r="Q5" s="73"/>
      <c r="R5" s="73"/>
    </row>
    <row r="6" spans="1:18">
      <c r="A6" s="72"/>
      <c r="B6" s="73" t="s">
        <v>289</v>
      </c>
      <c r="C6" s="73"/>
      <c r="D6" s="73"/>
      <c r="E6" s="73"/>
      <c r="F6" s="73"/>
      <c r="G6" s="73"/>
      <c r="H6" s="73"/>
      <c r="I6" s="73"/>
      <c r="J6" s="73"/>
      <c r="K6" s="73"/>
      <c r="L6" s="73"/>
      <c r="M6" s="73"/>
      <c r="N6" s="73"/>
      <c r="O6" s="73"/>
      <c r="P6" s="73"/>
      <c r="Q6" s="73"/>
      <c r="R6" s="73"/>
    </row>
    <row r="7" spans="1:18">
      <c r="A7" s="72"/>
      <c r="B7" s="73" t="s">
        <v>290</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300</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285</v>
      </c>
      <c r="B16" s="73"/>
      <c r="C16" s="73"/>
      <c r="D16" s="73"/>
      <c r="E16" s="73"/>
      <c r="F16" s="73"/>
      <c r="G16" s="73"/>
      <c r="H16" s="73"/>
      <c r="I16" s="73"/>
      <c r="J16" s="73"/>
      <c r="K16" s="73"/>
      <c r="L16" s="73"/>
      <c r="M16" s="73"/>
      <c r="N16" s="73"/>
      <c r="O16" s="73"/>
      <c r="P16" s="73"/>
      <c r="Q16" s="73"/>
      <c r="R16" s="73"/>
    </row>
    <row r="17" spans="1:18">
      <c r="A17" s="72" t="s">
        <v>286</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292</v>
      </c>
      <c r="B24" s="73"/>
      <c r="C24" s="73"/>
      <c r="D24" s="73"/>
      <c r="E24" s="73"/>
      <c r="F24" s="73"/>
      <c r="G24" s="73"/>
      <c r="H24" s="73"/>
      <c r="I24" s="73"/>
      <c r="J24" s="73"/>
      <c r="K24" s="73"/>
      <c r="L24" s="73"/>
      <c r="M24" s="73"/>
      <c r="N24" s="73"/>
      <c r="O24" s="73"/>
      <c r="P24" s="73"/>
      <c r="Q24" s="73"/>
      <c r="R24" s="73"/>
    </row>
    <row r="25" spans="1:18">
      <c r="A25" s="72" t="s">
        <v>293</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298</v>
      </c>
      <c r="B33" s="73"/>
      <c r="C33" s="73"/>
      <c r="D33" s="73"/>
      <c r="E33" s="73"/>
      <c r="F33" s="73"/>
      <c r="G33" s="73"/>
      <c r="H33" s="73"/>
      <c r="I33" s="73"/>
      <c r="J33" s="73"/>
      <c r="K33" s="73"/>
      <c r="L33" s="73"/>
      <c r="M33" s="73"/>
      <c r="N33" s="73"/>
      <c r="O33" s="73"/>
      <c r="P33" s="73"/>
      <c r="Q33" s="73"/>
      <c r="R33" s="73"/>
    </row>
    <row r="34" spans="1:18">
      <c r="A34" s="72" t="s">
        <v>299</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291</v>
      </c>
      <c r="B44" s="82"/>
      <c r="C44" s="73"/>
      <c r="D44" s="73"/>
      <c r="E44" s="73"/>
      <c r="F44" s="73"/>
      <c r="G44" s="73"/>
      <c r="H44" s="73"/>
      <c r="I44" s="73"/>
      <c r="J44" s="73"/>
      <c r="K44" s="73"/>
      <c r="L44" s="73"/>
      <c r="M44" s="73"/>
      <c r="N44" s="73"/>
      <c r="O44" s="73"/>
      <c r="P44" s="73"/>
      <c r="Q44" s="73"/>
      <c r="R44" s="73"/>
    </row>
    <row r="45" spans="1:18">
      <c r="A45" s="72" t="s">
        <v>287</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295</v>
      </c>
      <c r="B47" s="82"/>
      <c r="C47" s="73"/>
      <c r="D47" s="73"/>
      <c r="E47" s="73"/>
      <c r="F47" s="73"/>
      <c r="G47" s="73"/>
      <c r="H47" s="73"/>
      <c r="I47" s="73"/>
      <c r="J47" s="73"/>
      <c r="K47" s="73"/>
      <c r="L47" s="73"/>
      <c r="M47" s="73"/>
      <c r="N47" s="73"/>
      <c r="O47" s="73"/>
      <c r="P47" s="73"/>
      <c r="Q47" s="73"/>
      <c r="R47" s="73"/>
    </row>
    <row r="48" spans="1:18">
      <c r="A48" s="72" t="s">
        <v>294</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297</v>
      </c>
      <c r="B50" s="82"/>
      <c r="C50" s="73"/>
      <c r="D50" s="73"/>
      <c r="E50" s="73"/>
      <c r="F50" s="73"/>
      <c r="G50" s="73"/>
      <c r="H50" s="73"/>
      <c r="I50" s="73"/>
      <c r="J50" s="73"/>
      <c r="K50" s="73"/>
      <c r="L50" s="73"/>
      <c r="M50" s="73"/>
      <c r="N50" s="73"/>
      <c r="O50" s="73"/>
      <c r="P50" s="73"/>
      <c r="Q50" s="73"/>
      <c r="R50" s="73"/>
    </row>
    <row r="51" spans="1:18">
      <c r="A51" s="72" t="s">
        <v>296</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301</v>
      </c>
      <c r="C55" s="73"/>
      <c r="D55" s="73"/>
      <c r="E55" s="73"/>
      <c r="F55" s="73"/>
      <c r="G55" s="73"/>
      <c r="H55" s="73"/>
      <c r="I55" s="73"/>
      <c r="J55" s="73"/>
      <c r="K55" s="73"/>
      <c r="L55" s="73"/>
      <c r="M55" s="73"/>
      <c r="N55" s="73"/>
      <c r="O55" s="73"/>
      <c r="P55" s="73"/>
      <c r="Q55" s="73"/>
      <c r="R55" s="73"/>
    </row>
    <row r="56" spans="1:18">
      <c r="A56" s="72"/>
      <c r="B56" s="73"/>
      <c r="C56" s="73" t="s">
        <v>305</v>
      </c>
      <c r="D56" s="73"/>
      <c r="E56" s="73"/>
      <c r="F56" s="73"/>
      <c r="G56" s="73"/>
      <c r="H56" s="73"/>
      <c r="I56" s="73"/>
      <c r="J56" s="73"/>
      <c r="K56" s="73"/>
      <c r="L56" s="73"/>
      <c r="M56" s="73"/>
      <c r="N56" s="73"/>
      <c r="O56" s="73"/>
      <c r="P56" s="73"/>
      <c r="Q56" s="73"/>
      <c r="R56" s="73"/>
    </row>
    <row r="57" spans="1:18">
      <c r="A57" s="72"/>
      <c r="B57" s="73"/>
      <c r="C57" s="73"/>
      <c r="D57" s="73" t="s">
        <v>306</v>
      </c>
      <c r="E57" s="73"/>
      <c r="F57" s="73"/>
      <c r="G57" s="73"/>
      <c r="H57" s="73"/>
      <c r="I57" s="73"/>
      <c r="J57" s="73"/>
      <c r="K57" s="73"/>
      <c r="L57" s="73"/>
      <c r="M57" s="73"/>
      <c r="N57" s="73"/>
      <c r="O57" s="73"/>
      <c r="P57" s="73"/>
      <c r="Q57" s="73"/>
      <c r="R57" s="73"/>
    </row>
    <row r="58" spans="1:18">
      <c r="A58" s="72"/>
      <c r="B58" s="73"/>
      <c r="C58" s="73"/>
      <c r="D58" s="73" t="s">
        <v>307</v>
      </c>
      <c r="E58" s="73"/>
      <c r="F58" s="73"/>
      <c r="G58" s="73"/>
      <c r="H58" s="73"/>
      <c r="I58" s="73"/>
      <c r="J58" s="73"/>
      <c r="K58" s="73"/>
      <c r="L58" s="73"/>
      <c r="M58" s="73"/>
      <c r="N58" s="73"/>
      <c r="O58" s="73"/>
      <c r="P58" s="73"/>
      <c r="Q58" s="73"/>
      <c r="R58" s="73"/>
    </row>
    <row r="59" spans="1:18">
      <c r="A59" s="72"/>
      <c r="B59" s="73"/>
      <c r="C59" s="73" t="s">
        <v>308</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2" t="s">
        <v>327</v>
      </c>
      <c r="B61" s="151"/>
      <c r="C61" s="151"/>
      <c r="D61" s="151"/>
      <c r="E61" s="151"/>
      <c r="F61" s="151"/>
      <c r="G61" s="151"/>
      <c r="H61" s="151"/>
      <c r="I61" s="151"/>
      <c r="J61" s="151"/>
      <c r="K61" s="151"/>
      <c r="L61" s="151"/>
      <c r="M61" s="151"/>
      <c r="N61" s="151"/>
      <c r="O61" s="151"/>
      <c r="P61" s="151"/>
      <c r="Q61" s="151"/>
      <c r="R61" s="151"/>
    </row>
    <row r="62" spans="1:18">
      <c r="A62" s="72"/>
      <c r="B62" s="73"/>
      <c r="C62" s="73"/>
      <c r="D62" s="73"/>
      <c r="E62" s="73"/>
      <c r="F62" s="73"/>
      <c r="G62" s="73"/>
      <c r="H62" s="73"/>
      <c r="I62" s="73"/>
      <c r="J62" s="73"/>
      <c r="K62" s="73"/>
      <c r="L62" s="73"/>
      <c r="M62" s="73"/>
      <c r="N62" s="73"/>
      <c r="O62" s="73"/>
      <c r="P62" s="73"/>
      <c r="Q62" s="73"/>
      <c r="R62" s="73"/>
    </row>
    <row r="63" spans="1:18">
      <c r="A63" s="72"/>
      <c r="B63" s="73" t="s">
        <v>329</v>
      </c>
      <c r="C63" s="73"/>
      <c r="D63" s="73"/>
      <c r="E63" s="73"/>
      <c r="F63" s="73"/>
      <c r="G63" s="73"/>
      <c r="H63" s="73"/>
      <c r="I63" s="73"/>
      <c r="J63" s="73"/>
      <c r="K63" s="73"/>
      <c r="L63" s="73"/>
      <c r="M63" s="73"/>
      <c r="N63" s="73"/>
      <c r="O63" s="73"/>
      <c r="P63" s="73"/>
      <c r="Q63" s="73"/>
      <c r="R63" s="73"/>
    </row>
    <row r="64" spans="1:18">
      <c r="A64" s="72"/>
      <c r="B64" s="82"/>
      <c r="C64" s="73" t="s">
        <v>335</v>
      </c>
      <c r="D64" s="73"/>
      <c r="E64" s="73"/>
      <c r="F64" s="73"/>
      <c r="G64" s="73"/>
      <c r="H64" s="73"/>
      <c r="I64" s="73"/>
      <c r="J64" s="73"/>
      <c r="K64" s="73"/>
      <c r="L64" s="73"/>
      <c r="M64" s="73"/>
      <c r="N64" s="73"/>
      <c r="O64" s="73"/>
      <c r="P64" s="73"/>
      <c r="Q64" s="73"/>
      <c r="R64" s="73"/>
    </row>
    <row r="65" spans="1:18">
      <c r="A65" s="72"/>
      <c r="B65" s="73"/>
      <c r="C65" s="73" t="s">
        <v>341</v>
      </c>
      <c r="D65" s="73"/>
      <c r="E65" s="73"/>
      <c r="F65" s="73"/>
      <c r="G65" s="73"/>
      <c r="H65" s="73"/>
      <c r="I65" s="73"/>
      <c r="J65" s="73"/>
      <c r="K65" s="73"/>
      <c r="L65" s="73"/>
      <c r="M65" s="73"/>
      <c r="N65" s="73"/>
      <c r="O65" s="73"/>
      <c r="P65" s="73"/>
      <c r="Q65" s="73"/>
      <c r="R65" s="73"/>
    </row>
    <row r="66" spans="1:18">
      <c r="A66" s="72"/>
      <c r="B66" s="73"/>
      <c r="C66" s="73" t="s">
        <v>336</v>
      </c>
      <c r="D66" s="73"/>
      <c r="E66" s="73"/>
      <c r="F66" s="73"/>
      <c r="G66" s="73"/>
      <c r="H66" s="73"/>
      <c r="I66" s="73"/>
      <c r="J66" s="73"/>
      <c r="K66" s="73"/>
      <c r="L66" s="73"/>
      <c r="M66" s="73"/>
      <c r="N66" s="73"/>
      <c r="O66" s="73"/>
      <c r="P66" s="73"/>
      <c r="Q66" s="73"/>
      <c r="R66" s="73"/>
    </row>
    <row r="67" spans="1:18">
      <c r="A67" s="72"/>
      <c r="B67" s="73"/>
      <c r="C67" s="73" t="s">
        <v>337</v>
      </c>
      <c r="D67" s="73"/>
      <c r="E67" s="73"/>
      <c r="F67" s="73"/>
      <c r="G67" s="73"/>
      <c r="H67" s="73"/>
      <c r="I67" s="73"/>
      <c r="J67" s="73"/>
      <c r="K67" s="73"/>
      <c r="L67" s="73"/>
      <c r="M67" s="73"/>
      <c r="N67" s="73"/>
      <c r="O67" s="73"/>
      <c r="P67" s="73"/>
      <c r="Q67" s="73"/>
      <c r="R67" s="73"/>
    </row>
    <row r="68" spans="1:18">
      <c r="A68" s="72"/>
      <c r="B68" s="73" t="s">
        <v>330</v>
      </c>
      <c r="C68" s="73"/>
      <c r="D68" s="73"/>
      <c r="E68" s="73"/>
      <c r="F68" s="73"/>
      <c r="G68" s="73"/>
      <c r="H68" s="73"/>
      <c r="I68" s="73"/>
      <c r="J68" s="73"/>
      <c r="K68" s="73"/>
      <c r="L68" s="73"/>
      <c r="M68" s="73"/>
      <c r="N68" s="73"/>
      <c r="O68" s="73"/>
      <c r="P68" s="73"/>
      <c r="Q68" s="73"/>
      <c r="R68" s="73"/>
    </row>
    <row r="69" spans="1:18">
      <c r="A69" s="72"/>
      <c r="B69" s="73"/>
      <c r="C69" s="73" t="s">
        <v>335</v>
      </c>
      <c r="D69" s="73"/>
      <c r="E69" s="73"/>
      <c r="F69" s="73"/>
      <c r="G69" s="73"/>
      <c r="H69" s="73"/>
      <c r="I69" s="73"/>
      <c r="J69" s="73"/>
      <c r="K69" s="73"/>
      <c r="L69" s="73"/>
      <c r="M69" s="73"/>
      <c r="N69" s="73"/>
      <c r="O69" s="73"/>
      <c r="P69" s="73"/>
      <c r="Q69" s="73"/>
      <c r="R69" s="73"/>
    </row>
    <row r="70" spans="1:18">
      <c r="A70" s="72"/>
      <c r="B70" s="73"/>
      <c r="C70" s="73" t="s">
        <v>340</v>
      </c>
      <c r="D70" s="73"/>
      <c r="E70" s="73"/>
      <c r="F70" s="73"/>
      <c r="G70" s="73"/>
      <c r="H70" s="73"/>
      <c r="I70" s="73"/>
      <c r="J70" s="73"/>
      <c r="K70" s="73"/>
      <c r="L70" s="73"/>
      <c r="M70" s="73"/>
      <c r="N70" s="73"/>
      <c r="O70" s="73"/>
      <c r="P70" s="73"/>
      <c r="Q70" s="73"/>
      <c r="R70" s="73"/>
    </row>
    <row r="71" spans="1:18">
      <c r="A71" s="72"/>
      <c r="B71" s="73"/>
      <c r="C71" s="73" t="s">
        <v>339</v>
      </c>
      <c r="D71" s="73"/>
      <c r="E71" s="73"/>
      <c r="F71" s="73"/>
      <c r="G71" s="73"/>
      <c r="H71" s="73"/>
      <c r="I71" s="73"/>
      <c r="J71" s="73"/>
      <c r="K71" s="73"/>
      <c r="L71" s="73"/>
      <c r="M71" s="73"/>
      <c r="N71" s="73"/>
      <c r="O71" s="73"/>
      <c r="P71" s="73"/>
      <c r="Q71" s="73"/>
      <c r="R71" s="73"/>
    </row>
    <row r="72" spans="1:18">
      <c r="A72" s="72"/>
      <c r="B72" s="73"/>
      <c r="C72" s="73" t="s">
        <v>372</v>
      </c>
      <c r="D72" s="73"/>
      <c r="E72" s="73"/>
      <c r="F72" s="73"/>
      <c r="G72" s="73"/>
      <c r="H72" s="73"/>
      <c r="I72" s="73"/>
      <c r="J72" s="73"/>
      <c r="K72" s="73"/>
      <c r="L72" s="73"/>
      <c r="M72" s="73"/>
      <c r="N72" s="73"/>
      <c r="O72" s="73"/>
      <c r="P72" s="73"/>
      <c r="Q72" s="73"/>
      <c r="R72" s="73"/>
    </row>
    <row r="73" spans="1:18">
      <c r="A73" s="72"/>
      <c r="B73" s="73" t="s">
        <v>331</v>
      </c>
      <c r="C73" s="73"/>
      <c r="D73" s="73"/>
      <c r="E73" s="73"/>
      <c r="F73" s="73"/>
      <c r="G73" s="73"/>
      <c r="H73" s="73"/>
      <c r="I73" s="73"/>
      <c r="J73" s="73"/>
      <c r="K73" s="73"/>
      <c r="L73" s="73"/>
      <c r="M73" s="73"/>
      <c r="N73" s="73"/>
      <c r="O73" s="73"/>
      <c r="P73" s="73"/>
      <c r="Q73" s="73"/>
      <c r="R73" s="73"/>
    </row>
    <row r="74" spans="1:18">
      <c r="A74" s="72"/>
      <c r="B74" s="73"/>
      <c r="C74" s="73" t="s">
        <v>335</v>
      </c>
      <c r="D74" s="73"/>
      <c r="E74" s="73"/>
      <c r="F74" s="73"/>
      <c r="G74" s="73"/>
      <c r="H74" s="73"/>
      <c r="I74" s="73"/>
      <c r="J74" s="73"/>
      <c r="K74" s="73"/>
      <c r="L74" s="73"/>
      <c r="M74" s="73"/>
      <c r="N74" s="73"/>
      <c r="O74" s="73"/>
      <c r="P74" s="73"/>
      <c r="Q74" s="73"/>
      <c r="R74" s="73"/>
    </row>
    <row r="75" spans="1:18">
      <c r="A75" s="72"/>
      <c r="B75" s="73"/>
      <c r="C75" s="73" t="s">
        <v>371</v>
      </c>
      <c r="D75" s="73"/>
      <c r="E75" s="73"/>
      <c r="F75" s="73"/>
      <c r="G75" s="73"/>
      <c r="H75" s="73"/>
      <c r="I75" s="73"/>
      <c r="J75" s="73"/>
      <c r="K75" s="73"/>
      <c r="L75" s="73"/>
      <c r="M75" s="73"/>
      <c r="N75" s="73"/>
      <c r="O75" s="73"/>
      <c r="P75" s="73"/>
      <c r="Q75" s="73"/>
      <c r="R75" s="73"/>
    </row>
    <row r="76" spans="1:18">
      <c r="A76" s="72"/>
      <c r="B76" s="73"/>
      <c r="C76" s="73" t="s">
        <v>336</v>
      </c>
      <c r="D76" s="73"/>
      <c r="E76" s="73"/>
      <c r="F76" s="73"/>
      <c r="G76" s="73"/>
      <c r="H76" s="73"/>
      <c r="I76" s="73"/>
      <c r="J76" s="73"/>
      <c r="K76" s="73"/>
      <c r="L76" s="73"/>
      <c r="M76" s="73"/>
      <c r="N76" s="73"/>
      <c r="O76" s="73"/>
      <c r="P76" s="73"/>
      <c r="Q76" s="73"/>
      <c r="R76" s="73"/>
    </row>
    <row r="77" spans="1:18">
      <c r="A77" s="72"/>
      <c r="B77" s="73"/>
      <c r="C77" s="73" t="s">
        <v>337</v>
      </c>
      <c r="D77" s="73"/>
      <c r="E77" s="73"/>
      <c r="F77" s="73"/>
      <c r="G77" s="73"/>
      <c r="H77" s="73"/>
      <c r="I77" s="73"/>
      <c r="J77" s="73"/>
      <c r="K77" s="73"/>
      <c r="L77" s="73"/>
      <c r="M77" s="73"/>
      <c r="N77" s="73"/>
      <c r="O77" s="73"/>
      <c r="P77" s="73"/>
      <c r="Q77" s="73"/>
      <c r="R77" s="73"/>
    </row>
    <row r="78" spans="1:18">
      <c r="A78" s="72"/>
      <c r="B78" s="73" t="s">
        <v>332</v>
      </c>
      <c r="C78" s="73"/>
      <c r="D78" s="73"/>
      <c r="E78" s="73"/>
      <c r="F78" s="73"/>
      <c r="G78" s="73"/>
      <c r="H78" s="73"/>
      <c r="I78" s="73"/>
      <c r="J78" s="73"/>
      <c r="K78" s="73"/>
      <c r="L78" s="73"/>
      <c r="M78" s="73"/>
      <c r="N78" s="73"/>
      <c r="O78" s="73"/>
      <c r="P78" s="73"/>
      <c r="Q78" s="73"/>
      <c r="R78" s="73"/>
    </row>
    <row r="79" spans="1:18">
      <c r="A79" s="72"/>
      <c r="B79" s="73"/>
      <c r="C79" s="73" t="s">
        <v>335</v>
      </c>
      <c r="D79" s="73"/>
      <c r="E79" s="73"/>
      <c r="F79" s="73"/>
      <c r="G79" s="73"/>
      <c r="H79" s="73"/>
      <c r="I79" s="73"/>
      <c r="J79" s="73"/>
      <c r="K79" s="73"/>
      <c r="L79" s="73"/>
      <c r="M79" s="73"/>
      <c r="N79" s="73"/>
      <c r="O79" s="73"/>
      <c r="P79" s="73"/>
      <c r="Q79" s="73"/>
      <c r="R79" s="73"/>
    </row>
    <row r="80" spans="1:18">
      <c r="A80" s="72"/>
      <c r="B80" s="73"/>
      <c r="C80" s="73" t="s">
        <v>380</v>
      </c>
      <c r="D80" s="73"/>
      <c r="E80" s="73"/>
      <c r="F80" s="73"/>
      <c r="G80" s="73"/>
      <c r="H80" s="73"/>
      <c r="I80" s="73"/>
      <c r="J80" s="73"/>
      <c r="K80" s="73"/>
      <c r="L80" s="73"/>
      <c r="M80" s="73"/>
      <c r="N80" s="73"/>
      <c r="O80" s="73"/>
      <c r="P80" s="73"/>
      <c r="Q80" s="73"/>
      <c r="R80" s="73"/>
    </row>
    <row r="81" spans="1:18">
      <c r="A81" s="72"/>
      <c r="B81" s="73"/>
      <c r="C81" s="73" t="s">
        <v>342</v>
      </c>
      <c r="D81" s="73"/>
      <c r="E81" s="73"/>
      <c r="F81" s="73"/>
      <c r="G81" s="73"/>
      <c r="H81" s="73"/>
      <c r="I81" s="73"/>
      <c r="J81" s="73"/>
      <c r="K81" s="73"/>
      <c r="L81" s="73"/>
      <c r="M81" s="73"/>
      <c r="N81" s="73"/>
      <c r="O81" s="73"/>
      <c r="P81" s="73"/>
      <c r="Q81" s="73"/>
      <c r="R81" s="73"/>
    </row>
    <row r="82" spans="1:18">
      <c r="A82" s="72"/>
      <c r="B82" s="73"/>
      <c r="C82" s="73" t="s">
        <v>337</v>
      </c>
      <c r="D82" s="73"/>
      <c r="E82" s="73"/>
      <c r="F82" s="73"/>
      <c r="G82" s="73"/>
      <c r="H82" s="73"/>
      <c r="I82" s="73"/>
      <c r="J82" s="73"/>
      <c r="K82" s="73"/>
      <c r="L82" s="73"/>
      <c r="M82" s="73"/>
      <c r="N82" s="73"/>
      <c r="O82" s="73"/>
      <c r="P82" s="73"/>
      <c r="Q82" s="73"/>
      <c r="R82" s="73"/>
    </row>
    <row r="83" spans="1:18">
      <c r="A83" s="72"/>
      <c r="B83" s="73" t="s">
        <v>333</v>
      </c>
      <c r="C83" s="73"/>
      <c r="D83" s="73"/>
      <c r="E83" s="73"/>
      <c r="F83" s="73"/>
      <c r="G83" s="73"/>
      <c r="H83" s="73"/>
      <c r="I83" s="73"/>
      <c r="J83" s="73"/>
      <c r="K83" s="73"/>
      <c r="L83" s="73"/>
      <c r="M83" s="73"/>
      <c r="N83" s="73"/>
      <c r="O83" s="73"/>
      <c r="P83" s="73"/>
      <c r="Q83" s="73"/>
      <c r="R83" s="73"/>
    </row>
    <row r="84" spans="1:18">
      <c r="A84" s="72"/>
      <c r="B84" s="73"/>
      <c r="C84" s="73" t="s">
        <v>335</v>
      </c>
      <c r="D84" s="73"/>
      <c r="E84" s="73"/>
      <c r="F84" s="73"/>
      <c r="G84" s="73"/>
      <c r="H84" s="73"/>
      <c r="I84" s="73"/>
      <c r="J84" s="73"/>
      <c r="K84" s="73"/>
      <c r="L84" s="73"/>
      <c r="M84" s="73"/>
      <c r="N84" s="73"/>
      <c r="O84" s="73"/>
      <c r="P84" s="73"/>
      <c r="Q84" s="73"/>
      <c r="R84" s="73"/>
    </row>
    <row r="85" spans="1:18">
      <c r="A85" s="72"/>
      <c r="B85" s="73"/>
      <c r="C85" s="73" t="s">
        <v>338</v>
      </c>
      <c r="D85" s="73"/>
      <c r="E85" s="73"/>
      <c r="F85" s="73"/>
      <c r="G85" s="73"/>
      <c r="H85" s="73"/>
      <c r="I85" s="73"/>
      <c r="J85" s="73"/>
      <c r="K85" s="73"/>
      <c r="L85" s="73"/>
      <c r="M85" s="73"/>
      <c r="N85" s="73"/>
      <c r="O85" s="73"/>
      <c r="P85" s="73"/>
      <c r="Q85" s="73"/>
      <c r="R85" s="73"/>
    </row>
    <row r="86" spans="1:18">
      <c r="A86" s="72"/>
      <c r="B86" s="73"/>
      <c r="C86" s="73" t="s">
        <v>336</v>
      </c>
      <c r="D86" s="73"/>
      <c r="E86" s="73"/>
      <c r="F86" s="73"/>
      <c r="G86" s="73"/>
      <c r="H86" s="73"/>
      <c r="I86" s="73"/>
      <c r="J86" s="73"/>
      <c r="K86" s="73"/>
      <c r="L86" s="73"/>
      <c r="M86" s="73"/>
      <c r="N86" s="73"/>
      <c r="O86" s="73"/>
      <c r="P86" s="73"/>
      <c r="Q86" s="73"/>
      <c r="R86" s="73"/>
    </row>
    <row r="87" spans="1:18">
      <c r="A87" s="72"/>
      <c r="B87" s="73"/>
      <c r="C87" s="73" t="s">
        <v>337</v>
      </c>
      <c r="D87" s="73"/>
      <c r="E87" s="73"/>
      <c r="F87" s="73"/>
      <c r="G87" s="73"/>
      <c r="H87" s="73"/>
      <c r="I87" s="73"/>
      <c r="J87" s="73"/>
      <c r="K87" s="73"/>
      <c r="L87" s="73"/>
      <c r="M87" s="73"/>
      <c r="N87" s="73"/>
      <c r="O87" s="73"/>
      <c r="P87" s="73"/>
      <c r="Q87" s="73"/>
      <c r="R87" s="73"/>
    </row>
    <row r="88" spans="1:18">
      <c r="A88" s="72"/>
      <c r="B88" s="73" t="s">
        <v>334</v>
      </c>
      <c r="C88" s="73"/>
      <c r="D88" s="73"/>
      <c r="E88" s="73"/>
      <c r="F88" s="73"/>
      <c r="G88" s="73"/>
      <c r="H88" s="73"/>
      <c r="I88" s="73"/>
      <c r="J88" s="73"/>
      <c r="K88" s="73"/>
      <c r="L88" s="73"/>
      <c r="M88" s="73"/>
      <c r="N88" s="73"/>
      <c r="O88" s="73"/>
      <c r="P88" s="73"/>
      <c r="Q88" s="73"/>
      <c r="R88" s="73"/>
    </row>
    <row r="89" spans="1:18">
      <c r="A89" s="72"/>
      <c r="B89" s="73"/>
      <c r="C89" s="73" t="s">
        <v>335</v>
      </c>
      <c r="D89" s="73"/>
      <c r="E89" s="73"/>
      <c r="F89" s="73"/>
      <c r="G89" s="73"/>
      <c r="H89" s="73"/>
      <c r="I89" s="73"/>
      <c r="J89" s="73"/>
      <c r="K89" s="73"/>
      <c r="L89" s="73"/>
      <c r="M89" s="73"/>
      <c r="N89" s="73"/>
      <c r="O89" s="73"/>
      <c r="P89" s="73"/>
      <c r="Q89" s="73"/>
      <c r="R89" s="73"/>
    </row>
    <row r="90" spans="1:18">
      <c r="A90" s="72"/>
      <c r="B90" s="73"/>
      <c r="C90" s="73" t="s">
        <v>338</v>
      </c>
      <c r="D90" s="73"/>
      <c r="E90" s="73"/>
      <c r="F90" s="73"/>
      <c r="G90" s="73"/>
      <c r="H90" s="73"/>
      <c r="I90" s="73"/>
      <c r="J90" s="73"/>
      <c r="K90" s="73"/>
      <c r="L90" s="73"/>
      <c r="M90" s="73"/>
      <c r="N90" s="73"/>
      <c r="O90" s="73"/>
      <c r="P90" s="73"/>
      <c r="Q90" s="73"/>
      <c r="R90" s="73"/>
    </row>
    <row r="91" spans="1:18">
      <c r="A91" s="72"/>
      <c r="B91" s="82"/>
      <c r="C91" s="73" t="s">
        <v>336</v>
      </c>
      <c r="D91" s="73"/>
      <c r="E91" s="73"/>
      <c r="F91" s="73"/>
      <c r="G91" s="73"/>
      <c r="H91" s="73"/>
      <c r="I91" s="73"/>
      <c r="J91" s="73"/>
      <c r="K91" s="73"/>
      <c r="L91" s="73"/>
      <c r="M91" s="73"/>
      <c r="N91" s="73"/>
      <c r="O91" s="73"/>
      <c r="P91" s="73"/>
      <c r="Q91" s="73"/>
      <c r="R91" s="73"/>
    </row>
    <row r="92" spans="1:18">
      <c r="A92" s="72"/>
      <c r="B92" s="73"/>
      <c r="C92" s="73" t="s">
        <v>337</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2" t="s">
        <v>366</v>
      </c>
      <c r="B94" s="151"/>
      <c r="C94" s="151"/>
      <c r="D94" s="151"/>
      <c r="E94" s="151"/>
      <c r="F94" s="151"/>
      <c r="G94" s="151"/>
      <c r="H94" s="151"/>
      <c r="I94" s="151"/>
      <c r="J94" s="151"/>
      <c r="K94" s="151"/>
      <c r="L94" s="151"/>
      <c r="M94" s="151"/>
      <c r="N94" s="151"/>
      <c r="O94" s="151"/>
      <c r="P94" s="151"/>
      <c r="Q94" s="151"/>
      <c r="R94" s="151"/>
    </row>
    <row r="95" spans="1:18">
      <c r="A95" s="72"/>
      <c r="B95" s="153"/>
      <c r="C95" s="153"/>
      <c r="D95" s="153"/>
      <c r="E95" s="153"/>
      <c r="F95" s="153"/>
      <c r="G95" s="153"/>
      <c r="H95" s="153"/>
      <c r="I95" s="153"/>
      <c r="J95" s="153"/>
      <c r="K95" s="153"/>
      <c r="L95" s="153"/>
      <c r="M95" s="153"/>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2" t="s">
        <v>326</v>
      </c>
      <c r="B134" s="151"/>
      <c r="C134" s="151"/>
      <c r="D134" s="151"/>
      <c r="E134" s="151"/>
      <c r="F134" s="151"/>
      <c r="G134" s="151"/>
      <c r="H134" s="151"/>
      <c r="I134" s="151"/>
      <c r="J134" s="151"/>
      <c r="K134" s="151"/>
      <c r="L134" s="151"/>
      <c r="M134" s="151"/>
      <c r="N134" s="151"/>
      <c r="O134" s="151"/>
      <c r="P134" s="151"/>
      <c r="Q134" s="151"/>
      <c r="R134" s="151"/>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15" sqref="C1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4" t="s">
        <v>40</v>
      </c>
      <c r="C3" s="154"/>
      <c r="D3" s="154"/>
      <c r="E3" s="154"/>
      <c r="F3" s="154"/>
      <c r="G3" s="154"/>
      <c r="H3" s="154"/>
      <c r="I3" s="154"/>
      <c r="J3" s="154"/>
      <c r="K3" s="154"/>
    </row>
    <row r="4" spans="2:11" ht="14.4" customHeight="1">
      <c r="B4" s="18"/>
      <c r="C4" s="19"/>
      <c r="D4" s="86"/>
      <c r="E4" s="20"/>
      <c r="F4" s="20"/>
      <c r="G4" s="20"/>
      <c r="H4" s="20"/>
      <c r="I4" s="20"/>
      <c r="J4" s="19"/>
      <c r="K4" s="155" t="str">
        <f>IF(COUNTIF(Table13[Test 3],1)=COUNTA(Table13[Value]),"Ready","Not Ready")</f>
        <v>Ready</v>
      </c>
    </row>
    <row r="5" spans="2:11" ht="14.4" customHeight="1">
      <c r="B5" s="18"/>
      <c r="C5" s="19"/>
      <c r="D5" s="86"/>
      <c r="E5" s="20"/>
      <c r="F5" s="20"/>
      <c r="G5" s="20"/>
      <c r="H5" s="20"/>
      <c r="I5" s="20"/>
      <c r="J5" s="20"/>
      <c r="K5" s="156"/>
    </row>
    <row r="6" spans="2:11" ht="14.4" customHeight="1">
      <c r="B6" s="18"/>
      <c r="C6" s="19"/>
      <c r="D6" s="86"/>
      <c r="E6" s="20"/>
      <c r="F6" s="20"/>
      <c r="G6" s="20"/>
      <c r="H6" s="20"/>
      <c r="I6" s="20"/>
      <c r="J6" s="20"/>
      <c r="K6" s="156"/>
    </row>
    <row r="7" spans="2:11" ht="14.4" customHeight="1">
      <c r="B7" s="18"/>
      <c r="C7" s="19"/>
      <c r="D7" s="86"/>
      <c r="E7" s="20"/>
      <c r="F7" s="20"/>
      <c r="G7" s="20"/>
      <c r="H7" s="20"/>
      <c r="I7" s="20"/>
      <c r="J7" s="20"/>
      <c r="K7" s="156"/>
    </row>
    <row r="8" spans="2:11" ht="14.4" customHeight="1">
      <c r="B8" s="21"/>
      <c r="C8" s="22"/>
      <c r="D8" s="23"/>
      <c r="E8" s="24"/>
      <c r="F8" s="24"/>
      <c r="G8" s="24"/>
      <c r="H8" s="24"/>
      <c r="I8" s="24"/>
      <c r="J8" s="24"/>
      <c r="K8" s="157"/>
    </row>
    <row r="9" spans="2:11">
      <c r="B9" s="47" t="s">
        <v>0</v>
      </c>
      <c r="C9" s="48" t="s">
        <v>1</v>
      </c>
      <c r="D9" s="48" t="s">
        <v>2</v>
      </c>
      <c r="E9" s="48" t="s">
        <v>14</v>
      </c>
      <c r="F9" s="48" t="s">
        <v>86</v>
      </c>
      <c r="G9" s="49" t="s">
        <v>51</v>
      </c>
      <c r="H9" s="49" t="s">
        <v>96</v>
      </c>
      <c r="I9" s="48" t="s">
        <v>97</v>
      </c>
      <c r="J9" s="50" t="s">
        <v>127</v>
      </c>
      <c r="K9" s="50" t="s">
        <v>12</v>
      </c>
    </row>
    <row r="10" spans="2:11" ht="28.8">
      <c r="B10" s="4" t="s">
        <v>57</v>
      </c>
      <c r="C10" s="51">
        <v>0</v>
      </c>
      <c r="D10" s="2" t="s">
        <v>3</v>
      </c>
      <c r="E10" s="87" t="s">
        <v>71</v>
      </c>
      <c r="F10" s="87" t="s">
        <v>6</v>
      </c>
      <c r="G10" s="2" t="s">
        <v>53</v>
      </c>
      <c r="H10" s="87">
        <v>1</v>
      </c>
      <c r="I10" s="87">
        <v>1</v>
      </c>
      <c r="J10" s="6">
        <v>1</v>
      </c>
      <c r="K10" s="5" t="s">
        <v>469</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470</v>
      </c>
    </row>
    <row r="13" spans="2:11" ht="28.8">
      <c r="B13" s="4" t="s">
        <v>59</v>
      </c>
      <c r="C13" s="51">
        <v>1</v>
      </c>
      <c r="D13" s="2" t="s">
        <v>3</v>
      </c>
      <c r="E13" s="87" t="s">
        <v>71</v>
      </c>
      <c r="F13" s="87" t="s">
        <v>6</v>
      </c>
      <c r="G13" s="2" t="s">
        <v>53</v>
      </c>
      <c r="H13" s="87">
        <v>1</v>
      </c>
      <c r="I13" s="87">
        <v>1</v>
      </c>
      <c r="J13" s="6">
        <v>1</v>
      </c>
      <c r="K13" s="5" t="s">
        <v>73</v>
      </c>
    </row>
    <row r="14" spans="2:11" ht="28.8">
      <c r="B14" s="4" t="s">
        <v>60</v>
      </c>
      <c r="C14" s="51">
        <v>1</v>
      </c>
      <c r="D14" s="2" t="s">
        <v>3</v>
      </c>
      <c r="E14" s="87" t="s">
        <v>71</v>
      </c>
      <c r="F14" s="87" t="s">
        <v>6</v>
      </c>
      <c r="G14" s="2" t="s">
        <v>53</v>
      </c>
      <c r="H14" s="87">
        <v>1</v>
      </c>
      <c r="I14" s="87">
        <v>1</v>
      </c>
      <c r="J14" s="6">
        <v>1</v>
      </c>
      <c r="K14" s="5" t="s">
        <v>20</v>
      </c>
    </row>
    <row r="15" spans="2:11" ht="28.8">
      <c r="B15" s="4" t="s">
        <v>61</v>
      </c>
      <c r="C15" s="51">
        <v>1</v>
      </c>
      <c r="D15" s="2" t="s">
        <v>3</v>
      </c>
      <c r="E15" s="87" t="s">
        <v>71</v>
      </c>
      <c r="F15" s="87" t="s">
        <v>6</v>
      </c>
      <c r="G15" s="2" t="s">
        <v>53</v>
      </c>
      <c r="H15" s="87">
        <v>1</v>
      </c>
      <c r="I15" s="87">
        <v>1</v>
      </c>
      <c r="J15" s="6">
        <v>1</v>
      </c>
      <c r="K15" s="5" t="s">
        <v>471</v>
      </c>
    </row>
    <row r="16" spans="2:11" ht="28.8">
      <c r="B16" s="4" t="s">
        <v>62</v>
      </c>
      <c r="C16" s="51">
        <v>0</v>
      </c>
      <c r="D16" s="2" t="s">
        <v>3</v>
      </c>
      <c r="E16" s="87" t="s">
        <v>71</v>
      </c>
      <c r="F16" s="87" t="s">
        <v>6</v>
      </c>
      <c r="G16" s="2" t="s">
        <v>53</v>
      </c>
      <c r="H16" s="87">
        <v>1</v>
      </c>
      <c r="I16" s="87">
        <v>1</v>
      </c>
      <c r="J16" s="6">
        <v>1</v>
      </c>
      <c r="K16" s="5" t="s">
        <v>466</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146</v>
      </c>
    </row>
    <row r="19" spans="2:11" ht="28.8">
      <c r="B19" s="4" t="s">
        <v>65</v>
      </c>
      <c r="C19" s="51">
        <v>0</v>
      </c>
      <c r="D19" s="2" t="s">
        <v>3</v>
      </c>
      <c r="E19" s="87" t="s">
        <v>71</v>
      </c>
      <c r="F19" s="87" t="s">
        <v>6</v>
      </c>
      <c r="G19" s="2" t="s">
        <v>53</v>
      </c>
      <c r="H19" s="87">
        <v>1</v>
      </c>
      <c r="I19" s="87">
        <v>1</v>
      </c>
      <c r="J19" s="6">
        <v>1</v>
      </c>
      <c r="K19" s="5" t="s">
        <v>465</v>
      </c>
    </row>
    <row r="20" spans="2:11" ht="28.8">
      <c r="B20" s="4" t="s">
        <v>66</v>
      </c>
      <c r="C20" s="51">
        <v>1</v>
      </c>
      <c r="D20" s="2" t="s">
        <v>3</v>
      </c>
      <c r="E20" s="87" t="s">
        <v>71</v>
      </c>
      <c r="F20" s="87" t="s">
        <v>6</v>
      </c>
      <c r="G20" s="2" t="s">
        <v>53</v>
      </c>
      <c r="H20" s="87">
        <v>1</v>
      </c>
      <c r="I20" s="87">
        <v>1</v>
      </c>
      <c r="J20" s="6">
        <v>1</v>
      </c>
      <c r="K20" s="5" t="s">
        <v>472</v>
      </c>
    </row>
    <row r="21" spans="2:11" ht="28.8">
      <c r="B21" s="4" t="s">
        <v>67</v>
      </c>
      <c r="C21" s="51">
        <v>1</v>
      </c>
      <c r="D21" s="2" t="s">
        <v>3</v>
      </c>
      <c r="E21" s="87" t="s">
        <v>71</v>
      </c>
      <c r="F21" s="87" t="s">
        <v>6</v>
      </c>
      <c r="G21" s="2" t="s">
        <v>53</v>
      </c>
      <c r="H21" s="87">
        <v>1</v>
      </c>
      <c r="I21" s="87">
        <v>1</v>
      </c>
      <c r="J21" s="6">
        <v>1</v>
      </c>
      <c r="K21" s="5" t="s">
        <v>473</v>
      </c>
    </row>
    <row r="22" spans="2:11" ht="28.8">
      <c r="B22" s="4" t="s">
        <v>68</v>
      </c>
      <c r="C22" s="51">
        <v>0</v>
      </c>
      <c r="D22" s="2" t="s">
        <v>3</v>
      </c>
      <c r="E22" s="87" t="s">
        <v>71</v>
      </c>
      <c r="F22" s="87" t="s">
        <v>6</v>
      </c>
      <c r="G22" s="2" t="s">
        <v>53</v>
      </c>
      <c r="H22" s="87">
        <v>1</v>
      </c>
      <c r="I22" s="87">
        <v>1</v>
      </c>
      <c r="J22" s="6">
        <v>1</v>
      </c>
      <c r="K22" s="5" t="s">
        <v>467</v>
      </c>
    </row>
    <row r="23" spans="2:11" ht="28.8">
      <c r="B23" s="4" t="s">
        <v>69</v>
      </c>
      <c r="C23" s="51">
        <v>0</v>
      </c>
      <c r="D23" s="2" t="s">
        <v>3</v>
      </c>
      <c r="E23" s="87" t="s">
        <v>71</v>
      </c>
      <c r="F23" s="87" t="s">
        <v>6</v>
      </c>
      <c r="G23" s="2" t="s">
        <v>53</v>
      </c>
      <c r="H23" s="87">
        <v>1</v>
      </c>
      <c r="I23" s="87">
        <v>1</v>
      </c>
      <c r="J23" s="6">
        <v>1</v>
      </c>
      <c r="K23" s="5" t="s">
        <v>468</v>
      </c>
    </row>
    <row r="24" spans="2:11" ht="28.8">
      <c r="B24" s="4" t="s">
        <v>70</v>
      </c>
      <c r="C24" s="51"/>
      <c r="D24" s="2" t="s">
        <v>3</v>
      </c>
      <c r="E24" s="87" t="s">
        <v>71</v>
      </c>
      <c r="F24" s="87" t="s">
        <v>6</v>
      </c>
      <c r="G24" s="2" t="s">
        <v>53</v>
      </c>
      <c r="H24" s="87">
        <v>1</v>
      </c>
      <c r="I24" s="87">
        <v>1</v>
      </c>
      <c r="J24" s="6">
        <v>0</v>
      </c>
      <c r="K24" s="5" t="s">
        <v>480</v>
      </c>
    </row>
    <row r="25" spans="2:11" ht="158.4">
      <c r="B25" s="4" t="s">
        <v>122</v>
      </c>
      <c r="C25" s="51">
        <v>1</v>
      </c>
      <c r="D25" s="2" t="s">
        <v>3</v>
      </c>
      <c r="E25" s="87" t="s">
        <v>71</v>
      </c>
      <c r="F25" s="87" t="s">
        <v>165</v>
      </c>
      <c r="G25" s="2" t="s">
        <v>53</v>
      </c>
      <c r="H25" s="87">
        <v>1</v>
      </c>
      <c r="I25" s="87">
        <v>1</v>
      </c>
      <c r="J25" s="6">
        <v>1</v>
      </c>
      <c r="K25" s="5" t="s">
        <v>476</v>
      </c>
    </row>
    <row r="26" spans="2:11" ht="158.4">
      <c r="B26" s="4" t="s">
        <v>123</v>
      </c>
      <c r="C26" s="51">
        <v>1</v>
      </c>
      <c r="D26" s="2" t="s">
        <v>3</v>
      </c>
      <c r="E26" s="87" t="s">
        <v>71</v>
      </c>
      <c r="F26" s="87" t="s">
        <v>165</v>
      </c>
      <c r="G26" s="2" t="s">
        <v>53</v>
      </c>
      <c r="H26" s="87">
        <v>1</v>
      </c>
      <c r="I26" s="87">
        <v>1</v>
      </c>
      <c r="J26" s="6">
        <v>1</v>
      </c>
      <c r="K26" s="5" t="s">
        <v>475</v>
      </c>
    </row>
    <row r="27" spans="2:11" ht="158.4">
      <c r="B27" s="4" t="s">
        <v>124</v>
      </c>
      <c r="C27" s="51">
        <v>1</v>
      </c>
      <c r="D27" s="2" t="s">
        <v>3</v>
      </c>
      <c r="E27" s="87" t="s">
        <v>71</v>
      </c>
      <c r="F27" s="87" t="s">
        <v>165</v>
      </c>
      <c r="G27" s="2" t="s">
        <v>53</v>
      </c>
      <c r="H27" s="87">
        <v>1</v>
      </c>
      <c r="I27" s="87">
        <v>1</v>
      </c>
      <c r="J27" s="6">
        <v>1</v>
      </c>
      <c r="K27" s="5" t="s">
        <v>474</v>
      </c>
    </row>
    <row r="28" spans="2:11" ht="158.4">
      <c r="B28" s="4" t="s">
        <v>125</v>
      </c>
      <c r="C28" s="51">
        <v>1</v>
      </c>
      <c r="D28" s="2" t="s">
        <v>3</v>
      </c>
      <c r="E28" s="87" t="s">
        <v>71</v>
      </c>
      <c r="F28" s="87" t="s">
        <v>165</v>
      </c>
      <c r="G28" s="2" t="s">
        <v>53</v>
      </c>
      <c r="H28" s="87">
        <v>1</v>
      </c>
      <c r="I28" s="87">
        <v>1</v>
      </c>
      <c r="J28" s="6">
        <v>1</v>
      </c>
      <c r="K28" s="5" t="s">
        <v>477</v>
      </c>
    </row>
    <row r="29" spans="2:11" ht="172.8">
      <c r="B29" s="4" t="s">
        <v>126</v>
      </c>
      <c r="C29" s="51">
        <v>0</v>
      </c>
      <c r="D29" s="2" t="s">
        <v>3</v>
      </c>
      <c r="E29" s="87" t="s">
        <v>71</v>
      </c>
      <c r="F29" s="87" t="s">
        <v>165</v>
      </c>
      <c r="G29" s="2" t="s">
        <v>53</v>
      </c>
      <c r="H29" s="87">
        <v>1</v>
      </c>
      <c r="I29" s="87">
        <v>1</v>
      </c>
      <c r="J29" s="6">
        <v>1</v>
      </c>
      <c r="K29" s="5" t="s">
        <v>478</v>
      </c>
    </row>
    <row r="30" spans="2:11" ht="158.4">
      <c r="B30" s="4" t="s">
        <v>217</v>
      </c>
      <c r="C30" s="51">
        <v>1</v>
      </c>
      <c r="D30" s="2" t="s">
        <v>3</v>
      </c>
      <c r="E30" s="87" t="s">
        <v>71</v>
      </c>
      <c r="F30" s="87" t="s">
        <v>165</v>
      </c>
      <c r="G30" s="2" t="s">
        <v>53</v>
      </c>
      <c r="H30" s="87">
        <v>1</v>
      </c>
      <c r="I30" s="87">
        <v>1</v>
      </c>
      <c r="J30" s="6">
        <v>1</v>
      </c>
      <c r="K30" s="5" t="s">
        <v>481</v>
      </c>
    </row>
    <row r="31" spans="2:11" ht="172.8">
      <c r="B31" s="4" t="s">
        <v>218</v>
      </c>
      <c r="C31" s="51">
        <v>1</v>
      </c>
      <c r="D31" s="2"/>
      <c r="E31" s="87" t="s">
        <v>71</v>
      </c>
      <c r="F31" s="87" t="s">
        <v>165</v>
      </c>
      <c r="G31" s="2" t="s">
        <v>53</v>
      </c>
      <c r="H31" s="87">
        <v>1</v>
      </c>
      <c r="I31" s="87">
        <v>1</v>
      </c>
      <c r="J31" s="6">
        <v>1</v>
      </c>
      <c r="K31" s="5" t="s">
        <v>493</v>
      </c>
    </row>
    <row r="32" spans="2:11" ht="158.4">
      <c r="B32" s="4" t="s">
        <v>219</v>
      </c>
      <c r="C32" s="51"/>
      <c r="D32" s="2"/>
      <c r="E32" s="87" t="s">
        <v>71</v>
      </c>
      <c r="F32" s="87" t="s">
        <v>165</v>
      </c>
      <c r="G32" s="2" t="s">
        <v>53</v>
      </c>
      <c r="H32" s="87">
        <v>1</v>
      </c>
      <c r="I32" s="87">
        <v>1</v>
      </c>
      <c r="J32" s="6">
        <v>0</v>
      </c>
      <c r="K32" s="5" t="s">
        <v>479</v>
      </c>
    </row>
    <row r="33" spans="2:11" ht="158.4">
      <c r="B33" s="4" t="s">
        <v>220</v>
      </c>
      <c r="C33" s="51"/>
      <c r="D33" s="2"/>
      <c r="E33" s="87" t="s">
        <v>71</v>
      </c>
      <c r="F33" s="87" t="s">
        <v>165</v>
      </c>
      <c r="G33" s="2" t="s">
        <v>53</v>
      </c>
      <c r="H33" s="87">
        <v>1</v>
      </c>
      <c r="I33" s="87">
        <v>1</v>
      </c>
      <c r="J33" s="6">
        <v>0</v>
      </c>
      <c r="K33" s="5" t="s">
        <v>479</v>
      </c>
    </row>
    <row r="34" spans="2:11" ht="158.4">
      <c r="B34" s="4" t="s">
        <v>221</v>
      </c>
      <c r="C34" s="51"/>
      <c r="D34" s="2"/>
      <c r="E34" s="87" t="s">
        <v>71</v>
      </c>
      <c r="F34" s="87" t="s">
        <v>165</v>
      </c>
      <c r="G34" s="2" t="s">
        <v>53</v>
      </c>
      <c r="H34" s="87">
        <v>1</v>
      </c>
      <c r="I34" s="87">
        <v>1</v>
      </c>
      <c r="J34" s="6">
        <v>0</v>
      </c>
      <c r="K34" s="5" t="s">
        <v>479</v>
      </c>
    </row>
    <row r="35" spans="2:11">
      <c r="B35" s="9" t="s">
        <v>147</v>
      </c>
      <c r="C35" s="52"/>
      <c r="D35" s="10"/>
      <c r="E35" s="11"/>
      <c r="F35" s="11"/>
      <c r="G35" s="10"/>
      <c r="H35" s="11">
        <v>1</v>
      </c>
      <c r="I35" s="11">
        <v>1</v>
      </c>
      <c r="J35" s="12">
        <v>0</v>
      </c>
      <c r="K35" s="13" t="s">
        <v>148</v>
      </c>
    </row>
  </sheetData>
  <sheetProtection algorithmName="SHA-512" hashValue="ykQmo80qnSGR+qtqHstegBBCIben/smV3ckAwW4Z2PWU50CyNdbmrumyXYkN2cdJgy4UyzEPG7XpFn22tjfvZw==" saltValue="zzG7DMOr39/0eYcszgKNlQ==" spinCount="100000" sheet="1" objects="1" scenarios="1" selectLockedCells="1"/>
  <mergeCells count="2">
    <mergeCell ref="B3:K3"/>
    <mergeCell ref="K4:K8"/>
  </mergeCells>
  <phoneticPr fontId="1" type="noConversion"/>
  <conditionalFormatting sqref="K4">
    <cfRule type="expression" dxfId="266" priority="1906">
      <formula>IF(COUNTA($C$10:$C$35)&lt;&gt;COUNTIF($J$10:$J$35,1),1,0)</formula>
    </cfRule>
    <cfRule type="expression" dxfId="265" priority="1907">
      <formula>IF(COUNTA($C$10:$C$35)=COUNTIF($J$10:$J$35,1),1,0)</formula>
    </cfRule>
  </conditionalFormatting>
  <conditionalFormatting sqref="C10:C35">
    <cfRule type="expression" dxfId="264" priority="1">
      <formula>IF(AND($C10&lt;&gt;"",$J10=0),1,0)</formula>
    </cfRule>
    <cfRule type="expression" dxfId="263" priority="2">
      <formula>IF($C10&lt;&gt;"",1,0)</formula>
    </cfRule>
    <cfRule type="expression" dxfId="262"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IF(COUNTIF(Table135[Test 3],1)=COUNTA(Table135[Value]),"Ready","Not Ready")</f>
        <v>Ready</v>
      </c>
    </row>
    <row r="5" spans="2:11" ht="14.4" customHeight="1">
      <c r="B5" s="18"/>
      <c r="C5" s="19"/>
      <c r="D5" s="86"/>
      <c r="E5" s="20"/>
      <c r="F5" s="20"/>
      <c r="G5" s="20"/>
      <c r="H5" s="20"/>
      <c r="I5" s="20"/>
      <c r="J5" s="20"/>
      <c r="K5" s="156"/>
    </row>
    <row r="6" spans="2:11" ht="14.4" customHeight="1">
      <c r="B6" s="18"/>
      <c r="C6" s="19"/>
      <c r="D6" s="86"/>
      <c r="E6" s="20"/>
      <c r="F6" s="20"/>
      <c r="G6" s="20"/>
      <c r="H6" s="20"/>
      <c r="I6" s="20"/>
      <c r="J6" s="20"/>
      <c r="K6" s="156"/>
    </row>
    <row r="7" spans="2:11" ht="14.4" customHeight="1">
      <c r="B7" s="18"/>
      <c r="C7" s="19"/>
      <c r="D7" s="86"/>
      <c r="E7" s="20"/>
      <c r="F7" s="20"/>
      <c r="G7" s="20"/>
      <c r="H7" s="20"/>
      <c r="I7" s="20"/>
      <c r="J7" s="20"/>
      <c r="K7" s="156"/>
    </row>
    <row r="8" spans="2:11" ht="14.4" customHeight="1">
      <c r="B8" s="21"/>
      <c r="C8" s="22"/>
      <c r="D8" s="23"/>
      <c r="E8" s="24"/>
      <c r="F8" s="24"/>
      <c r="G8" s="24"/>
      <c r="H8" s="24"/>
      <c r="I8" s="24"/>
      <c r="J8" s="24"/>
      <c r="K8" s="157"/>
    </row>
    <row r="9" spans="2:11">
      <c r="B9" s="47" t="s">
        <v>0</v>
      </c>
      <c r="C9" s="48" t="s">
        <v>1</v>
      </c>
      <c r="D9" s="48" t="s">
        <v>2</v>
      </c>
      <c r="E9" s="48" t="s">
        <v>14</v>
      </c>
      <c r="F9" s="48" t="s">
        <v>86</v>
      </c>
      <c r="G9" s="49" t="s">
        <v>51</v>
      </c>
      <c r="H9" s="49" t="s">
        <v>96</v>
      </c>
      <c r="I9" s="48" t="s">
        <v>97</v>
      </c>
      <c r="J9" s="50" t="s">
        <v>127</v>
      </c>
      <c r="K9" s="50" t="s">
        <v>12</v>
      </c>
    </row>
    <row r="10" spans="2:11" ht="43.2">
      <c r="B10" s="4" t="s">
        <v>134</v>
      </c>
      <c r="C10" s="51">
        <v>1</v>
      </c>
      <c r="D10" s="2" t="s">
        <v>3</v>
      </c>
      <c r="E10" s="87" t="s">
        <v>71</v>
      </c>
      <c r="F10" s="87" t="s">
        <v>6</v>
      </c>
      <c r="G10" s="2" t="s">
        <v>53</v>
      </c>
      <c r="H10" s="87">
        <v>1</v>
      </c>
      <c r="I10" s="87">
        <v>1</v>
      </c>
      <c r="J10" s="6">
        <v>1</v>
      </c>
      <c r="K10" s="5" t="s">
        <v>222</v>
      </c>
    </row>
    <row r="11" spans="2:11" ht="43.2">
      <c r="B11" s="4" t="s">
        <v>135</v>
      </c>
      <c r="C11" s="51">
        <v>1</v>
      </c>
      <c r="D11" s="2" t="s">
        <v>3</v>
      </c>
      <c r="E11" s="87" t="s">
        <v>71</v>
      </c>
      <c r="F11" s="87" t="s">
        <v>6</v>
      </c>
      <c r="G11" s="2" t="s">
        <v>53</v>
      </c>
      <c r="H11" s="87">
        <v>1</v>
      </c>
      <c r="I11" s="87">
        <v>1</v>
      </c>
      <c r="J11" s="6">
        <v>1</v>
      </c>
      <c r="K11" s="5" t="s">
        <v>435</v>
      </c>
    </row>
    <row r="12" spans="2:11" ht="57.6">
      <c r="B12" s="4" t="s">
        <v>136</v>
      </c>
      <c r="C12" s="51">
        <v>1</v>
      </c>
      <c r="D12" s="2" t="s">
        <v>3</v>
      </c>
      <c r="E12" s="87" t="s">
        <v>71</v>
      </c>
      <c r="F12" s="87" t="s">
        <v>6</v>
      </c>
      <c r="G12" s="2" t="s">
        <v>53</v>
      </c>
      <c r="H12" s="87">
        <v>1</v>
      </c>
      <c r="I12" s="87">
        <v>1</v>
      </c>
      <c r="J12" s="6">
        <v>1</v>
      </c>
      <c r="K12" s="5" t="s">
        <v>223</v>
      </c>
    </row>
    <row r="13" spans="2:11" ht="57.6">
      <c r="B13" s="4" t="s">
        <v>137</v>
      </c>
      <c r="C13" s="51">
        <v>1</v>
      </c>
      <c r="D13" s="2" t="s">
        <v>3</v>
      </c>
      <c r="E13" s="87" t="s">
        <v>71</v>
      </c>
      <c r="F13" s="87" t="s">
        <v>6</v>
      </c>
      <c r="G13" s="2" t="s">
        <v>53</v>
      </c>
      <c r="H13" s="87">
        <v>1</v>
      </c>
      <c r="I13" s="87">
        <v>1</v>
      </c>
      <c r="J13" s="6">
        <v>1</v>
      </c>
      <c r="K13" s="5" t="s">
        <v>224</v>
      </c>
    </row>
    <row r="14" spans="2:11" ht="57.6">
      <c r="B14" s="4" t="s">
        <v>138</v>
      </c>
      <c r="C14" s="51">
        <v>1</v>
      </c>
      <c r="D14" s="2" t="s">
        <v>3</v>
      </c>
      <c r="E14" s="87" t="s">
        <v>71</v>
      </c>
      <c r="F14" s="87" t="s">
        <v>6</v>
      </c>
      <c r="G14" s="2" t="s">
        <v>53</v>
      </c>
      <c r="H14" s="87">
        <v>1</v>
      </c>
      <c r="I14" s="87">
        <v>1</v>
      </c>
      <c r="J14" s="6">
        <v>1</v>
      </c>
      <c r="K14" s="5" t="s">
        <v>152</v>
      </c>
    </row>
    <row r="15" spans="2:11" ht="43.2">
      <c r="B15" s="4" t="s">
        <v>139</v>
      </c>
      <c r="C15" s="51">
        <v>1</v>
      </c>
      <c r="D15" s="2" t="s">
        <v>3</v>
      </c>
      <c r="E15" s="87" t="s">
        <v>71</v>
      </c>
      <c r="F15" s="87" t="s">
        <v>6</v>
      </c>
      <c r="G15" s="2" t="s">
        <v>53</v>
      </c>
      <c r="H15" s="87">
        <v>1</v>
      </c>
      <c r="I15" s="87">
        <v>1</v>
      </c>
      <c r="J15" s="6">
        <v>1</v>
      </c>
      <c r="K15" s="5" t="s">
        <v>153</v>
      </c>
    </row>
    <row r="16" spans="2:11" ht="57.6">
      <c r="B16" s="4" t="s">
        <v>140</v>
      </c>
      <c r="C16" s="51">
        <v>1</v>
      </c>
      <c r="D16" s="2" t="s">
        <v>3</v>
      </c>
      <c r="E16" s="87" t="s">
        <v>71</v>
      </c>
      <c r="F16" s="87" t="s">
        <v>6</v>
      </c>
      <c r="G16" s="2" t="s">
        <v>53</v>
      </c>
      <c r="H16" s="87">
        <v>1</v>
      </c>
      <c r="I16" s="87">
        <v>1</v>
      </c>
      <c r="J16" s="6">
        <v>1</v>
      </c>
      <c r="K16" s="5" t="s">
        <v>154</v>
      </c>
    </row>
    <row r="17" spans="2:11" ht="28.8">
      <c r="B17" s="4" t="s">
        <v>141</v>
      </c>
      <c r="C17" s="51">
        <v>1</v>
      </c>
      <c r="D17" s="2" t="s">
        <v>3</v>
      </c>
      <c r="E17" s="87" t="s">
        <v>71</v>
      </c>
      <c r="F17" s="87" t="s">
        <v>6</v>
      </c>
      <c r="G17" s="2" t="s">
        <v>53</v>
      </c>
      <c r="H17" s="87">
        <v>1</v>
      </c>
      <c r="I17" s="87">
        <v>1</v>
      </c>
      <c r="J17" s="6">
        <v>1</v>
      </c>
      <c r="K17" s="5" t="s">
        <v>387</v>
      </c>
    </row>
    <row r="18" spans="2:11" ht="28.8">
      <c r="B18" s="4" t="s">
        <v>142</v>
      </c>
      <c r="C18" s="51">
        <v>1</v>
      </c>
      <c r="D18" s="2" t="s">
        <v>3</v>
      </c>
      <c r="E18" s="125" t="s">
        <v>71</v>
      </c>
      <c r="F18" s="125" t="s">
        <v>6</v>
      </c>
      <c r="G18" s="2" t="s">
        <v>53</v>
      </c>
      <c r="H18" s="125">
        <v>1</v>
      </c>
      <c r="I18" s="125">
        <v>1</v>
      </c>
      <c r="J18" s="6">
        <v>1</v>
      </c>
      <c r="K18" s="5" t="s">
        <v>388</v>
      </c>
    </row>
    <row r="19" spans="2:11" ht="28.8">
      <c r="B19" s="4" t="s">
        <v>143</v>
      </c>
      <c r="C19" s="51">
        <v>1</v>
      </c>
      <c r="D19" s="2" t="s">
        <v>3</v>
      </c>
      <c r="E19" s="125" t="s">
        <v>71</v>
      </c>
      <c r="F19" s="125" t="s">
        <v>6</v>
      </c>
      <c r="G19" s="2" t="s">
        <v>53</v>
      </c>
      <c r="H19" s="125">
        <v>1</v>
      </c>
      <c r="I19" s="125">
        <v>1</v>
      </c>
      <c r="J19" s="6">
        <v>1</v>
      </c>
      <c r="K19" s="5" t="s">
        <v>389</v>
      </c>
    </row>
    <row r="20" spans="2:11" ht="28.8">
      <c r="B20" s="4" t="s">
        <v>382</v>
      </c>
      <c r="C20" s="51">
        <v>1</v>
      </c>
      <c r="D20" s="2" t="s">
        <v>3</v>
      </c>
      <c r="E20" s="125" t="s">
        <v>71</v>
      </c>
      <c r="F20" s="125" t="s">
        <v>6</v>
      </c>
      <c r="G20" s="2" t="s">
        <v>53</v>
      </c>
      <c r="H20" s="125">
        <v>1</v>
      </c>
      <c r="I20" s="125">
        <v>1</v>
      </c>
      <c r="J20" s="6">
        <v>1</v>
      </c>
      <c r="K20" s="5" t="s">
        <v>390</v>
      </c>
    </row>
    <row r="21" spans="2:11" ht="28.8">
      <c r="B21" s="4" t="s">
        <v>383</v>
      </c>
      <c r="C21" s="51">
        <v>1</v>
      </c>
      <c r="D21" s="2" t="s">
        <v>3</v>
      </c>
      <c r="E21" s="125" t="s">
        <v>71</v>
      </c>
      <c r="F21" s="125" t="s">
        <v>6</v>
      </c>
      <c r="G21" s="2" t="s">
        <v>53</v>
      </c>
      <c r="H21" s="125">
        <v>1</v>
      </c>
      <c r="I21" s="125">
        <v>1</v>
      </c>
      <c r="J21" s="6">
        <v>1</v>
      </c>
      <c r="K21" s="5" t="s">
        <v>496</v>
      </c>
    </row>
    <row r="22" spans="2:11">
      <c r="B22" s="4" t="s">
        <v>384</v>
      </c>
      <c r="C22" s="51"/>
      <c r="D22" s="2" t="s">
        <v>3</v>
      </c>
      <c r="E22" s="125" t="s">
        <v>71</v>
      </c>
      <c r="F22" s="125" t="s">
        <v>6</v>
      </c>
      <c r="G22" s="2" t="s">
        <v>53</v>
      </c>
      <c r="H22" s="125">
        <v>1</v>
      </c>
      <c r="I22" s="125">
        <v>1</v>
      </c>
      <c r="J22" s="6">
        <v>0</v>
      </c>
      <c r="K22" s="5" t="s">
        <v>72</v>
      </c>
    </row>
    <row r="23" spans="2:11">
      <c r="B23" s="4" t="s">
        <v>385</v>
      </c>
      <c r="C23" s="51"/>
      <c r="D23" s="2" t="s">
        <v>3</v>
      </c>
      <c r="E23" s="125" t="s">
        <v>71</v>
      </c>
      <c r="F23" s="125" t="s">
        <v>6</v>
      </c>
      <c r="G23" s="2" t="s">
        <v>53</v>
      </c>
      <c r="H23" s="125">
        <v>1</v>
      </c>
      <c r="I23" s="125">
        <v>1</v>
      </c>
      <c r="J23" s="6">
        <v>0</v>
      </c>
      <c r="K23" s="5" t="s">
        <v>72</v>
      </c>
    </row>
    <row r="24" spans="2:11">
      <c r="B24" s="4" t="s">
        <v>386</v>
      </c>
      <c r="C24" s="51"/>
      <c r="D24" s="2" t="s">
        <v>3</v>
      </c>
      <c r="E24" s="125" t="s">
        <v>71</v>
      </c>
      <c r="F24" s="125" t="s">
        <v>6</v>
      </c>
      <c r="G24" s="2" t="s">
        <v>53</v>
      </c>
      <c r="H24" s="125">
        <v>1</v>
      </c>
      <c r="I24" s="125">
        <v>1</v>
      </c>
      <c r="J24" s="6">
        <v>0</v>
      </c>
      <c r="K24" s="5" t="s">
        <v>72</v>
      </c>
    </row>
    <row r="25" spans="2:11">
      <c r="B25" s="9" t="s">
        <v>147</v>
      </c>
      <c r="C25" s="52"/>
      <c r="D25" s="10"/>
      <c r="E25" s="11"/>
      <c r="F25" s="11"/>
      <c r="G25" s="10"/>
      <c r="H25" s="11">
        <v>1</v>
      </c>
      <c r="I25" s="11">
        <v>1</v>
      </c>
      <c r="J25" s="12">
        <v>0</v>
      </c>
      <c r="K25" s="13" t="s">
        <v>148</v>
      </c>
    </row>
  </sheetData>
  <sheetProtection selectLockedCells="1"/>
  <mergeCells count="2">
    <mergeCell ref="B3:K3"/>
    <mergeCell ref="K4:K8"/>
  </mergeCells>
  <phoneticPr fontId="1" type="noConversion"/>
  <conditionalFormatting sqref="K4">
    <cfRule type="expression" dxfId="246" priority="5">
      <formula>IF(COUNTA($C$10:$C$25)&lt;&gt;COUNTIF($J$10:$J$25,1),1,0)</formula>
    </cfRule>
    <cfRule type="expression" dxfId="245" priority="7">
      <formula>IF(COUNTA($C$10:$C$25)=COUNTIF($J$10:$J$25,1),1,0)</formula>
    </cfRule>
  </conditionalFormatting>
  <conditionalFormatting sqref="C10:C25">
    <cfRule type="expression" dxfId="244" priority="1">
      <formula>IF(AND($C10&lt;&gt;"",$J10=0),1,0)</formula>
    </cfRule>
    <cfRule type="expression" dxfId="243" priority="2">
      <formula>IF($C10&lt;&gt;"",1,0)</formula>
    </cfRule>
    <cfRule type="expression" dxfId="24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abSelected="1" topLeftCell="B2" zoomScale="85" zoomScaleNormal="85" zoomScaleSheetLayoutView="70" workbookViewId="0">
      <pane ySplit="8" topLeftCell="A10" activePane="bottomLeft" state="frozen"/>
      <selection activeCell="B2" sqref="B2"/>
      <selection pane="bottomLeft" activeCell="C12" sqref="C1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58" t="s">
        <v>40</v>
      </c>
      <c r="C3" s="158"/>
      <c r="D3" s="158"/>
      <c r="E3" s="158"/>
      <c r="F3" s="158"/>
      <c r="G3" s="158"/>
      <c r="H3" s="158"/>
      <c r="I3" s="158"/>
      <c r="J3" s="158"/>
      <c r="K3" s="158"/>
    </row>
    <row r="4" spans="1:11" s="25" customFormat="1" ht="14.4" customHeight="1">
      <c r="A4" s="3"/>
      <c r="B4" s="14"/>
      <c r="C4" s="15"/>
      <c r="D4" s="16"/>
      <c r="E4" s="17"/>
      <c r="F4" s="17"/>
      <c r="G4" s="17"/>
      <c r="H4" s="17"/>
      <c r="I4" s="17"/>
      <c r="J4" s="17"/>
      <c r="K4" s="159" t="str">
        <f>IF(COUNTIF(Table16[Test 3],1)=COUNTA(Table16[Value]),"Ready","Not Ready")</f>
        <v>Ready</v>
      </c>
    </row>
    <row r="5" spans="1:11" s="26" customFormat="1" ht="14.4" customHeight="1">
      <c r="A5" s="3"/>
      <c r="B5" s="18"/>
      <c r="C5" s="19"/>
      <c r="D5" s="86"/>
      <c r="E5" s="86"/>
      <c r="F5" s="86"/>
      <c r="G5" s="86"/>
      <c r="H5" s="20"/>
      <c r="I5" s="86"/>
      <c r="J5" s="86"/>
      <c r="K5" s="160"/>
    </row>
    <row r="6" spans="1:11" s="26" customFormat="1" ht="14.4" customHeight="1">
      <c r="A6" s="3"/>
      <c r="B6" s="18"/>
      <c r="C6" s="19"/>
      <c r="D6" s="86"/>
      <c r="E6" s="86"/>
      <c r="F6" s="86"/>
      <c r="G6" s="86"/>
      <c r="H6" s="20"/>
      <c r="I6" s="86"/>
      <c r="J6" s="86"/>
      <c r="K6" s="160"/>
    </row>
    <row r="7" spans="1:11" s="26" customFormat="1" ht="14.4" customHeight="1">
      <c r="A7" s="3"/>
      <c r="B7" s="18"/>
      <c r="C7" s="19"/>
      <c r="D7" s="86"/>
      <c r="E7" s="86"/>
      <c r="F7" s="86"/>
      <c r="G7" s="86"/>
      <c r="H7" s="20"/>
      <c r="I7" s="86"/>
      <c r="J7" s="86"/>
      <c r="K7" s="160"/>
    </row>
    <row r="8" spans="1:11" s="27" customFormat="1" ht="14.4" customHeight="1">
      <c r="A8" s="3"/>
      <c r="B8" s="21"/>
      <c r="C8" s="22"/>
      <c r="D8" s="23"/>
      <c r="E8" s="23"/>
      <c r="F8" s="23"/>
      <c r="G8" s="23"/>
      <c r="H8" s="24"/>
      <c r="I8" s="23"/>
      <c r="J8" s="23"/>
      <c r="K8" s="161"/>
    </row>
    <row r="9" spans="1:11">
      <c r="B9" s="47" t="s">
        <v>0</v>
      </c>
      <c r="C9" s="48" t="s">
        <v>1</v>
      </c>
      <c r="D9" s="48" t="s">
        <v>2</v>
      </c>
      <c r="E9" s="48" t="s">
        <v>14</v>
      </c>
      <c r="F9" s="48" t="s">
        <v>86</v>
      </c>
      <c r="G9" s="49" t="s">
        <v>51</v>
      </c>
      <c r="H9" s="49" t="s">
        <v>96</v>
      </c>
      <c r="I9" s="48" t="s">
        <v>97</v>
      </c>
      <c r="J9" s="50" t="s">
        <v>127</v>
      </c>
      <c r="K9" s="50" t="s">
        <v>12</v>
      </c>
    </row>
    <row r="10" spans="1:11" ht="86.4">
      <c r="B10" s="4" t="s">
        <v>4</v>
      </c>
      <c r="C10" s="51">
        <v>200</v>
      </c>
      <c r="D10" s="2" t="s">
        <v>3</v>
      </c>
      <c r="E10" s="87" t="s">
        <v>33</v>
      </c>
      <c r="F10" s="87" t="s">
        <v>7</v>
      </c>
      <c r="G10" s="2" t="s">
        <v>53</v>
      </c>
      <c r="H10" s="87">
        <v>1</v>
      </c>
      <c r="I10" s="87">
        <v>1</v>
      </c>
      <c r="J10" s="6">
        <v>1</v>
      </c>
      <c r="K10" s="5" t="s">
        <v>405</v>
      </c>
    </row>
    <row r="11" spans="1:11" ht="28.8">
      <c r="B11" s="4" t="s">
        <v>74</v>
      </c>
      <c r="C11" s="53">
        <f>0.000000001</f>
        <v>1.0000000000000001E-9</v>
      </c>
      <c r="D11" s="2" t="s">
        <v>3</v>
      </c>
      <c r="E11" s="87" t="s">
        <v>33</v>
      </c>
      <c r="F11" s="87" t="s">
        <v>7</v>
      </c>
      <c r="G11" s="2" t="s">
        <v>53</v>
      </c>
      <c r="H11" s="87">
        <v>1</v>
      </c>
      <c r="I11" s="87">
        <v>1</v>
      </c>
      <c r="J11" s="6">
        <v>1</v>
      </c>
      <c r="K11" s="5" t="s">
        <v>404</v>
      </c>
    </row>
    <row r="12" spans="1:11" ht="43.2">
      <c r="B12" s="4" t="s">
        <v>423</v>
      </c>
      <c r="C12" s="51">
        <v>25</v>
      </c>
      <c r="D12" s="2" t="s">
        <v>3</v>
      </c>
      <c r="E12" s="87" t="s">
        <v>33</v>
      </c>
      <c r="F12" s="87" t="s">
        <v>7</v>
      </c>
      <c r="G12" s="2" t="s">
        <v>59</v>
      </c>
      <c r="H12" s="87">
        <v>1</v>
      </c>
      <c r="I12" s="87">
        <v>1</v>
      </c>
      <c r="J12" s="6">
        <v>1</v>
      </c>
      <c r="K12" s="5" t="s">
        <v>76</v>
      </c>
    </row>
    <row r="13" spans="1:11" ht="28.8">
      <c r="B13" s="4" t="s">
        <v>485</v>
      </c>
      <c r="C13" s="51" t="s">
        <v>489</v>
      </c>
      <c r="D13" s="2" t="s">
        <v>3</v>
      </c>
      <c r="E13" s="142" t="s">
        <v>33</v>
      </c>
      <c r="F13" s="142" t="s">
        <v>9</v>
      </c>
      <c r="G13" s="2" t="s">
        <v>53</v>
      </c>
      <c r="H13" s="142">
        <v>1</v>
      </c>
      <c r="I13" s="142">
        <v>1</v>
      </c>
      <c r="J13" s="6">
        <v>1</v>
      </c>
      <c r="K13" s="5" t="s">
        <v>484</v>
      </c>
    </row>
    <row r="14" spans="1:11">
      <c r="B14" s="9" t="s">
        <v>147</v>
      </c>
      <c r="C14" s="52"/>
      <c r="D14" s="10"/>
      <c r="E14" s="11"/>
      <c r="F14" s="11"/>
      <c r="G14" s="10"/>
      <c r="H14" s="11">
        <v>1</v>
      </c>
      <c r="I14" s="11">
        <v>1</v>
      </c>
      <c r="J14" s="12">
        <v>0</v>
      </c>
      <c r="K14" s="13" t="s">
        <v>148</v>
      </c>
    </row>
  </sheetData>
  <sheetProtection algorithmName="SHA-512" hashValue="AqPkvO9asGx0l4qfJ7In0O5O5mvNZi3+3HpphCcAISFHtxzc97PeRzAZ2ttPtntfqQdbUueiDeu8763DWNlMgg==" saltValue="k8JPxoL8+zhO3rvrTk/P0A==" spinCount="100000" sheet="1" objects="1" scenarios="1" selectLockedCells="1"/>
  <mergeCells count="2">
    <mergeCell ref="B3:K3"/>
    <mergeCell ref="K4:K8"/>
  </mergeCells>
  <conditionalFormatting sqref="C10:C12 C14">
    <cfRule type="expression" dxfId="226" priority="4">
      <formula>IF(AND($C10&lt;&gt;"",$J10=0),1,0)</formula>
    </cfRule>
    <cfRule type="expression" dxfId="225" priority="5">
      <formula>IF($C10&lt;&gt;"",1,0)</formula>
    </cfRule>
    <cfRule type="expression" dxfId="224" priority="6">
      <formula>$J10=0</formula>
    </cfRule>
  </conditionalFormatting>
  <conditionalFormatting sqref="K4">
    <cfRule type="expression" dxfId="223" priority="24">
      <formula>IF(COUNTA($C$10:$C$14)&lt;&gt;COUNTIF($J$10:$J$14,1),1,0)</formula>
    </cfRule>
    <cfRule type="expression" dxfId="222" priority="25">
      <formula>IF(COUNTA($C$10:$C$14)=COUNTIF($J$10:$J$14,1),1,0)</formula>
    </cfRule>
  </conditionalFormatting>
  <conditionalFormatting sqref="C13">
    <cfRule type="expression" dxfId="221" priority="1">
      <formula>IF(AND($C13&lt;&gt;"",$J13=0),1,0)</formula>
    </cfRule>
    <cfRule type="expression" dxfId="220" priority="2">
      <formula>IF($C13&lt;&gt;"",1,0)</formula>
    </cfRule>
    <cfRule type="expression" dxfId="219"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100</v>
      </c>
      <c r="E1" t="s">
        <v>120</v>
      </c>
      <c r="F1" t="s">
        <v>121</v>
      </c>
      <c r="G1" s="1" t="s">
        <v>124</v>
      </c>
      <c r="H1" s="1" t="s">
        <v>125</v>
      </c>
      <c r="I1" s="1" t="s">
        <v>126</v>
      </c>
      <c r="J1" s="8" t="s">
        <v>129</v>
      </c>
      <c r="K1" s="8" t="s">
        <v>6</v>
      </c>
      <c r="L1" t="s">
        <v>166</v>
      </c>
      <c r="M1" t="s">
        <v>157</v>
      </c>
      <c r="N1" t="s">
        <v>158</v>
      </c>
      <c r="O1" t="s">
        <v>176</v>
      </c>
      <c r="P1" t="s">
        <v>234</v>
      </c>
      <c r="Q1" t="s">
        <v>303</v>
      </c>
      <c r="R1" t="s">
        <v>325</v>
      </c>
      <c r="S1" t="s">
        <v>359</v>
      </c>
      <c r="T1" t="s">
        <v>462</v>
      </c>
      <c r="U1" t="s">
        <v>485</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144</v>
      </c>
      <c r="E3">
        <v>1</v>
      </c>
      <c r="F3">
        <v>1</v>
      </c>
      <c r="G3">
        <v>0</v>
      </c>
      <c r="H3">
        <v>0</v>
      </c>
      <c r="I3">
        <v>0</v>
      </c>
      <c r="J3">
        <v>1</v>
      </c>
      <c r="K3">
        <v>0</v>
      </c>
      <c r="L3">
        <v>1</v>
      </c>
      <c r="M3">
        <v>1</v>
      </c>
      <c r="N3">
        <v>0</v>
      </c>
      <c r="O3">
        <v>0</v>
      </c>
      <c r="P3">
        <v>1</v>
      </c>
      <c r="Q3">
        <v>0</v>
      </c>
      <c r="R3">
        <v>0</v>
      </c>
      <c r="S3">
        <v>1</v>
      </c>
      <c r="T3">
        <v>1</v>
      </c>
      <c r="U3" t="s">
        <v>486</v>
      </c>
    </row>
    <row r="4" spans="1:21">
      <c r="A4" t="s">
        <v>165</v>
      </c>
      <c r="B4" t="s">
        <v>30</v>
      </c>
      <c r="C4" t="s">
        <v>57</v>
      </c>
      <c r="D4" t="s">
        <v>145</v>
      </c>
      <c r="E4">
        <v>2</v>
      </c>
      <c r="F4">
        <v>2</v>
      </c>
      <c r="G4">
        <v>1</v>
      </c>
      <c r="H4">
        <v>1</v>
      </c>
      <c r="I4">
        <v>1</v>
      </c>
      <c r="J4">
        <v>2</v>
      </c>
      <c r="K4">
        <v>1</v>
      </c>
      <c r="L4">
        <v>2</v>
      </c>
      <c r="M4">
        <v>2</v>
      </c>
      <c r="N4">
        <v>1</v>
      </c>
      <c r="O4">
        <v>1</v>
      </c>
      <c r="P4">
        <v>-1</v>
      </c>
      <c r="Q4">
        <v>1</v>
      </c>
      <c r="R4">
        <v>1</v>
      </c>
      <c r="T4">
        <v>2</v>
      </c>
      <c r="U4" t="s">
        <v>487</v>
      </c>
    </row>
    <row r="5" spans="1:21">
      <c r="A5" t="s">
        <v>10</v>
      </c>
      <c r="B5" t="s">
        <v>31</v>
      </c>
      <c r="C5" t="s">
        <v>56</v>
      </c>
      <c r="D5" t="s">
        <v>82</v>
      </c>
      <c r="E5">
        <v>3</v>
      </c>
      <c r="F5">
        <v>3</v>
      </c>
      <c r="G5">
        <v>2</v>
      </c>
      <c r="H5">
        <v>2</v>
      </c>
      <c r="I5">
        <v>2</v>
      </c>
      <c r="J5">
        <v>3</v>
      </c>
      <c r="M5">
        <v>3</v>
      </c>
      <c r="N5">
        <v>2</v>
      </c>
      <c r="O5">
        <v>2</v>
      </c>
      <c r="Q5">
        <v>2</v>
      </c>
      <c r="U5" t="s">
        <v>488</v>
      </c>
    </row>
    <row r="6" spans="1:21">
      <c r="A6" t="s">
        <v>6</v>
      </c>
      <c r="B6" t="s">
        <v>32</v>
      </c>
      <c r="C6" t="s">
        <v>58</v>
      </c>
      <c r="D6" t="s">
        <v>79</v>
      </c>
      <c r="E6">
        <v>4</v>
      </c>
      <c r="F6">
        <v>4</v>
      </c>
      <c r="G6">
        <v>3</v>
      </c>
      <c r="H6">
        <v>3</v>
      </c>
      <c r="I6">
        <v>3</v>
      </c>
      <c r="J6">
        <v>4</v>
      </c>
      <c r="N6">
        <v>3</v>
      </c>
      <c r="Q6">
        <v>3</v>
      </c>
      <c r="U6" t="s">
        <v>489</v>
      </c>
    </row>
    <row r="7" spans="1:21">
      <c r="A7" t="s">
        <v>9</v>
      </c>
      <c r="B7" t="s">
        <v>34</v>
      </c>
      <c r="C7" t="s">
        <v>59</v>
      </c>
      <c r="D7" t="s">
        <v>80</v>
      </c>
      <c r="E7">
        <v>5</v>
      </c>
      <c r="F7">
        <v>5</v>
      </c>
      <c r="G7">
        <v>4</v>
      </c>
      <c r="H7">
        <v>4</v>
      </c>
      <c r="I7">
        <v>4</v>
      </c>
      <c r="J7">
        <v>5</v>
      </c>
      <c r="U7" t="s">
        <v>490</v>
      </c>
    </row>
    <row r="8" spans="1:21">
      <c r="A8" t="s">
        <v>11</v>
      </c>
      <c r="B8" t="s">
        <v>35</v>
      </c>
      <c r="C8" t="s">
        <v>60</v>
      </c>
      <c r="D8" t="s">
        <v>81</v>
      </c>
      <c r="E8">
        <v>6</v>
      </c>
      <c r="F8">
        <v>6</v>
      </c>
      <c r="G8">
        <v>5</v>
      </c>
      <c r="H8">
        <v>5</v>
      </c>
      <c r="I8">
        <v>5</v>
      </c>
      <c r="U8" t="s">
        <v>491</v>
      </c>
    </row>
    <row r="9" spans="1:21">
      <c r="B9" t="s">
        <v>268</v>
      </c>
      <c r="C9" t="s">
        <v>61</v>
      </c>
      <c r="E9">
        <v>7</v>
      </c>
      <c r="F9">
        <v>7</v>
      </c>
      <c r="G9">
        <v>6</v>
      </c>
      <c r="H9">
        <v>6</v>
      </c>
      <c r="I9">
        <v>6</v>
      </c>
      <c r="U9" t="s">
        <v>492</v>
      </c>
    </row>
    <row r="10" spans="1:21">
      <c r="B10" t="s">
        <v>36</v>
      </c>
      <c r="C10" t="s">
        <v>62</v>
      </c>
      <c r="E10">
        <v>8</v>
      </c>
      <c r="F10">
        <v>8</v>
      </c>
      <c r="G10">
        <v>7</v>
      </c>
      <c r="H10">
        <v>7</v>
      </c>
      <c r="I10">
        <v>7</v>
      </c>
    </row>
    <row r="11" spans="1:21">
      <c r="B11" t="s">
        <v>16</v>
      </c>
      <c r="C11" t="s">
        <v>63</v>
      </c>
      <c r="E11">
        <v>9</v>
      </c>
      <c r="F11">
        <v>9</v>
      </c>
      <c r="G11">
        <v>8</v>
      </c>
      <c r="H11">
        <v>8</v>
      </c>
      <c r="I11">
        <v>8</v>
      </c>
      <c r="J11" t="s">
        <v>432</v>
      </c>
    </row>
    <row r="12" spans="1:21">
      <c r="B12" t="s">
        <v>269</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434</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IF(COUNTIF(Table1611[Test 3],1)=COUNTA(Table1611[Value]),"Ready","Not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ht="14.4" customHeight="1">
      <c r="B9" s="47" t="s">
        <v>0</v>
      </c>
      <c r="C9" s="48" t="s">
        <v>1</v>
      </c>
      <c r="D9" s="48" t="s">
        <v>2</v>
      </c>
      <c r="E9" s="48" t="s">
        <v>14</v>
      </c>
      <c r="F9" s="48" t="s">
        <v>86</v>
      </c>
      <c r="G9" s="49" t="s">
        <v>51</v>
      </c>
      <c r="H9" s="49" t="s">
        <v>96</v>
      </c>
      <c r="I9" s="48" t="s">
        <v>97</v>
      </c>
      <c r="J9" s="50" t="s">
        <v>127</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438</v>
      </c>
      <c r="C11" s="51">
        <v>273.14999999999998</v>
      </c>
      <c r="D11" s="2" t="s">
        <v>23</v>
      </c>
      <c r="E11" s="87" t="s">
        <v>15</v>
      </c>
      <c r="F11" s="87" t="s">
        <v>7</v>
      </c>
      <c r="G11" s="2" t="s">
        <v>53</v>
      </c>
      <c r="H11" s="87">
        <v>1</v>
      </c>
      <c r="I11" s="87">
        <v>1</v>
      </c>
      <c r="J11" s="6">
        <v>1</v>
      </c>
      <c r="K11" s="5" t="s">
        <v>278</v>
      </c>
    </row>
    <row r="12" spans="2:11" ht="14.4" customHeight="1">
      <c r="B12" s="4" t="s">
        <v>437</v>
      </c>
      <c r="C12" s="51">
        <v>1.01325</v>
      </c>
      <c r="D12" s="2" t="s">
        <v>22</v>
      </c>
      <c r="E12" s="87" t="s">
        <v>15</v>
      </c>
      <c r="F12" s="87" t="s">
        <v>7</v>
      </c>
      <c r="G12" s="2" t="s">
        <v>53</v>
      </c>
      <c r="H12" s="87">
        <v>1</v>
      </c>
      <c r="I12" s="87">
        <v>1</v>
      </c>
      <c r="J12" s="6">
        <v>1</v>
      </c>
      <c r="K12" s="5" t="s">
        <v>450</v>
      </c>
    </row>
    <row r="13" spans="2:11" ht="14.4" customHeight="1">
      <c r="B13" s="4" t="s">
        <v>439</v>
      </c>
      <c r="C13" s="51">
        <v>298.14999999999998</v>
      </c>
      <c r="D13" s="2" t="s">
        <v>23</v>
      </c>
      <c r="E13" s="87" t="s">
        <v>16</v>
      </c>
      <c r="F13" s="87" t="s">
        <v>7</v>
      </c>
      <c r="G13" s="2" t="s">
        <v>60</v>
      </c>
      <c r="H13" s="87">
        <v>1</v>
      </c>
      <c r="I13" s="87">
        <v>1</v>
      </c>
      <c r="J13" s="6">
        <v>1</v>
      </c>
      <c r="K13" s="5" t="s">
        <v>132</v>
      </c>
    </row>
    <row r="14" spans="2:11" ht="14.4" customHeight="1">
      <c r="B14" s="9" t="s">
        <v>151</v>
      </c>
      <c r="C14" s="51">
        <v>22414</v>
      </c>
      <c r="D14" s="10" t="s">
        <v>149</v>
      </c>
      <c r="E14" s="87" t="s">
        <v>15</v>
      </c>
      <c r="F14" s="87" t="s">
        <v>7</v>
      </c>
      <c r="G14" s="2" t="s">
        <v>53</v>
      </c>
      <c r="H14" s="11">
        <v>1</v>
      </c>
      <c r="I14" s="11">
        <v>1</v>
      </c>
      <c r="J14" s="12">
        <v>1</v>
      </c>
      <c r="K14" s="13" t="s">
        <v>150</v>
      </c>
    </row>
    <row r="15" spans="2:11" ht="14.4" customHeight="1">
      <c r="B15" s="9" t="s">
        <v>147</v>
      </c>
      <c r="C15" s="52"/>
      <c r="D15" s="10"/>
      <c r="E15" s="11"/>
      <c r="F15" s="11"/>
      <c r="G15" s="10"/>
      <c r="H15" s="11">
        <v>1</v>
      </c>
      <c r="I15" s="11">
        <v>1</v>
      </c>
      <c r="J15" s="12">
        <v>0</v>
      </c>
      <c r="K15" s="13" t="s">
        <v>148</v>
      </c>
    </row>
  </sheetData>
  <sheetProtection selectLockedCells="1"/>
  <mergeCells count="2">
    <mergeCell ref="B3:K3"/>
    <mergeCell ref="K4:K8"/>
  </mergeCells>
  <conditionalFormatting sqref="C10:C12 C15">
    <cfRule type="expression" dxfId="203" priority="7">
      <formula>IF(AND($C10&lt;&gt;"",$J10=0),1,0)</formula>
    </cfRule>
    <cfRule type="expression" dxfId="202" priority="8">
      <formula>IF($C10&lt;&gt;"",1,0)</formula>
    </cfRule>
    <cfRule type="expression" dxfId="201" priority="9">
      <formula>$J10=0</formula>
    </cfRule>
  </conditionalFormatting>
  <conditionalFormatting sqref="K4">
    <cfRule type="expression" dxfId="200" priority="22">
      <formula>IF(COUNTA($C$10:$C$15)&lt;&gt;COUNTIF($J$10:$J$15,1),1,0)</formula>
    </cfRule>
    <cfRule type="expression" dxfId="199" priority="23">
      <formula>IF(COUNTA($C$10:$C$15)=COUNTIF($J$10:$J$15,1),1,0)</formula>
    </cfRule>
  </conditionalFormatting>
  <conditionalFormatting sqref="C13">
    <cfRule type="expression" dxfId="198" priority="4">
      <formula>IF(AND($C13&lt;&gt;"",$J13=0),1,0)</formula>
    </cfRule>
    <cfRule type="expression" dxfId="197" priority="5">
      <formula>IF($C13&lt;&gt;"",1,0)</formula>
    </cfRule>
    <cfRule type="expression" dxfId="196" priority="6">
      <formula>$J13=0</formula>
    </cfRule>
  </conditionalFormatting>
  <conditionalFormatting sqref="C14">
    <cfRule type="expression" dxfId="195" priority="1">
      <formula>IF(AND($C14&lt;&gt;"",$J14=0),1,0)</formula>
    </cfRule>
    <cfRule type="expression" dxfId="194" priority="2">
      <formula>IF($C14&lt;&gt;"",1,0)</formula>
    </cfRule>
    <cfRule type="expression" dxfId="19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3" activePane="bottomLeft" state="frozen"/>
      <selection activeCell="B2" sqref="B2"/>
      <selection pane="bottomLeft" activeCell="C24" sqref="C24"/>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IF(COUNTIF(Table19[Test 3],1)=COUNTA(Table19[Value]),"Ready","Not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ht="14.4" customHeight="1">
      <c r="B9" s="47" t="s">
        <v>0</v>
      </c>
      <c r="C9" s="48" t="s">
        <v>1</v>
      </c>
      <c r="D9" s="48" t="s">
        <v>2</v>
      </c>
      <c r="E9" s="48" t="s">
        <v>14</v>
      </c>
      <c r="F9" s="48" t="s">
        <v>86</v>
      </c>
      <c r="G9" s="49" t="s">
        <v>51</v>
      </c>
      <c r="H9" s="49" t="s">
        <v>96</v>
      </c>
      <c r="I9" s="48" t="s">
        <v>97</v>
      </c>
      <c r="J9" s="50" t="s">
        <v>127</v>
      </c>
      <c r="K9" s="50" t="s">
        <v>12</v>
      </c>
    </row>
    <row r="10" spans="2:11" ht="72">
      <c r="B10" s="94" t="s">
        <v>304</v>
      </c>
      <c r="C10" s="51">
        <v>1</v>
      </c>
      <c r="D10" s="55" t="s">
        <v>3</v>
      </c>
      <c r="E10" s="93" t="s">
        <v>30</v>
      </c>
      <c r="F10" s="93" t="s">
        <v>165</v>
      </c>
      <c r="G10" s="2" t="s">
        <v>53</v>
      </c>
      <c r="H10" s="93">
        <v>1</v>
      </c>
      <c r="I10" s="93">
        <v>1</v>
      </c>
      <c r="J10" s="6">
        <v>1</v>
      </c>
      <c r="K10" s="5" t="s">
        <v>408</v>
      </c>
    </row>
    <row r="11" spans="2:11">
      <c r="B11" s="4" t="s">
        <v>411</v>
      </c>
      <c r="C11" s="51"/>
      <c r="D11" s="2" t="s">
        <v>3</v>
      </c>
      <c r="E11" s="133" t="s">
        <v>30</v>
      </c>
      <c r="F11" s="133" t="s">
        <v>7</v>
      </c>
      <c r="G11" s="2" t="s">
        <v>38</v>
      </c>
      <c r="H11" s="133">
        <v>1</v>
      </c>
      <c r="I11" s="133">
        <v>1</v>
      </c>
      <c r="J11" s="7">
        <f>IF($C$10=0,0,IF($C$10=1,0,IF($C$10=2,1,IF($C$10=3,1,0))))</f>
        <v>0</v>
      </c>
      <c r="K11" s="5" t="s">
        <v>409</v>
      </c>
    </row>
    <row r="12" spans="2:11">
      <c r="B12" s="4" t="s">
        <v>412</v>
      </c>
      <c r="C12" s="51"/>
      <c r="D12" s="2" t="s">
        <v>3</v>
      </c>
      <c r="E12" s="133" t="s">
        <v>30</v>
      </c>
      <c r="F12" s="133" t="s">
        <v>7</v>
      </c>
      <c r="G12" s="2" t="s">
        <v>38</v>
      </c>
      <c r="H12" s="133">
        <v>1</v>
      </c>
      <c r="I12" s="133">
        <v>1</v>
      </c>
      <c r="J12" s="7">
        <f>IF($C$10=0,0,IF($C$10=1,0,IF($C$10=2,0,IF($C$10=3,1,0))))</f>
        <v>0</v>
      </c>
      <c r="K12" s="5" t="s">
        <v>410</v>
      </c>
    </row>
    <row r="13" spans="2:11" ht="28.8">
      <c r="B13" s="4" t="s">
        <v>93</v>
      </c>
      <c r="C13" s="53">
        <v>1.552E-3</v>
      </c>
      <c r="D13" s="2" t="s">
        <v>24</v>
      </c>
      <c r="E13" s="127" t="s">
        <v>30</v>
      </c>
      <c r="F13" s="127" t="s">
        <v>7</v>
      </c>
      <c r="G13" s="2" t="s">
        <v>53</v>
      </c>
      <c r="H13" s="87">
        <v>1</v>
      </c>
      <c r="I13" s="87">
        <v>1</v>
      </c>
      <c r="J13" s="6">
        <v>1</v>
      </c>
      <c r="K13" s="5" t="s">
        <v>163</v>
      </c>
    </row>
    <row r="14" spans="2:11" ht="28.8">
      <c r="B14" s="4" t="s">
        <v>94</v>
      </c>
      <c r="C14" s="53">
        <v>1.552E-3</v>
      </c>
      <c r="D14" s="2" t="s">
        <v>24</v>
      </c>
      <c r="E14" s="127" t="s">
        <v>30</v>
      </c>
      <c r="F14" s="127" t="s">
        <v>7</v>
      </c>
      <c r="G14" s="2" t="s">
        <v>53</v>
      </c>
      <c r="H14" s="87">
        <v>1</v>
      </c>
      <c r="I14" s="87">
        <v>1</v>
      </c>
      <c r="J14" s="6">
        <v>1</v>
      </c>
      <c r="K14" s="5" t="s">
        <v>302</v>
      </c>
    </row>
    <row r="15" spans="2:11" ht="28.8">
      <c r="B15" s="4" t="s">
        <v>95</v>
      </c>
      <c r="C15" s="53">
        <f>0.81/1000</f>
        <v>8.1000000000000006E-4</v>
      </c>
      <c r="D15" s="2" t="s">
        <v>24</v>
      </c>
      <c r="E15" s="127" t="s">
        <v>30</v>
      </c>
      <c r="F15" s="127" t="s">
        <v>7</v>
      </c>
      <c r="G15" s="2" t="s">
        <v>53</v>
      </c>
      <c r="H15" s="87">
        <v>1</v>
      </c>
      <c r="I15" s="87">
        <v>1</v>
      </c>
      <c r="J15" s="6">
        <v>1</v>
      </c>
      <c r="K15" s="5" t="s">
        <v>162</v>
      </c>
    </row>
    <row r="16" spans="2:11" ht="14.4" customHeight="1">
      <c r="B16" s="4" t="s">
        <v>101</v>
      </c>
      <c r="C16" s="51">
        <v>2903.4751548481281</v>
      </c>
      <c r="D16" s="2" t="s">
        <v>26</v>
      </c>
      <c r="E16" s="87" t="s">
        <v>30</v>
      </c>
      <c r="F16" s="87" t="s">
        <v>7</v>
      </c>
      <c r="G16" s="2" t="s">
        <v>5</v>
      </c>
      <c r="H16" s="87">
        <v>1</v>
      </c>
      <c r="I16" s="87">
        <f>'Stream Properties'!$C$12</f>
        <v>2</v>
      </c>
      <c r="J16" s="7">
        <f>IF(OR(Models!$C$25=1,Models!$C$25=2),1,0)</f>
        <v>1</v>
      </c>
      <c r="K16" s="5" t="s">
        <v>117</v>
      </c>
    </row>
    <row r="17" spans="2:11" ht="14.4" customHeight="1">
      <c r="B17" s="4" t="s">
        <v>104</v>
      </c>
      <c r="C17" s="51">
        <v>5311.235039356332</v>
      </c>
      <c r="D17" s="2" t="s">
        <v>26</v>
      </c>
      <c r="E17" s="87" t="s">
        <v>30</v>
      </c>
      <c r="F17" s="87" t="s">
        <v>7</v>
      </c>
      <c r="G17" s="2" t="s">
        <v>5</v>
      </c>
      <c r="H17" s="87"/>
      <c r="I17" s="87">
        <f>'Stream Properties'!$C$12</f>
        <v>2</v>
      </c>
      <c r="J17" s="7">
        <f>IF(OR(Models!$C$25=1,Models!$C$25=2),1,0)</f>
        <v>1</v>
      </c>
      <c r="K17" s="5" t="s">
        <v>117</v>
      </c>
    </row>
    <row r="18" spans="2:11" ht="14.4" customHeight="1">
      <c r="B18" s="4" t="s">
        <v>102</v>
      </c>
      <c r="C18" s="51">
        <v>1</v>
      </c>
      <c r="D18" s="2" t="s">
        <v>27</v>
      </c>
      <c r="E18" s="87" t="s">
        <v>30</v>
      </c>
      <c r="F18" s="87" t="s">
        <v>7</v>
      </c>
      <c r="G18" s="2" t="s">
        <v>5</v>
      </c>
      <c r="H18" s="87">
        <v>1</v>
      </c>
      <c r="I18" s="87">
        <f>'Stream Properties'!$C$12</f>
        <v>2</v>
      </c>
      <c r="J18" s="7">
        <f>IF(OR(Models!$C$25=1,Models!$C$25=2),1,0)</f>
        <v>1</v>
      </c>
      <c r="K18" s="5" t="s">
        <v>118</v>
      </c>
    </row>
    <row r="19" spans="2:11" ht="14.4" customHeight="1">
      <c r="B19" s="4" t="s">
        <v>103</v>
      </c>
      <c r="C19" s="51">
        <v>1</v>
      </c>
      <c r="D19" s="2" t="s">
        <v>27</v>
      </c>
      <c r="E19" s="87" t="s">
        <v>30</v>
      </c>
      <c r="F19" s="87" t="s">
        <v>7</v>
      </c>
      <c r="G19" s="2" t="s">
        <v>5</v>
      </c>
      <c r="H19" s="87"/>
      <c r="I19" s="87">
        <f>'Stream Properties'!$C$12</f>
        <v>2</v>
      </c>
      <c r="J19" s="7">
        <f>IF(OR(Models!$C$25=1,Models!$C$25=2),1,0)</f>
        <v>1</v>
      </c>
      <c r="K19" s="5" t="s">
        <v>118</v>
      </c>
    </row>
    <row r="20" spans="2:11" ht="14.4" customHeight="1">
      <c r="B20" s="122" t="s">
        <v>367</v>
      </c>
      <c r="C20" s="51">
        <v>315.14999999999998</v>
      </c>
      <c r="D20" s="55" t="s">
        <v>23</v>
      </c>
      <c r="E20" s="121" t="s">
        <v>30</v>
      </c>
      <c r="F20" s="121" t="s">
        <v>7</v>
      </c>
      <c r="G20" s="2" t="s">
        <v>60</v>
      </c>
      <c r="H20" s="121">
        <v>1</v>
      </c>
      <c r="I20" s="121">
        <v>1</v>
      </c>
      <c r="J20" s="7" cm="1">
        <f t="array" ref="J20">IF(Models!$C$14=0,0,IF(Models!$C$14=1,1,Table19[]))</f>
        <v>1</v>
      </c>
      <c r="K20" s="5" t="s">
        <v>368</v>
      </c>
    </row>
    <row r="21" spans="2:11" ht="43.2">
      <c r="B21" s="4" t="s">
        <v>130</v>
      </c>
      <c r="C21" s="51">
        <f>62</f>
        <v>62</v>
      </c>
      <c r="D21" s="2" t="s">
        <v>28</v>
      </c>
      <c r="E21" s="87" t="s">
        <v>29</v>
      </c>
      <c r="F21" s="87" t="s">
        <v>7</v>
      </c>
      <c r="G21" s="2" t="s">
        <v>5</v>
      </c>
      <c r="H21" s="87">
        <v>1</v>
      </c>
      <c r="I21" s="87">
        <f>'Stream Properties'!$C$12</f>
        <v>2</v>
      </c>
      <c r="J21" s="6">
        <v>1</v>
      </c>
      <c r="K21" s="5" t="s">
        <v>119</v>
      </c>
    </row>
    <row r="22" spans="2:11" ht="43.2">
      <c r="B22" s="4" t="s">
        <v>131</v>
      </c>
      <c r="C22" s="51">
        <f>19.7</f>
        <v>19.7</v>
      </c>
      <c r="D22" s="2" t="s">
        <v>28</v>
      </c>
      <c r="E22" s="87" t="s">
        <v>29</v>
      </c>
      <c r="F22" s="87" t="s">
        <v>7</v>
      </c>
      <c r="G22" s="2" t="s">
        <v>5</v>
      </c>
      <c r="H22" s="87"/>
      <c r="I22" s="87">
        <f>'Stream Properties'!$C$12</f>
        <v>2</v>
      </c>
      <c r="J22" s="6">
        <v>1</v>
      </c>
      <c r="K22" s="5" t="s">
        <v>119</v>
      </c>
    </row>
    <row r="23" spans="2:11" ht="43.2">
      <c r="B23" s="94" t="s">
        <v>312</v>
      </c>
      <c r="C23" s="51">
        <v>920.9</v>
      </c>
      <c r="D23" s="55" t="s">
        <v>362</v>
      </c>
      <c r="E23" s="93" t="s">
        <v>30</v>
      </c>
      <c r="F23" s="93" t="s">
        <v>7</v>
      </c>
      <c r="G23" s="2" t="s">
        <v>53</v>
      </c>
      <c r="H23" s="93">
        <v>1</v>
      </c>
      <c r="I23" s="93">
        <v>1</v>
      </c>
      <c r="J23" s="7">
        <f>IF(Models!$C$14=0,0,1)</f>
        <v>1</v>
      </c>
      <c r="K23" s="5" t="s">
        <v>314</v>
      </c>
    </row>
    <row r="24" spans="2:11" ht="28.8">
      <c r="B24" s="146" t="s">
        <v>505</v>
      </c>
      <c r="C24" s="51">
        <v>0.2</v>
      </c>
      <c r="D24" s="55" t="s">
        <v>106</v>
      </c>
      <c r="E24" s="145" t="s">
        <v>30</v>
      </c>
      <c r="F24" s="145" t="s">
        <v>7</v>
      </c>
      <c r="G24" s="2" t="s">
        <v>61</v>
      </c>
      <c r="H24" s="145">
        <v>1</v>
      </c>
      <c r="I24" s="145">
        <v>1</v>
      </c>
      <c r="J24" s="7">
        <f>IF(Models!$C$15=0,0,1)</f>
        <v>1</v>
      </c>
      <c r="K24" s="5" t="s">
        <v>506</v>
      </c>
    </row>
    <row r="25" spans="2:11">
      <c r="B25" s="9" t="s">
        <v>147</v>
      </c>
      <c r="C25" s="52"/>
      <c r="D25" s="10"/>
      <c r="E25" s="11"/>
      <c r="F25" s="11"/>
      <c r="G25" s="10"/>
      <c r="H25" s="11">
        <v>1</v>
      </c>
      <c r="I25" s="11">
        <v>1</v>
      </c>
      <c r="J25" s="12">
        <v>0</v>
      </c>
      <c r="K25" s="13" t="s">
        <v>148</v>
      </c>
    </row>
  </sheetData>
  <sheetProtection algorithmName="SHA-512" hashValue="ueBJZ3n4lUMSK/xa08a3uA+JCLv0iIiOIaiKSI1dhMDAWob09px61qFpp3Y6Xuy5UT+BxhjL1rbFj0jew+YgXQ==" saltValue="nFltvQ80j+5798v8e9b1NA==" spinCount="100000" sheet="1" objects="1" scenarios="1" selectLockedCells="1"/>
  <mergeCells count="2">
    <mergeCell ref="B3:K3"/>
    <mergeCell ref="K4:K8"/>
  </mergeCells>
  <conditionalFormatting sqref="C10 C13:C22 C25">
    <cfRule type="expression" dxfId="177" priority="10">
      <formula>IF(AND($C10&lt;&gt;"",$J10=0),1,0)</formula>
    </cfRule>
    <cfRule type="expression" dxfId="176" priority="11">
      <formula>IF($C10&lt;&gt;"",1,0)</formula>
    </cfRule>
    <cfRule type="expression" dxfId="175" priority="12">
      <formula>$J10=0</formula>
    </cfRule>
  </conditionalFormatting>
  <conditionalFormatting sqref="K4">
    <cfRule type="expression" dxfId="174" priority="2002">
      <formula>IF(COUNTA($C$10:$C$25)&lt;&gt;COUNTIF($J$10:$J$25,1),1,0)</formula>
    </cfRule>
    <cfRule type="expression" dxfId="173" priority="2003">
      <formula>IF(COUNTA($C$10:$C$25)=COUNTIF($J$10:$J$25,1),1,0)</formula>
    </cfRule>
  </conditionalFormatting>
  <conditionalFormatting sqref="C11">
    <cfRule type="expression" dxfId="172" priority="7">
      <formula>IF(AND($C11&lt;&gt;"",$J11=0),1,0)</formula>
    </cfRule>
    <cfRule type="expression" dxfId="171" priority="8">
      <formula>IF($C11&lt;&gt;"",1,0)</formula>
    </cfRule>
    <cfRule type="expression" dxfId="170" priority="9">
      <formula>$J11=0</formula>
    </cfRule>
  </conditionalFormatting>
  <conditionalFormatting sqref="C12">
    <cfRule type="expression" dxfId="169" priority="4">
      <formula>IF(AND($C12&lt;&gt;"",$J12=0),1,0)</formula>
    </cfRule>
    <cfRule type="expression" dxfId="168" priority="5">
      <formula>IF($C12&lt;&gt;"",1,0)</formula>
    </cfRule>
    <cfRule type="expression" dxfId="167" priority="6">
      <formula>$J12=0</formula>
    </cfRule>
  </conditionalFormatting>
  <conditionalFormatting sqref="C23:C24">
    <cfRule type="expression" dxfId="166" priority="1">
      <formula>IF(AND($C23&lt;&gt;"",$J23=0),1,0)</formula>
    </cfRule>
    <cfRule type="expression" dxfId="165" priority="2">
      <formula>IF($C23&lt;&gt;"",1,0)</formula>
    </cfRule>
    <cfRule type="expression" dxfId="164" priority="3">
      <formula>$J23=0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178</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199</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169</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170</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164</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171</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352</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167</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168</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350</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351</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111"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9" t="s">
        <v>173</v>
      </c>
      <c r="B2" s="150"/>
      <c r="C2" s="150"/>
      <c r="D2" s="150"/>
      <c r="E2" s="150"/>
      <c r="F2" s="150"/>
      <c r="G2" s="150"/>
      <c r="H2" s="150"/>
      <c r="I2" s="150"/>
      <c r="J2" s="150"/>
      <c r="K2" s="150"/>
      <c r="L2" s="150"/>
      <c r="M2" s="150"/>
      <c r="N2" s="150"/>
      <c r="O2" s="150"/>
      <c r="P2" s="150"/>
      <c r="Q2" s="150"/>
      <c r="R2" s="150"/>
    </row>
    <row r="3" spans="1:18">
      <c r="A3" s="152" t="s">
        <v>265</v>
      </c>
      <c r="B3" s="151"/>
      <c r="C3" s="151"/>
      <c r="D3" s="151"/>
      <c r="E3" s="151"/>
      <c r="F3" s="151"/>
      <c r="G3" s="151"/>
      <c r="H3" s="151"/>
      <c r="I3" s="151"/>
      <c r="J3" s="151"/>
      <c r="K3" s="151"/>
      <c r="L3" s="151"/>
      <c r="M3" s="151"/>
      <c r="N3" s="151"/>
      <c r="O3" s="151"/>
      <c r="P3" s="151"/>
      <c r="Q3" s="151"/>
      <c r="R3" s="151"/>
    </row>
    <row r="4" spans="1:18">
      <c r="A4" s="70" t="s">
        <v>174</v>
      </c>
      <c r="B4" s="73"/>
      <c r="C4" s="73"/>
      <c r="D4" s="73"/>
      <c r="E4" s="73"/>
      <c r="F4" s="73"/>
      <c r="G4" s="73"/>
      <c r="H4" s="73"/>
      <c r="I4" s="73"/>
      <c r="J4" s="73"/>
      <c r="K4" s="73"/>
      <c r="L4" s="73"/>
      <c r="M4" s="73"/>
      <c r="N4" s="73"/>
      <c r="O4" s="73"/>
      <c r="P4" s="73"/>
      <c r="Q4" s="73"/>
      <c r="R4" s="73"/>
    </row>
    <row r="5" spans="1:18">
      <c r="A5" s="72"/>
      <c r="B5" s="73" t="s">
        <v>175</v>
      </c>
      <c r="C5" s="73"/>
      <c r="D5" s="73"/>
      <c r="E5" s="73"/>
      <c r="F5" s="73"/>
      <c r="G5" s="73"/>
      <c r="H5" s="73"/>
      <c r="I5" s="73"/>
      <c r="J5" s="73"/>
      <c r="K5" s="73"/>
      <c r="L5" s="73"/>
      <c r="M5" s="73"/>
      <c r="N5" s="73"/>
      <c r="O5" s="73"/>
      <c r="P5" s="73"/>
      <c r="Q5" s="73"/>
      <c r="R5" s="73"/>
    </row>
    <row r="6" spans="1:18">
      <c r="A6" s="72" t="s">
        <v>212</v>
      </c>
      <c r="B6" s="73"/>
      <c r="C6" s="73"/>
      <c r="D6" s="73"/>
      <c r="E6" s="73"/>
      <c r="F6" s="73"/>
      <c r="G6" s="73"/>
      <c r="H6" s="73"/>
      <c r="I6" s="73"/>
      <c r="J6" s="73"/>
      <c r="K6" s="73"/>
      <c r="L6" s="73"/>
      <c r="M6" s="73"/>
      <c r="N6" s="73"/>
      <c r="O6" s="73"/>
      <c r="P6" s="73"/>
      <c r="Q6" s="73"/>
      <c r="R6" s="73"/>
    </row>
    <row r="7" spans="1:18">
      <c r="A7" s="72"/>
      <c r="B7" s="82" t="s">
        <v>261</v>
      </c>
      <c r="C7" s="73"/>
      <c r="D7" s="73"/>
      <c r="E7" s="73"/>
      <c r="F7" s="73"/>
      <c r="G7" s="73"/>
      <c r="H7" s="73"/>
      <c r="I7" s="73"/>
      <c r="J7" s="73"/>
      <c r="K7" s="73"/>
      <c r="L7" s="73"/>
      <c r="M7" s="73"/>
      <c r="N7" s="73"/>
      <c r="O7" s="73"/>
      <c r="P7" s="73"/>
      <c r="Q7" s="73"/>
      <c r="R7" s="73"/>
    </row>
    <row r="8" spans="1:18">
      <c r="A8" s="72"/>
      <c r="B8" s="73" t="s">
        <v>214</v>
      </c>
      <c r="C8" s="73"/>
      <c r="D8" s="73"/>
      <c r="E8" s="73"/>
      <c r="F8" s="73"/>
      <c r="G8" s="73"/>
      <c r="H8" s="73"/>
      <c r="I8" s="73"/>
      <c r="J8" s="73"/>
      <c r="K8" s="73"/>
      <c r="L8" s="73"/>
      <c r="M8" s="73"/>
      <c r="N8" s="73"/>
      <c r="O8" s="73"/>
      <c r="P8" s="73"/>
      <c r="Q8" s="73"/>
      <c r="R8" s="73"/>
    </row>
    <row r="9" spans="1:18">
      <c r="A9" s="72"/>
      <c r="B9" s="82" t="s">
        <v>238</v>
      </c>
      <c r="C9" s="73"/>
      <c r="D9" s="73"/>
      <c r="E9" s="73"/>
      <c r="F9" s="73"/>
      <c r="G9" s="73"/>
      <c r="H9" s="73"/>
      <c r="I9" s="73"/>
      <c r="J9" s="73"/>
      <c r="K9" s="73"/>
      <c r="L9" s="73"/>
      <c r="M9" s="73"/>
      <c r="N9" s="73"/>
      <c r="O9" s="73"/>
      <c r="P9" s="73"/>
      <c r="Q9" s="73"/>
      <c r="R9" s="73"/>
    </row>
    <row r="10" spans="1:18">
      <c r="A10" s="72"/>
      <c r="B10" s="73" t="s">
        <v>213</v>
      </c>
      <c r="C10" s="73"/>
      <c r="D10" s="73"/>
      <c r="E10" s="73"/>
      <c r="F10" s="73"/>
      <c r="G10" s="73"/>
      <c r="H10" s="73"/>
      <c r="I10" s="73"/>
      <c r="J10" s="73"/>
      <c r="K10" s="73"/>
      <c r="L10" s="73"/>
      <c r="M10" s="73"/>
      <c r="N10" s="73"/>
      <c r="O10" s="73"/>
      <c r="P10" s="73"/>
      <c r="Q10" s="73"/>
      <c r="R10" s="73"/>
    </row>
    <row r="11" spans="1:18">
      <c r="A11" s="72"/>
      <c r="B11" s="82" t="s">
        <v>239</v>
      </c>
      <c r="C11" s="73"/>
      <c r="D11" s="73"/>
      <c r="E11" s="73"/>
      <c r="F11" s="73"/>
      <c r="G11" s="73"/>
      <c r="H11" s="73"/>
      <c r="I11" s="73"/>
      <c r="J11" s="73"/>
      <c r="K11" s="73"/>
      <c r="L11" s="73"/>
      <c r="M11" s="73"/>
      <c r="N11" s="73"/>
      <c r="O11" s="73"/>
      <c r="P11" s="73"/>
      <c r="Q11" s="73"/>
      <c r="R11" s="73"/>
    </row>
    <row r="12" spans="1:18">
      <c r="A12" s="72"/>
      <c r="B12" s="73" t="s">
        <v>215</v>
      </c>
      <c r="C12" s="73"/>
      <c r="D12" s="73"/>
      <c r="E12" s="73"/>
      <c r="F12" s="73"/>
      <c r="G12" s="73"/>
      <c r="H12" s="73"/>
      <c r="I12" s="73"/>
      <c r="J12" s="73"/>
      <c r="K12" s="73"/>
      <c r="L12" s="73"/>
      <c r="M12" s="73"/>
      <c r="N12" s="73"/>
      <c r="O12" s="73"/>
      <c r="P12" s="73"/>
      <c r="Q12" s="73"/>
      <c r="R12" s="73"/>
    </row>
    <row r="13" spans="1:18">
      <c r="A13" s="72" t="s">
        <v>266</v>
      </c>
      <c r="B13" s="73"/>
      <c r="C13" s="73"/>
      <c r="D13" s="73"/>
      <c r="E13" s="73"/>
      <c r="F13" s="73"/>
      <c r="G13" s="73"/>
      <c r="H13" s="73"/>
      <c r="I13" s="73"/>
      <c r="J13" s="73"/>
      <c r="K13" s="73"/>
      <c r="L13" s="73"/>
      <c r="M13" s="73"/>
      <c r="N13" s="73"/>
      <c r="O13" s="73"/>
      <c r="P13" s="73"/>
      <c r="Q13" s="73"/>
      <c r="R13" s="73"/>
    </row>
    <row r="14" spans="1:18">
      <c r="A14" s="72"/>
      <c r="B14" s="153" t="s">
        <v>251</v>
      </c>
      <c r="C14" s="153"/>
      <c r="D14" s="153"/>
      <c r="E14" s="153"/>
      <c r="F14" s="153"/>
      <c r="G14" s="153"/>
      <c r="H14" s="153"/>
      <c r="I14" s="153"/>
      <c r="J14" s="153"/>
      <c r="K14" s="153"/>
      <c r="L14" s="153"/>
      <c r="M14" s="153"/>
      <c r="N14" s="73"/>
      <c r="O14" s="73"/>
      <c r="P14" s="73"/>
      <c r="Q14" s="73"/>
      <c r="R14" s="73"/>
    </row>
    <row r="15" spans="1:18">
      <c r="A15" s="72"/>
      <c r="B15" s="153" t="s">
        <v>263</v>
      </c>
      <c r="C15" s="153"/>
      <c r="D15" s="153"/>
      <c r="E15" s="153"/>
      <c r="F15" s="153"/>
      <c r="G15" s="153"/>
      <c r="H15" s="153"/>
      <c r="I15" s="153"/>
      <c r="J15" s="153"/>
      <c r="K15" s="153"/>
      <c r="L15" s="153"/>
      <c r="M15" s="153"/>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2" t="s">
        <v>264</v>
      </c>
      <c r="B32" s="151"/>
      <c r="C32" s="151"/>
      <c r="D32" s="151"/>
      <c r="E32" s="151"/>
      <c r="F32" s="151"/>
      <c r="G32" s="151"/>
      <c r="H32" s="151"/>
      <c r="I32" s="151"/>
      <c r="J32" s="151"/>
      <c r="K32" s="151"/>
      <c r="L32" s="151"/>
      <c r="M32" s="151"/>
      <c r="N32" s="151"/>
      <c r="O32" s="151"/>
      <c r="P32" s="151"/>
      <c r="Q32" s="151"/>
      <c r="R32" s="151"/>
    </row>
    <row r="33" spans="1:18">
      <c r="A33" s="165" t="s">
        <v>200</v>
      </c>
      <c r="B33" s="166"/>
      <c r="C33" s="166"/>
      <c r="D33" s="166"/>
      <c r="E33" s="166"/>
      <c r="F33" s="166"/>
      <c r="G33" s="166"/>
      <c r="H33" s="166"/>
      <c r="I33" s="166"/>
      <c r="J33" s="166"/>
      <c r="K33" s="166"/>
      <c r="L33" s="166"/>
      <c r="M33" s="166"/>
      <c r="N33" s="166"/>
      <c r="O33" s="166"/>
      <c r="P33" s="166"/>
      <c r="Q33" s="166"/>
      <c r="R33" s="166"/>
    </row>
    <row r="34" spans="1:18">
      <c r="A34" s="167"/>
      <c r="B34" s="168"/>
      <c r="C34" s="168"/>
      <c r="D34" s="168"/>
      <c r="E34" s="168"/>
      <c r="F34" s="168"/>
      <c r="G34" s="168"/>
      <c r="H34" s="168"/>
      <c r="I34" s="168"/>
      <c r="J34" s="168"/>
      <c r="K34" s="168"/>
      <c r="L34" s="168"/>
      <c r="M34" s="168"/>
      <c r="N34" s="168"/>
      <c r="O34" s="168"/>
      <c r="P34" s="168"/>
      <c r="Q34" s="168"/>
      <c r="R34" s="168"/>
    </row>
    <row r="35" spans="1:18">
      <c r="A35" s="72"/>
      <c r="B35" s="73"/>
      <c r="C35" s="73"/>
      <c r="D35" s="73"/>
      <c r="E35" s="73"/>
      <c r="F35" s="73"/>
      <c r="G35" s="73"/>
      <c r="H35" s="73"/>
      <c r="I35" s="73"/>
      <c r="J35" s="73"/>
      <c r="K35" s="73"/>
      <c r="L35" s="73"/>
      <c r="M35" s="73"/>
      <c r="N35" s="73"/>
      <c r="O35" s="73"/>
      <c r="P35" s="73"/>
      <c r="Q35" s="73"/>
      <c r="R35" s="73"/>
    </row>
    <row r="36" spans="1:18">
      <c r="A36" s="72"/>
      <c r="B36" s="169" t="s">
        <v>187</v>
      </c>
      <c r="C36" s="170"/>
      <c r="D36" s="170"/>
      <c r="E36" s="170"/>
      <c r="F36" s="170"/>
      <c r="G36" s="170"/>
      <c r="H36" s="170"/>
      <c r="I36" s="170"/>
      <c r="J36" s="170"/>
      <c r="K36" s="170"/>
      <c r="L36" s="170"/>
      <c r="M36" s="171"/>
      <c r="N36" s="73"/>
      <c r="O36" s="73"/>
      <c r="P36" s="73"/>
      <c r="Q36" s="73"/>
      <c r="R36" s="73"/>
    </row>
    <row r="37" spans="1:18">
      <c r="A37" s="72"/>
      <c r="B37" s="72"/>
      <c r="C37" s="73"/>
      <c r="D37" s="73"/>
      <c r="E37" s="73"/>
      <c r="F37" s="73"/>
      <c r="G37" s="73"/>
      <c r="H37" s="172" t="s">
        <v>196</v>
      </c>
      <c r="I37" s="172"/>
      <c r="J37" s="172"/>
      <c r="K37" s="75"/>
      <c r="L37" s="75"/>
      <c r="M37" s="76"/>
      <c r="N37" s="73"/>
      <c r="O37" s="73"/>
      <c r="P37" s="73"/>
      <c r="Q37" s="73"/>
      <c r="R37" s="73"/>
    </row>
    <row r="38" spans="1:18" ht="15.6">
      <c r="A38" s="72"/>
      <c r="B38" s="72"/>
      <c r="C38" s="77" t="s">
        <v>186</v>
      </c>
      <c r="D38" s="84">
        <f>IF($I$38&gt;$I$39,$D$39*$I$40/1000*$I$39/('Natural Constants'!$C$10*'Valve Constants'!$I$41)/($I$38-$I$39),IF($I$38&lt;$I$39,$D$39*$I$40/1000*$I$38/('Natural Constants'!$C$10*'Valve Constants'!$I$41)/($I$38-$I$39),""))</f>
        <v>1.2117602171899942E-5</v>
      </c>
      <c r="E38" s="164" t="s">
        <v>172</v>
      </c>
      <c r="F38" s="164"/>
      <c r="G38" s="73"/>
      <c r="H38" s="83" t="s">
        <v>252</v>
      </c>
      <c r="I38" s="116">
        <v>3.0856051517533336</v>
      </c>
      <c r="J38" s="77" t="s">
        <v>22</v>
      </c>
      <c r="K38" s="164" t="s">
        <v>247</v>
      </c>
      <c r="L38" s="164"/>
      <c r="M38" s="76"/>
      <c r="N38" s="73"/>
      <c r="O38" s="73"/>
      <c r="P38" s="73"/>
      <c r="Q38" s="73"/>
      <c r="R38" s="73"/>
    </row>
    <row r="39" spans="1:18" ht="15.6">
      <c r="A39" s="72"/>
      <c r="B39" s="72"/>
      <c r="C39" s="83" t="s">
        <v>245</v>
      </c>
      <c r="D39" s="85">
        <f>IF($I$38&gt;$I$39,1,IF($I$38&lt;$I$39,-1,""))</f>
        <v>1</v>
      </c>
      <c r="E39" s="164" t="s">
        <v>3</v>
      </c>
      <c r="F39" s="164"/>
      <c r="G39" s="73"/>
      <c r="H39" s="83" t="s">
        <v>253</v>
      </c>
      <c r="I39" s="116">
        <v>2.95</v>
      </c>
      <c r="J39" s="77" t="s">
        <v>22</v>
      </c>
      <c r="K39" s="164" t="s">
        <v>246</v>
      </c>
      <c r="L39" s="164"/>
      <c r="M39" s="76"/>
      <c r="N39" s="73"/>
      <c r="O39" s="73"/>
      <c r="P39" s="73"/>
      <c r="Q39" s="73"/>
      <c r="R39" s="73"/>
    </row>
    <row r="40" spans="1:18">
      <c r="A40" s="72"/>
      <c r="B40" s="72"/>
      <c r="C40" s="73"/>
      <c r="D40" s="73"/>
      <c r="E40" s="73"/>
      <c r="F40" s="73"/>
      <c r="G40" s="73"/>
      <c r="H40" s="83" t="s">
        <v>249</v>
      </c>
      <c r="I40" s="116">
        <v>14.734460115406172</v>
      </c>
      <c r="J40" s="77" t="s">
        <v>201</v>
      </c>
      <c r="K40" s="164" t="s">
        <v>250</v>
      </c>
      <c r="L40" s="164"/>
      <c r="M40" s="76"/>
      <c r="N40" s="73"/>
      <c r="O40" s="73"/>
      <c r="P40" s="73"/>
      <c r="Q40" s="73"/>
      <c r="R40" s="73"/>
    </row>
    <row r="41" spans="1:18">
      <c r="A41" s="72"/>
      <c r="B41" s="72"/>
      <c r="C41" s="73"/>
      <c r="D41" s="73"/>
      <c r="E41" s="73"/>
      <c r="F41" s="73"/>
      <c r="G41" s="73"/>
      <c r="H41" s="83" t="s">
        <v>248</v>
      </c>
      <c r="I41" s="116">
        <v>318.14999999999998</v>
      </c>
      <c r="J41" s="77" t="s">
        <v>23</v>
      </c>
      <c r="K41" s="164" t="s">
        <v>204</v>
      </c>
      <c r="L41" s="164"/>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241</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254</v>
      </c>
      <c r="D46" s="73"/>
      <c r="E46" s="73"/>
      <c r="F46" s="73"/>
      <c r="G46" s="73"/>
      <c r="H46" s="73"/>
      <c r="I46" s="73"/>
      <c r="J46" s="73"/>
      <c r="K46" s="73"/>
      <c r="L46" s="73"/>
      <c r="M46" s="73"/>
      <c r="N46" s="73"/>
      <c r="O46" s="73"/>
      <c r="P46" s="73"/>
      <c r="Q46" s="73"/>
      <c r="R46" s="73"/>
    </row>
    <row r="47" spans="1:18" s="69" customFormat="1">
      <c r="A47" s="72"/>
      <c r="B47" s="73"/>
      <c r="C47" s="73" t="s">
        <v>255</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259</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209</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242</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8" t="s">
        <v>256</v>
      </c>
      <c r="C57" s="168"/>
      <c r="D57" s="168"/>
      <c r="E57" s="168"/>
      <c r="F57" s="168"/>
      <c r="G57" s="168"/>
      <c r="H57" s="168"/>
      <c r="I57" s="168"/>
      <c r="J57" s="168"/>
      <c r="K57" s="168"/>
      <c r="L57" s="168"/>
      <c r="M57" s="168"/>
      <c r="N57" s="168"/>
      <c r="O57" s="168"/>
      <c r="P57" s="168"/>
      <c r="Q57" s="168"/>
      <c r="R57" s="168"/>
    </row>
    <row r="58" spans="1:18" s="69" customFormat="1">
      <c r="A58" s="72"/>
      <c r="B58" s="168"/>
      <c r="C58" s="168"/>
      <c r="D58" s="168"/>
      <c r="E58" s="168"/>
      <c r="F58" s="168"/>
      <c r="G58" s="168"/>
      <c r="H58" s="168"/>
      <c r="I58" s="168"/>
      <c r="J58" s="168"/>
      <c r="K58" s="168"/>
      <c r="L58" s="168"/>
      <c r="M58" s="168"/>
      <c r="N58" s="168"/>
      <c r="O58" s="168"/>
      <c r="P58" s="168"/>
      <c r="Q58" s="168"/>
      <c r="R58" s="168"/>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210</v>
      </c>
      <c r="C60" s="73"/>
      <c r="D60" s="73"/>
      <c r="E60" s="73"/>
      <c r="F60" s="73"/>
      <c r="G60" s="73"/>
      <c r="H60" s="73"/>
      <c r="I60" s="73"/>
      <c r="J60" s="73"/>
      <c r="K60" s="73"/>
      <c r="L60" s="73"/>
      <c r="M60" s="73"/>
      <c r="N60" s="73"/>
      <c r="O60" s="73"/>
      <c r="P60" s="73"/>
      <c r="Q60" s="73"/>
      <c r="R60" s="73"/>
    </row>
    <row r="61" spans="1:18" s="69" customFormat="1">
      <c r="A61" s="72"/>
      <c r="B61" s="73"/>
      <c r="C61" s="168" t="s">
        <v>211</v>
      </c>
      <c r="D61" s="168"/>
      <c r="E61" s="168"/>
      <c r="F61" s="168"/>
      <c r="G61" s="168"/>
      <c r="H61" s="168"/>
      <c r="I61" s="168"/>
      <c r="J61" s="168"/>
      <c r="K61" s="168"/>
      <c r="L61" s="168"/>
      <c r="M61" s="168"/>
      <c r="N61" s="168"/>
      <c r="O61" s="168"/>
      <c r="P61" s="168"/>
      <c r="Q61" s="168"/>
      <c r="R61" s="168"/>
    </row>
    <row r="62" spans="1:18" s="69" customFormat="1">
      <c r="A62" s="72"/>
      <c r="B62" s="73"/>
      <c r="C62" s="168"/>
      <c r="D62" s="168"/>
      <c r="E62" s="168"/>
      <c r="F62" s="168"/>
      <c r="G62" s="168"/>
      <c r="H62" s="168"/>
      <c r="I62" s="168"/>
      <c r="J62" s="168"/>
      <c r="K62" s="168"/>
      <c r="L62" s="168"/>
      <c r="M62" s="168"/>
      <c r="N62" s="168"/>
      <c r="O62" s="168"/>
      <c r="P62" s="168"/>
      <c r="Q62" s="168"/>
      <c r="R62" s="168"/>
    </row>
    <row r="63" spans="1:18" s="69" customFormat="1">
      <c r="A63" s="72"/>
      <c r="B63" s="73"/>
      <c r="C63" s="168"/>
      <c r="D63" s="168"/>
      <c r="E63" s="168"/>
      <c r="F63" s="168"/>
      <c r="G63" s="168"/>
      <c r="H63" s="168"/>
      <c r="I63" s="168"/>
      <c r="J63" s="168"/>
      <c r="K63" s="168"/>
      <c r="L63" s="168"/>
      <c r="M63" s="168"/>
      <c r="N63" s="168"/>
      <c r="O63" s="168"/>
      <c r="P63" s="168"/>
      <c r="Q63" s="168"/>
      <c r="R63" s="168"/>
    </row>
    <row r="64" spans="1:18" s="69" customFormat="1">
      <c r="A64" s="72"/>
      <c r="B64" s="73"/>
      <c r="C64" s="73"/>
      <c r="D64" s="73"/>
      <c r="E64" s="73"/>
      <c r="F64" s="73"/>
      <c r="G64" s="73"/>
      <c r="H64" s="73"/>
      <c r="I64" s="73"/>
      <c r="J64" s="73"/>
      <c r="K64" s="73"/>
      <c r="L64" s="73"/>
      <c r="M64" s="73"/>
      <c r="N64" s="73"/>
      <c r="O64" s="73"/>
      <c r="P64" s="73"/>
      <c r="Q64" s="73"/>
      <c r="R64" s="73"/>
    </row>
    <row r="65" spans="1:18" s="152" customFormat="1">
      <c r="A65" s="162" t="s">
        <v>240</v>
      </c>
      <c r="B65" s="163"/>
      <c r="C65" s="163"/>
      <c r="D65" s="163"/>
      <c r="E65" s="163"/>
      <c r="F65" s="163"/>
      <c r="G65" s="163"/>
      <c r="H65" s="163"/>
      <c r="I65" s="163"/>
      <c r="J65" s="163"/>
      <c r="K65" s="163"/>
      <c r="L65" s="163"/>
      <c r="M65" s="163"/>
      <c r="N65" s="163"/>
      <c r="O65" s="163"/>
      <c r="P65" s="163"/>
      <c r="Q65" s="163"/>
      <c r="R65" s="163"/>
    </row>
    <row r="66" spans="1:18" s="69" customFormat="1">
      <c r="A66" s="165" t="s">
        <v>262</v>
      </c>
      <c r="B66" s="166"/>
      <c r="C66" s="166"/>
      <c r="D66" s="166"/>
      <c r="E66" s="166"/>
      <c r="F66" s="166"/>
      <c r="G66" s="166"/>
      <c r="H66" s="166"/>
      <c r="I66" s="166"/>
      <c r="J66" s="166"/>
      <c r="K66" s="166"/>
      <c r="L66" s="166"/>
      <c r="M66" s="166"/>
      <c r="N66" s="166"/>
      <c r="O66" s="166"/>
      <c r="P66" s="166"/>
      <c r="Q66" s="166"/>
      <c r="R66" s="166"/>
    </row>
    <row r="67" spans="1:18" s="69" customFormat="1">
      <c r="A67" s="167" t="s">
        <v>179</v>
      </c>
      <c r="B67" s="168"/>
      <c r="C67" s="168"/>
      <c r="D67" s="168"/>
      <c r="E67" s="168"/>
      <c r="F67" s="168"/>
      <c r="G67" s="168"/>
      <c r="H67" s="168"/>
      <c r="I67" s="168"/>
      <c r="J67" s="168"/>
      <c r="K67" s="168"/>
      <c r="L67" s="168"/>
      <c r="M67" s="168"/>
      <c r="N67" s="168"/>
      <c r="O67" s="168"/>
      <c r="P67" s="168"/>
      <c r="Q67" s="168"/>
      <c r="R67" s="168"/>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8" t="s">
        <v>198</v>
      </c>
      <c r="C69" s="168"/>
      <c r="D69" s="168"/>
      <c r="E69" s="168"/>
      <c r="F69" s="168"/>
      <c r="G69" s="168"/>
      <c r="H69" s="168"/>
      <c r="I69" s="168"/>
      <c r="J69" s="168"/>
      <c r="K69" s="168"/>
      <c r="L69" s="168"/>
      <c r="M69" s="168"/>
      <c r="N69" s="168"/>
      <c r="O69" s="168"/>
      <c r="P69" s="168"/>
      <c r="Q69" s="168"/>
      <c r="R69" s="114"/>
    </row>
    <row r="70" spans="1:18" s="69" customFormat="1">
      <c r="A70" s="113"/>
      <c r="B70" s="168"/>
      <c r="C70" s="168"/>
      <c r="D70" s="168"/>
      <c r="E70" s="168"/>
      <c r="F70" s="168"/>
      <c r="G70" s="168"/>
      <c r="H70" s="168"/>
      <c r="I70" s="168"/>
      <c r="J70" s="168"/>
      <c r="K70" s="168"/>
      <c r="L70" s="168"/>
      <c r="M70" s="168"/>
      <c r="N70" s="168"/>
      <c r="O70" s="168"/>
      <c r="P70" s="168"/>
      <c r="Q70" s="168"/>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69" t="s">
        <v>187</v>
      </c>
      <c r="C72" s="170"/>
      <c r="D72" s="170"/>
      <c r="E72" s="170"/>
      <c r="F72" s="170"/>
      <c r="G72" s="170"/>
      <c r="H72" s="170"/>
      <c r="I72" s="170"/>
      <c r="J72" s="170"/>
      <c r="K72" s="170"/>
      <c r="L72" s="170"/>
      <c r="M72" s="171"/>
      <c r="N72" s="114"/>
      <c r="O72" s="114"/>
      <c r="P72" s="114"/>
      <c r="Q72" s="114"/>
      <c r="R72" s="114"/>
    </row>
    <row r="73" spans="1:18" s="69" customFormat="1">
      <c r="A73" s="113"/>
      <c r="B73" s="72"/>
      <c r="C73" s="73"/>
      <c r="D73" s="73"/>
      <c r="E73" s="73"/>
      <c r="F73" s="73"/>
      <c r="G73" s="73"/>
      <c r="H73" s="74" t="s">
        <v>196</v>
      </c>
      <c r="I73" s="74"/>
      <c r="J73" s="74"/>
      <c r="K73" s="75"/>
      <c r="L73" s="75"/>
      <c r="M73" s="76"/>
      <c r="N73" s="114"/>
      <c r="O73" s="114"/>
      <c r="P73" s="114"/>
      <c r="Q73" s="114"/>
      <c r="R73" s="114"/>
    </row>
    <row r="74" spans="1:18" ht="15.6">
      <c r="A74" s="113"/>
      <c r="B74" s="72"/>
      <c r="C74" s="77" t="s">
        <v>186</v>
      </c>
      <c r="D74" s="84">
        <f>$I$74*$I$75/('Natural Constants'!$C$10*$I$76*($I$77))*LN(($I$80-$I$79)/($I$80-$I$78))/1000</f>
        <v>5.8103746935971107E-6</v>
      </c>
      <c r="E74" s="164" t="s">
        <v>172</v>
      </c>
      <c r="F74" s="164"/>
      <c r="G74" s="73"/>
      <c r="H74" s="77" t="s">
        <v>189</v>
      </c>
      <c r="I74" s="116">
        <v>0.48</v>
      </c>
      <c r="J74" s="77" t="s">
        <v>3</v>
      </c>
      <c r="K74" s="164" t="s">
        <v>202</v>
      </c>
      <c r="L74" s="164"/>
      <c r="M74" s="76"/>
      <c r="N74" s="114"/>
      <c r="O74" s="114"/>
      <c r="P74" s="114"/>
      <c r="Q74" s="114"/>
      <c r="R74" s="114"/>
    </row>
    <row r="75" spans="1:18">
      <c r="A75" s="113"/>
      <c r="B75" s="72"/>
      <c r="C75" s="83" t="s">
        <v>245</v>
      </c>
      <c r="D75" s="85"/>
      <c r="E75" s="164" t="s">
        <v>3</v>
      </c>
      <c r="F75" s="164"/>
      <c r="G75" s="73"/>
      <c r="H75" s="77" t="s">
        <v>190</v>
      </c>
      <c r="I75" s="116">
        <v>312.74999024855759</v>
      </c>
      <c r="J75" s="77" t="s">
        <v>188</v>
      </c>
      <c r="K75" s="164" t="s">
        <v>203</v>
      </c>
      <c r="L75" s="164"/>
      <c r="M75" s="76"/>
      <c r="N75" s="114"/>
      <c r="O75" s="114"/>
      <c r="P75" s="114"/>
      <c r="Q75" s="114"/>
      <c r="R75" s="114"/>
    </row>
    <row r="76" spans="1:18">
      <c r="A76" s="113"/>
      <c r="B76" s="72"/>
      <c r="C76" s="73"/>
      <c r="D76" s="73"/>
      <c r="E76" s="73"/>
      <c r="F76" s="73"/>
      <c r="G76" s="73"/>
      <c r="H76" s="77" t="s">
        <v>191</v>
      </c>
      <c r="I76" s="116">
        <v>318.14999999999998</v>
      </c>
      <c r="J76" s="77" t="s">
        <v>23</v>
      </c>
      <c r="K76" s="164" t="s">
        <v>204</v>
      </c>
      <c r="L76" s="164"/>
      <c r="M76" s="76"/>
      <c r="N76" s="114"/>
      <c r="O76" s="114"/>
      <c r="P76" s="114"/>
      <c r="Q76" s="114"/>
      <c r="R76" s="114"/>
    </row>
    <row r="77" spans="1:18" ht="15.6">
      <c r="A77" s="113"/>
      <c r="B77" s="72"/>
      <c r="C77" s="73"/>
      <c r="D77" s="73"/>
      <c r="E77" s="73"/>
      <c r="F77" s="73"/>
      <c r="G77" s="73"/>
      <c r="H77" s="77" t="s">
        <v>192</v>
      </c>
      <c r="I77" s="116">
        <v>5</v>
      </c>
      <c r="J77" s="77" t="s">
        <v>108</v>
      </c>
      <c r="K77" s="164" t="s">
        <v>205</v>
      </c>
      <c r="L77" s="164"/>
      <c r="M77" s="76"/>
      <c r="N77" s="114"/>
      <c r="O77" s="114"/>
      <c r="P77" s="114"/>
      <c r="Q77" s="114"/>
      <c r="R77" s="114"/>
    </row>
    <row r="78" spans="1:18" ht="15.6">
      <c r="A78" s="113"/>
      <c r="B78" s="72"/>
      <c r="C78" s="73"/>
      <c r="D78" s="73"/>
      <c r="E78" s="73"/>
      <c r="F78" s="73"/>
      <c r="G78" s="73"/>
      <c r="H78" s="77" t="s">
        <v>194</v>
      </c>
      <c r="I78" s="116">
        <v>3.07</v>
      </c>
      <c r="J78" s="77" t="s">
        <v>22</v>
      </c>
      <c r="K78" s="164" t="s">
        <v>206</v>
      </c>
      <c r="L78" s="164"/>
      <c r="M78" s="76"/>
      <c r="N78" s="114"/>
      <c r="O78" s="114"/>
      <c r="P78" s="114"/>
      <c r="Q78" s="114"/>
      <c r="R78" s="114"/>
    </row>
    <row r="79" spans="1:18" ht="15.6">
      <c r="A79" s="113"/>
      <c r="B79" s="72"/>
      <c r="C79" s="73"/>
      <c r="D79" s="73"/>
      <c r="E79" s="73"/>
      <c r="F79" s="73"/>
      <c r="G79" s="73"/>
      <c r="H79" s="77" t="s">
        <v>195</v>
      </c>
      <c r="I79" s="116">
        <v>0.4764958148898909</v>
      </c>
      <c r="J79" s="77" t="s">
        <v>22</v>
      </c>
      <c r="K79" s="164" t="s">
        <v>207</v>
      </c>
      <c r="L79" s="164"/>
      <c r="M79" s="76"/>
      <c r="N79" s="114"/>
      <c r="O79" s="114"/>
      <c r="P79" s="114"/>
      <c r="Q79" s="114"/>
      <c r="R79" s="114"/>
    </row>
    <row r="80" spans="1:18">
      <c r="A80" s="113"/>
      <c r="B80" s="72"/>
      <c r="C80" s="73"/>
      <c r="D80" s="73"/>
      <c r="E80" s="73"/>
      <c r="F80" s="73"/>
      <c r="G80" s="73"/>
      <c r="H80" s="77" t="s">
        <v>193</v>
      </c>
      <c r="I80" s="116">
        <v>3.0856051517533336</v>
      </c>
      <c r="J80" s="77" t="s">
        <v>22</v>
      </c>
      <c r="K80" s="164" t="s">
        <v>208</v>
      </c>
      <c r="L80" s="164"/>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180</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181</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182</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183</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235</v>
      </c>
      <c r="C107" s="73"/>
      <c r="D107" s="73"/>
      <c r="E107" s="73"/>
      <c r="F107" s="73"/>
      <c r="G107" s="73"/>
      <c r="H107" s="73"/>
      <c r="I107" s="73"/>
      <c r="J107" s="73"/>
      <c r="K107" s="73"/>
      <c r="L107" s="73"/>
      <c r="M107" s="73"/>
      <c r="N107" s="73"/>
      <c r="O107" s="73"/>
      <c r="P107" s="73"/>
      <c r="Q107" s="73"/>
      <c r="R107" s="73"/>
    </row>
    <row r="108" spans="1:18" ht="16.2">
      <c r="A108" s="72"/>
      <c r="B108" s="73"/>
      <c r="C108" s="73" t="s">
        <v>257</v>
      </c>
      <c r="D108" s="75"/>
      <c r="E108" s="73"/>
      <c r="F108" s="73"/>
      <c r="G108" s="73"/>
      <c r="H108" s="73"/>
      <c r="I108" s="73"/>
      <c r="J108" s="73"/>
      <c r="K108" s="73"/>
      <c r="L108" s="73"/>
      <c r="M108" s="73"/>
      <c r="N108" s="73"/>
      <c r="O108" s="73"/>
      <c r="P108" s="73"/>
      <c r="Q108" s="73"/>
      <c r="R108" s="73"/>
    </row>
    <row r="109" spans="1:18" ht="16.2">
      <c r="A109" s="72"/>
      <c r="B109" s="73"/>
      <c r="C109" s="73" t="s">
        <v>258</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260</v>
      </c>
      <c r="C111" s="73"/>
      <c r="D111" s="73"/>
      <c r="E111" s="75"/>
      <c r="F111" s="75"/>
      <c r="G111" s="75"/>
      <c r="H111" s="75"/>
      <c r="I111" s="75"/>
      <c r="J111" s="75"/>
      <c r="K111" s="75"/>
      <c r="L111" s="73"/>
      <c r="M111" s="73"/>
      <c r="N111" s="73"/>
      <c r="O111" s="73"/>
      <c r="P111" s="73"/>
      <c r="Q111" s="73"/>
      <c r="R111" s="73"/>
    </row>
    <row r="112" spans="1:18">
      <c r="A112" s="72"/>
      <c r="B112" s="73"/>
      <c r="C112" s="73" t="s">
        <v>236</v>
      </c>
      <c r="D112" s="73"/>
      <c r="E112" s="73"/>
      <c r="F112" s="73"/>
      <c r="G112" s="73"/>
      <c r="H112" s="73"/>
      <c r="I112" s="73"/>
      <c r="J112" s="73"/>
      <c r="K112" s="73" t="s">
        <v>243</v>
      </c>
      <c r="L112" s="73"/>
      <c r="M112" s="73"/>
      <c r="N112" s="73"/>
      <c r="O112" s="73"/>
      <c r="P112" s="73"/>
      <c r="Q112" s="73"/>
      <c r="R112" s="73"/>
    </row>
    <row r="113" spans="1:18">
      <c r="A113" s="72"/>
      <c r="B113" s="73"/>
      <c r="C113" s="73" t="s">
        <v>237</v>
      </c>
      <c r="D113" s="73"/>
      <c r="E113" s="73"/>
      <c r="F113" s="73"/>
      <c r="G113" s="73"/>
      <c r="H113" s="73"/>
      <c r="I113" s="73"/>
      <c r="J113" s="73"/>
      <c r="K113" s="73" t="s">
        <v>244</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184</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185</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3" t="s">
        <v>267</v>
      </c>
      <c r="C144" s="153"/>
      <c r="D144" s="153"/>
      <c r="E144" s="153"/>
      <c r="F144" s="153"/>
      <c r="G144" s="153"/>
      <c r="H144" s="153"/>
      <c r="I144" s="153"/>
      <c r="J144" s="153"/>
      <c r="K144" s="153"/>
      <c r="L144" s="153"/>
      <c r="M144" s="153"/>
      <c r="N144" s="153"/>
      <c r="O144" s="153"/>
      <c r="P144" s="153"/>
      <c r="Q144" s="153"/>
      <c r="R144" s="73"/>
    </row>
    <row r="145" spans="1:18">
      <c r="A145" s="72"/>
      <c r="B145" s="153"/>
      <c r="C145" s="153"/>
      <c r="D145" s="153"/>
      <c r="E145" s="153"/>
      <c r="F145" s="153"/>
      <c r="G145" s="153"/>
      <c r="H145" s="153"/>
      <c r="I145" s="153"/>
      <c r="J145" s="153"/>
      <c r="K145" s="153"/>
      <c r="L145" s="153"/>
      <c r="M145" s="153"/>
      <c r="N145" s="153"/>
      <c r="O145" s="153"/>
      <c r="P145" s="153"/>
      <c r="Q145" s="153"/>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2" t="s">
        <v>177</v>
      </c>
      <c r="B147" s="151"/>
      <c r="C147" s="151"/>
      <c r="D147" s="151"/>
      <c r="E147" s="151"/>
      <c r="F147" s="151"/>
      <c r="G147" s="151"/>
      <c r="H147" s="151"/>
      <c r="I147" s="151"/>
      <c r="J147" s="151"/>
      <c r="K147" s="151"/>
      <c r="L147" s="151"/>
      <c r="M147" s="151"/>
      <c r="N147" s="151"/>
      <c r="O147" s="151"/>
      <c r="P147" s="151"/>
      <c r="Q147" s="151"/>
      <c r="R147" s="151"/>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16" activePane="bottomLeft" state="frozen"/>
      <selection activeCell="C10" sqref="C10"/>
      <selection pane="bottomLeft" activeCell="C20" sqref="C20"/>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03"/>
      <c r="D4" s="16"/>
      <c r="E4" s="17"/>
      <c r="F4" s="17"/>
      <c r="G4" s="17"/>
      <c r="H4" s="17"/>
      <c r="I4" s="17"/>
      <c r="J4" s="17"/>
      <c r="K4" s="155" t="str">
        <f>IF(COUNTIF(Table1747[Test 3],1)=COUNTA(Table1747[Value]),"Ready","Not Ready")</f>
        <v>Ready</v>
      </c>
    </row>
    <row r="5" spans="2:11" ht="14.4" customHeight="1">
      <c r="B5" s="18"/>
      <c r="C5" s="104"/>
      <c r="D5" s="97"/>
      <c r="E5" s="97"/>
      <c r="F5" s="97"/>
      <c r="G5" s="97"/>
      <c r="H5" s="20"/>
      <c r="I5" s="97"/>
      <c r="J5" s="97"/>
      <c r="K5" s="156"/>
    </row>
    <row r="6" spans="2:11" ht="14.4" customHeight="1">
      <c r="B6" s="18"/>
      <c r="C6" s="104"/>
      <c r="D6" s="97"/>
      <c r="E6" s="97"/>
      <c r="F6" s="97"/>
      <c r="G6" s="97"/>
      <c r="H6" s="20"/>
      <c r="I6" s="97"/>
      <c r="J6" s="97"/>
      <c r="K6" s="156"/>
    </row>
    <row r="7" spans="2:11" ht="14.4" customHeight="1">
      <c r="B7" s="18"/>
      <c r="C7" s="104"/>
      <c r="D7" s="97"/>
      <c r="E7" s="97"/>
      <c r="F7" s="97"/>
      <c r="G7" s="97"/>
      <c r="H7" s="20"/>
      <c r="I7" s="97"/>
      <c r="J7" s="97"/>
      <c r="K7" s="156"/>
    </row>
    <row r="8" spans="2:11" ht="14.4" customHeight="1">
      <c r="B8" s="21"/>
      <c r="C8" s="105"/>
      <c r="D8" s="23"/>
      <c r="E8" s="23"/>
      <c r="F8" s="23"/>
      <c r="G8" s="23"/>
      <c r="H8" s="24"/>
      <c r="I8" s="23"/>
      <c r="J8" s="23"/>
      <c r="K8" s="157"/>
    </row>
    <row r="9" spans="2:11">
      <c r="B9" s="47" t="s">
        <v>0</v>
      </c>
      <c r="C9" s="49" t="s">
        <v>1</v>
      </c>
      <c r="D9" s="48" t="s">
        <v>2</v>
      </c>
      <c r="E9" s="48" t="s">
        <v>14</v>
      </c>
      <c r="F9" s="48" t="s">
        <v>86</v>
      </c>
      <c r="G9" s="49" t="s">
        <v>51</v>
      </c>
      <c r="H9" s="49" t="s">
        <v>96</v>
      </c>
      <c r="I9" s="48" t="s">
        <v>97</v>
      </c>
      <c r="J9" s="50" t="s">
        <v>127</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99</v>
      </c>
    </row>
    <row r="12" spans="2:11" ht="100.8">
      <c r="B12" s="4" t="s">
        <v>343</v>
      </c>
      <c r="C12" s="100" t="s">
        <v>346</v>
      </c>
      <c r="D12" s="2" t="s">
        <v>3</v>
      </c>
      <c r="E12" s="98" t="s">
        <v>36</v>
      </c>
      <c r="F12" s="98" t="s">
        <v>9</v>
      </c>
      <c r="G12" s="2" t="s">
        <v>55</v>
      </c>
      <c r="H12" s="98">
        <v>1</v>
      </c>
      <c r="I12" s="98">
        <f>'Packed Bed Properties'!$C$9</f>
        <v>1</v>
      </c>
      <c r="J12" s="6">
        <v>1</v>
      </c>
      <c r="K12" s="5" t="s">
        <v>495</v>
      </c>
    </row>
    <row r="13" spans="2:11" ht="28.8">
      <c r="B13" s="99" t="s">
        <v>344</v>
      </c>
      <c r="C13" s="100" t="s">
        <v>361</v>
      </c>
      <c r="D13" s="55" t="s">
        <v>3</v>
      </c>
      <c r="E13" s="98" t="s">
        <v>36</v>
      </c>
      <c r="F13" s="98" t="s">
        <v>9</v>
      </c>
      <c r="G13" s="2" t="s">
        <v>55</v>
      </c>
      <c r="H13" s="98">
        <v>1</v>
      </c>
      <c r="I13" s="98">
        <f>'Packed Bed Properties'!$C$9</f>
        <v>1</v>
      </c>
      <c r="J13" s="6">
        <v>1</v>
      </c>
      <c r="K13" s="5" t="s">
        <v>494</v>
      </c>
    </row>
    <row r="14" spans="2:11">
      <c r="B14" s="4" t="s">
        <v>107</v>
      </c>
      <c r="C14" s="100">
        <v>4</v>
      </c>
      <c r="D14" s="2" t="s">
        <v>108</v>
      </c>
      <c r="E14" s="98" t="s">
        <v>36</v>
      </c>
      <c r="F14" s="98" t="s">
        <v>7</v>
      </c>
      <c r="G14" s="2" t="s">
        <v>54</v>
      </c>
      <c r="H14" s="98">
        <v>1</v>
      </c>
      <c r="I14" s="98">
        <f>$C$11</f>
        <v>5</v>
      </c>
      <c r="J14" s="6">
        <v>1</v>
      </c>
      <c r="K14" s="5" t="s">
        <v>112</v>
      </c>
    </row>
    <row r="15" spans="2:11">
      <c r="B15" s="4" t="s">
        <v>109</v>
      </c>
      <c r="C15" s="100">
        <v>7</v>
      </c>
      <c r="D15" s="2" t="s">
        <v>108</v>
      </c>
      <c r="E15" s="98" t="s">
        <v>36</v>
      </c>
      <c r="F15" s="98" t="s">
        <v>7</v>
      </c>
      <c r="G15" s="2" t="s">
        <v>54</v>
      </c>
      <c r="H15" s="98"/>
      <c r="I15" s="98">
        <f>$C$11</f>
        <v>5</v>
      </c>
      <c r="J15" s="6">
        <v>1</v>
      </c>
      <c r="K15" s="5" t="s">
        <v>112</v>
      </c>
    </row>
    <row r="16" spans="2:11">
      <c r="B16" s="4" t="s">
        <v>110</v>
      </c>
      <c r="C16" s="100">
        <v>100</v>
      </c>
      <c r="D16" s="2" t="s">
        <v>108</v>
      </c>
      <c r="E16" s="98" t="s">
        <v>36</v>
      </c>
      <c r="F16" s="98" t="s">
        <v>7</v>
      </c>
      <c r="G16" s="2" t="s">
        <v>54</v>
      </c>
      <c r="H16" s="98"/>
      <c r="I16" s="98">
        <f>$C$11</f>
        <v>5</v>
      </c>
      <c r="J16" s="6">
        <v>1</v>
      </c>
      <c r="K16" s="5" t="s">
        <v>112</v>
      </c>
    </row>
    <row r="17" spans="2:11">
      <c r="B17" s="4" t="s">
        <v>111</v>
      </c>
      <c r="C17" s="100">
        <v>35</v>
      </c>
      <c r="D17" s="2" t="s">
        <v>108</v>
      </c>
      <c r="E17" s="98" t="s">
        <v>36</v>
      </c>
      <c r="F17" s="98" t="s">
        <v>7</v>
      </c>
      <c r="G17" s="2" t="s">
        <v>54</v>
      </c>
      <c r="H17" s="98"/>
      <c r="I17" s="98">
        <f>$C$11</f>
        <v>5</v>
      </c>
      <c r="J17" s="6">
        <v>1</v>
      </c>
      <c r="K17" s="5" t="s">
        <v>112</v>
      </c>
    </row>
    <row r="18" spans="2:11">
      <c r="B18" s="4" t="s">
        <v>347</v>
      </c>
      <c r="C18" s="100">
        <v>65</v>
      </c>
      <c r="D18" s="2" t="s">
        <v>108</v>
      </c>
      <c r="E18" s="98" t="s">
        <v>36</v>
      </c>
      <c r="F18" s="98" t="s">
        <v>7</v>
      </c>
      <c r="G18" s="2" t="s">
        <v>54</v>
      </c>
      <c r="H18" s="98"/>
      <c r="I18" s="98">
        <f>$C$11</f>
        <v>5</v>
      </c>
      <c r="J18" s="6">
        <v>1</v>
      </c>
      <c r="K18" s="5" t="s">
        <v>112</v>
      </c>
    </row>
    <row r="19" spans="2:11" ht="57.6">
      <c r="B19" s="99" t="s">
        <v>345</v>
      </c>
      <c r="C19" s="100" t="s">
        <v>512</v>
      </c>
      <c r="D19" s="55" t="s">
        <v>3</v>
      </c>
      <c r="E19" s="98" t="s">
        <v>36</v>
      </c>
      <c r="F19" s="98" t="s">
        <v>9</v>
      </c>
      <c r="G19" s="2" t="s">
        <v>54</v>
      </c>
      <c r="H19" s="98">
        <v>1</v>
      </c>
      <c r="I19" s="98">
        <v>1</v>
      </c>
      <c r="J19" s="6">
        <v>1</v>
      </c>
      <c r="K19" s="5" t="s">
        <v>406</v>
      </c>
    </row>
    <row r="20" spans="2:11" ht="43.2">
      <c r="B20" s="4" t="s">
        <v>128</v>
      </c>
      <c r="C20" s="100">
        <v>0</v>
      </c>
      <c r="D20" s="2" t="s">
        <v>3</v>
      </c>
      <c r="E20" s="98" t="s">
        <v>36</v>
      </c>
      <c r="F20" s="98" t="s">
        <v>165</v>
      </c>
      <c r="G20" s="2" t="s">
        <v>54</v>
      </c>
      <c r="H20" s="98">
        <v>1</v>
      </c>
      <c r="I20" s="98">
        <f t="shared" ref="I20:I29" si="0">$C$11</f>
        <v>5</v>
      </c>
      <c r="J20" s="6">
        <v>1</v>
      </c>
      <c r="K20" s="5" t="s">
        <v>328</v>
      </c>
    </row>
    <row r="21" spans="2:11" ht="43.2">
      <c r="B21" s="4" t="s">
        <v>159</v>
      </c>
      <c r="C21" s="100">
        <v>1</v>
      </c>
      <c r="D21" s="2" t="s">
        <v>3</v>
      </c>
      <c r="E21" s="98" t="s">
        <v>36</v>
      </c>
      <c r="F21" s="98" t="s">
        <v>165</v>
      </c>
      <c r="G21" s="2" t="s">
        <v>54</v>
      </c>
      <c r="H21" s="98"/>
      <c r="I21" s="98">
        <f t="shared" si="0"/>
        <v>5</v>
      </c>
      <c r="J21" s="6">
        <v>1</v>
      </c>
      <c r="K21" s="5" t="s">
        <v>328</v>
      </c>
    </row>
    <row r="22" spans="2:11" ht="43.2">
      <c r="B22" s="4" t="s">
        <v>160</v>
      </c>
      <c r="C22" s="100">
        <v>1</v>
      </c>
      <c r="D22" s="2" t="s">
        <v>3</v>
      </c>
      <c r="E22" s="98" t="s">
        <v>36</v>
      </c>
      <c r="F22" s="98" t="s">
        <v>165</v>
      </c>
      <c r="G22" s="2" t="s">
        <v>54</v>
      </c>
      <c r="H22" s="98"/>
      <c r="I22" s="98">
        <f t="shared" si="0"/>
        <v>5</v>
      </c>
      <c r="J22" s="6">
        <v>1</v>
      </c>
      <c r="K22" s="5" t="s">
        <v>328</v>
      </c>
    </row>
    <row r="23" spans="2:11" ht="43.2">
      <c r="B23" s="4" t="s">
        <v>161</v>
      </c>
      <c r="C23" s="100">
        <v>1</v>
      </c>
      <c r="D23" s="2" t="s">
        <v>3</v>
      </c>
      <c r="E23" s="98" t="s">
        <v>36</v>
      </c>
      <c r="F23" s="98" t="s">
        <v>165</v>
      </c>
      <c r="G23" s="2" t="s">
        <v>54</v>
      </c>
      <c r="H23" s="98"/>
      <c r="I23" s="98">
        <f t="shared" si="0"/>
        <v>5</v>
      </c>
      <c r="J23" s="6">
        <v>1</v>
      </c>
      <c r="K23" s="5" t="s">
        <v>328</v>
      </c>
    </row>
    <row r="24" spans="2:11" ht="43.2">
      <c r="B24" s="4" t="s">
        <v>348</v>
      </c>
      <c r="C24" s="100">
        <v>1</v>
      </c>
      <c r="D24" s="2" t="s">
        <v>3</v>
      </c>
      <c r="E24" s="98" t="s">
        <v>36</v>
      </c>
      <c r="F24" s="98" t="s">
        <v>165</v>
      </c>
      <c r="G24" s="2" t="s">
        <v>54</v>
      </c>
      <c r="H24" s="98"/>
      <c r="I24" s="98">
        <f t="shared" si="0"/>
        <v>5</v>
      </c>
      <c r="J24" s="6">
        <v>1</v>
      </c>
      <c r="K24" s="5" t="s">
        <v>328</v>
      </c>
    </row>
    <row r="25" spans="2:11">
      <c r="B25" s="124" t="s">
        <v>373</v>
      </c>
      <c r="C25" s="51">
        <v>0</v>
      </c>
      <c r="D25" s="55" t="s">
        <v>378</v>
      </c>
      <c r="E25" s="123" t="s">
        <v>36</v>
      </c>
      <c r="F25" s="123" t="s">
        <v>7</v>
      </c>
      <c r="G25" s="2" t="s">
        <v>54</v>
      </c>
      <c r="H25" s="123">
        <v>1</v>
      </c>
      <c r="I25" s="123">
        <f t="shared" si="0"/>
        <v>5</v>
      </c>
      <c r="J25" s="6">
        <v>1</v>
      </c>
      <c r="K25" s="5" t="s">
        <v>379</v>
      </c>
    </row>
    <row r="26" spans="2:11">
      <c r="B26" s="124" t="s">
        <v>374</v>
      </c>
      <c r="C26" s="51">
        <v>3.0856050000000002</v>
      </c>
      <c r="D26" s="55" t="s">
        <v>378</v>
      </c>
      <c r="E26" s="123" t="s">
        <v>36</v>
      </c>
      <c r="F26" s="123" t="s">
        <v>7</v>
      </c>
      <c r="G26" s="2" t="s">
        <v>54</v>
      </c>
      <c r="H26" s="123"/>
      <c r="I26" s="123">
        <f t="shared" si="0"/>
        <v>5</v>
      </c>
      <c r="J26" s="6">
        <v>1</v>
      </c>
      <c r="K26" s="5" t="s">
        <v>379</v>
      </c>
    </row>
    <row r="27" spans="2:11">
      <c r="B27" s="124" t="s">
        <v>375</v>
      </c>
      <c r="C27" s="100">
        <v>0.999</v>
      </c>
      <c r="D27" s="55" t="s">
        <v>378</v>
      </c>
      <c r="E27" s="123" t="s">
        <v>36</v>
      </c>
      <c r="F27" s="123" t="s">
        <v>7</v>
      </c>
      <c r="G27" s="2" t="s">
        <v>54</v>
      </c>
      <c r="H27" s="123"/>
      <c r="I27" s="123">
        <f t="shared" si="0"/>
        <v>5</v>
      </c>
      <c r="J27" s="6">
        <v>1</v>
      </c>
      <c r="K27" s="5" t="s">
        <v>379</v>
      </c>
    </row>
    <row r="28" spans="2:11">
      <c r="B28" s="124" t="s">
        <v>376</v>
      </c>
      <c r="C28" s="51">
        <v>0.47649599999999998</v>
      </c>
      <c r="D28" s="55" t="s">
        <v>378</v>
      </c>
      <c r="E28" s="123" t="s">
        <v>36</v>
      </c>
      <c r="F28" s="123" t="s">
        <v>7</v>
      </c>
      <c r="G28" s="2" t="s">
        <v>54</v>
      </c>
      <c r="H28" s="123"/>
      <c r="I28" s="123">
        <f t="shared" si="0"/>
        <v>5</v>
      </c>
      <c r="J28" s="6">
        <v>1</v>
      </c>
      <c r="K28" s="5" t="s">
        <v>379</v>
      </c>
    </row>
    <row r="29" spans="2:11">
      <c r="B29" s="124" t="s">
        <v>377</v>
      </c>
      <c r="C29" s="100">
        <v>4.4999999999999997E-3</v>
      </c>
      <c r="D29" s="55" t="s">
        <v>378</v>
      </c>
      <c r="E29" s="123" t="s">
        <v>36</v>
      </c>
      <c r="F29" s="123" t="s">
        <v>7</v>
      </c>
      <c r="G29" s="2" t="s">
        <v>54</v>
      </c>
      <c r="H29" s="123"/>
      <c r="I29" s="123">
        <f t="shared" si="0"/>
        <v>5</v>
      </c>
      <c r="J29" s="6">
        <v>1</v>
      </c>
      <c r="K29" s="5" t="s">
        <v>379</v>
      </c>
    </row>
    <row r="30" spans="2:11" ht="100.8">
      <c r="B30" s="4" t="s">
        <v>353</v>
      </c>
      <c r="C30" s="100" t="s">
        <v>381</v>
      </c>
      <c r="D30" s="2" t="s">
        <v>172</v>
      </c>
      <c r="E30" s="98" t="s">
        <v>36</v>
      </c>
      <c r="F30" s="98" t="s">
        <v>9</v>
      </c>
      <c r="G30" s="2" t="s">
        <v>55</v>
      </c>
      <c r="H30" s="6">
        <v>1</v>
      </c>
      <c r="I30" s="98">
        <f>'Packed Bed Properties'!$C$9</f>
        <v>1</v>
      </c>
      <c r="J30" s="6">
        <v>1</v>
      </c>
      <c r="K30" s="5" t="s">
        <v>453</v>
      </c>
    </row>
    <row r="31" spans="2:11" ht="100.8">
      <c r="B31" s="4" t="s">
        <v>354</v>
      </c>
      <c r="C31" s="100" t="s">
        <v>482</v>
      </c>
      <c r="D31" s="2" t="s">
        <v>172</v>
      </c>
      <c r="E31" s="98" t="s">
        <v>36</v>
      </c>
      <c r="F31" s="98" t="s">
        <v>9</v>
      </c>
      <c r="G31" s="2" t="s">
        <v>55</v>
      </c>
      <c r="H31" s="6">
        <v>1</v>
      </c>
      <c r="I31" s="98">
        <f>'Packed Bed Properties'!$C$9</f>
        <v>1</v>
      </c>
      <c r="J31" s="6">
        <v>1</v>
      </c>
      <c r="K31" s="5" t="s">
        <v>453</v>
      </c>
    </row>
    <row r="32" spans="2:11" ht="100.8">
      <c r="B32" s="4" t="s">
        <v>355</v>
      </c>
      <c r="C32" s="100" t="s">
        <v>349</v>
      </c>
      <c r="D32" s="2" t="s">
        <v>172</v>
      </c>
      <c r="E32" s="98" t="s">
        <v>36</v>
      </c>
      <c r="F32" s="98" t="s">
        <v>9</v>
      </c>
      <c r="G32" s="2" t="s">
        <v>55</v>
      </c>
      <c r="H32" s="6">
        <v>1</v>
      </c>
      <c r="I32" s="98">
        <f>'Packed Bed Properties'!$C$9</f>
        <v>1</v>
      </c>
      <c r="J32" s="6">
        <v>1</v>
      </c>
      <c r="K32" s="5" t="s">
        <v>453</v>
      </c>
    </row>
    <row r="33" spans="2:11" ht="100.8">
      <c r="B33" s="4" t="s">
        <v>356</v>
      </c>
      <c r="C33" s="100" t="s">
        <v>349</v>
      </c>
      <c r="D33" s="2" t="s">
        <v>172</v>
      </c>
      <c r="E33" s="98" t="s">
        <v>36</v>
      </c>
      <c r="F33" s="98" t="s">
        <v>9</v>
      </c>
      <c r="G33" s="2" t="s">
        <v>55</v>
      </c>
      <c r="H33" s="6">
        <v>1</v>
      </c>
      <c r="I33" s="98">
        <f>'Packed Bed Properties'!$C$9</f>
        <v>1</v>
      </c>
      <c r="J33" s="6">
        <v>1</v>
      </c>
      <c r="K33" s="5" t="s">
        <v>453</v>
      </c>
    </row>
    <row r="34" spans="2:11" ht="100.8">
      <c r="B34" s="4" t="s">
        <v>357</v>
      </c>
      <c r="C34" s="100" t="s">
        <v>407</v>
      </c>
      <c r="D34" s="2" t="s">
        <v>172</v>
      </c>
      <c r="E34" s="98" t="s">
        <v>36</v>
      </c>
      <c r="F34" s="98" t="s">
        <v>9</v>
      </c>
      <c r="G34" s="2" t="s">
        <v>55</v>
      </c>
      <c r="H34" s="6">
        <v>1</v>
      </c>
      <c r="I34" s="98">
        <f>'Packed Bed Properties'!$C$9</f>
        <v>1</v>
      </c>
      <c r="J34" s="6">
        <v>1</v>
      </c>
      <c r="K34" s="5" t="s">
        <v>453</v>
      </c>
    </row>
    <row r="35" spans="2:11" ht="100.8">
      <c r="B35" s="4" t="s">
        <v>358</v>
      </c>
      <c r="C35" s="100" t="s">
        <v>483</v>
      </c>
      <c r="D35" s="2" t="s">
        <v>172</v>
      </c>
      <c r="E35" s="98" t="s">
        <v>36</v>
      </c>
      <c r="F35" s="98" t="s">
        <v>9</v>
      </c>
      <c r="G35" s="2" t="s">
        <v>55</v>
      </c>
      <c r="H35" s="6">
        <v>1</v>
      </c>
      <c r="I35" s="98">
        <f>'Packed Bed Properties'!$C$9</f>
        <v>1</v>
      </c>
      <c r="J35" s="6">
        <v>1</v>
      </c>
      <c r="K35" s="5" t="s">
        <v>453</v>
      </c>
    </row>
    <row r="36" spans="2:11" ht="57.6">
      <c r="B36" s="112" t="s">
        <v>452</v>
      </c>
      <c r="C36" s="100" t="s">
        <v>349</v>
      </c>
      <c r="D36" s="55" t="s">
        <v>3</v>
      </c>
      <c r="E36" s="111" t="s">
        <v>36</v>
      </c>
      <c r="F36" s="111" t="s">
        <v>9</v>
      </c>
      <c r="G36" s="2" t="s">
        <v>55</v>
      </c>
      <c r="H36" s="111">
        <v>1</v>
      </c>
      <c r="I36" s="11">
        <v>1</v>
      </c>
      <c r="J36" s="6">
        <v>1</v>
      </c>
      <c r="K36" s="5" t="s">
        <v>455</v>
      </c>
    </row>
    <row r="37" spans="2:11" ht="57.6">
      <c r="B37" s="99" t="s">
        <v>451</v>
      </c>
      <c r="C37" s="100" t="s">
        <v>413</v>
      </c>
      <c r="D37" s="55" t="s">
        <v>3</v>
      </c>
      <c r="E37" s="98" t="s">
        <v>36</v>
      </c>
      <c r="F37" s="111" t="s">
        <v>9</v>
      </c>
      <c r="G37" s="2" t="s">
        <v>55</v>
      </c>
      <c r="H37" s="98">
        <v>1</v>
      </c>
      <c r="I37" s="11">
        <v>1</v>
      </c>
      <c r="J37" s="6">
        <v>1</v>
      </c>
      <c r="K37" s="5" t="s">
        <v>456</v>
      </c>
    </row>
    <row r="38" spans="2:11" ht="57.6">
      <c r="B38" s="139" t="s">
        <v>459</v>
      </c>
      <c r="C38" s="100" t="s">
        <v>349</v>
      </c>
      <c r="D38" s="55" t="s">
        <v>3</v>
      </c>
      <c r="E38" s="138" t="s">
        <v>36</v>
      </c>
      <c r="F38" s="138" t="s">
        <v>9</v>
      </c>
      <c r="G38" s="2" t="s">
        <v>55</v>
      </c>
      <c r="H38" s="138">
        <v>1</v>
      </c>
      <c r="I38" s="11">
        <v>1</v>
      </c>
      <c r="J38" s="6">
        <v>1</v>
      </c>
      <c r="K38" s="5" t="s">
        <v>461</v>
      </c>
    </row>
    <row r="39" spans="2:11" ht="57.6">
      <c r="B39" s="137" t="s">
        <v>458</v>
      </c>
      <c r="C39" s="100" t="s">
        <v>349</v>
      </c>
      <c r="D39" s="55" t="s">
        <v>3</v>
      </c>
      <c r="E39" s="136" t="s">
        <v>36</v>
      </c>
      <c r="F39" s="136" t="s">
        <v>9</v>
      </c>
      <c r="G39" s="2" t="s">
        <v>55</v>
      </c>
      <c r="H39" s="136">
        <v>1</v>
      </c>
      <c r="I39" s="11">
        <v>1</v>
      </c>
      <c r="J39" s="6">
        <v>1</v>
      </c>
      <c r="K39" s="5" t="s">
        <v>460</v>
      </c>
    </row>
    <row r="40" spans="2:11" ht="57.6">
      <c r="B40" s="137" t="s">
        <v>457</v>
      </c>
      <c r="C40" s="100" t="s">
        <v>349</v>
      </c>
      <c r="D40" s="55" t="s">
        <v>3</v>
      </c>
      <c r="E40" s="136" t="s">
        <v>36</v>
      </c>
      <c r="F40" s="136" t="s">
        <v>9</v>
      </c>
      <c r="G40" s="2" t="s">
        <v>55</v>
      </c>
      <c r="H40" s="136">
        <v>1</v>
      </c>
      <c r="I40" s="11">
        <v>1</v>
      </c>
      <c r="J40" s="6">
        <v>1</v>
      </c>
      <c r="K40" s="5" t="s">
        <v>454</v>
      </c>
    </row>
    <row r="41" spans="2:11" ht="57.6">
      <c r="B41" s="141" t="s">
        <v>463</v>
      </c>
      <c r="C41" s="100" t="s">
        <v>349</v>
      </c>
      <c r="D41" s="55" t="s">
        <v>3</v>
      </c>
      <c r="E41" s="140" t="s">
        <v>36</v>
      </c>
      <c r="F41" s="140" t="s">
        <v>9</v>
      </c>
      <c r="G41" s="2" t="s">
        <v>55</v>
      </c>
      <c r="H41" s="140">
        <v>1</v>
      </c>
      <c r="I41" s="11">
        <v>1</v>
      </c>
      <c r="J41" s="6">
        <v>1</v>
      </c>
      <c r="K41" s="5" t="s">
        <v>464</v>
      </c>
    </row>
    <row r="42" spans="2:11">
      <c r="B42" s="9" t="s">
        <v>147</v>
      </c>
      <c r="C42" s="106"/>
      <c r="D42" s="10"/>
      <c r="E42" s="11"/>
      <c r="F42" s="11"/>
      <c r="G42" s="10"/>
      <c r="H42" s="11">
        <v>1</v>
      </c>
      <c r="I42" s="11">
        <v>1</v>
      </c>
      <c r="J42" s="12">
        <v>0</v>
      </c>
      <c r="K42" s="13" t="s">
        <v>148</v>
      </c>
    </row>
  </sheetData>
  <sheetProtection algorithmName="SHA-512" hashValue="7T/QQ/OPe967hSGuwJrdeVmPfbRhlyIAlPoNs7WnHMaEYNZaB1VNcSQP+MuFKoncm9WCyJ2x5GScnntEtnyLiQ==" saltValue="1qMcwc1bCVsdjqLst91LtA==" spinCount="100000" sheet="1" objects="1" scenarios="1" selectLockedCells="1"/>
  <mergeCells count="2">
    <mergeCell ref="B3:K3"/>
    <mergeCell ref="K4:K8"/>
  </mergeCells>
  <conditionalFormatting sqref="C10:C13 C30:C37 C39:C40 C42 C20:C24">
    <cfRule type="expression" dxfId="148" priority="55">
      <formula>IF(AND($C10&lt;&gt;"",$J10=0),1,0)</formula>
    </cfRule>
    <cfRule type="expression" dxfId="147" priority="56">
      <formula>IF($C10&lt;&gt;"",1,0)</formula>
    </cfRule>
    <cfRule type="expression" dxfId="146" priority="57">
      <formula>$J10=0</formula>
    </cfRule>
  </conditionalFormatting>
  <conditionalFormatting sqref="C22:C24">
    <cfRule type="expression" dxfId="145" priority="49">
      <formula>IF(AND($C22&lt;&gt;"",$J22=0),1,0)</formula>
    </cfRule>
    <cfRule type="expression" dxfId="144" priority="50">
      <formula>IF($C22&lt;&gt;"",1,0)</formula>
    </cfRule>
    <cfRule type="expression" dxfId="143" priority="51">
      <formula>$J22=0</formula>
    </cfRule>
  </conditionalFormatting>
  <conditionalFormatting sqref="C18:C19 C14:C16">
    <cfRule type="expression" dxfId="142" priority="46">
      <formula>IF(AND($C14&lt;&gt;"",$J14=0),1,0)</formula>
    </cfRule>
    <cfRule type="expression" dxfId="141" priority="47">
      <formula>IF($C14&lt;&gt;"",1,0)</formula>
    </cfRule>
    <cfRule type="expression" dxfId="140" priority="48">
      <formula>$J14=0</formula>
    </cfRule>
  </conditionalFormatting>
  <conditionalFormatting sqref="C17">
    <cfRule type="expression" dxfId="139" priority="40">
      <formula>IF(AND($C17&lt;&gt;"",$J17=0),1,0)</formula>
    </cfRule>
    <cfRule type="expression" dxfId="138" priority="41">
      <formula>IF($C17&lt;&gt;"",1,0)</formula>
    </cfRule>
    <cfRule type="expression" dxfId="137" priority="42">
      <formula>$J17=0</formula>
    </cfRule>
  </conditionalFormatting>
  <conditionalFormatting sqref="C21">
    <cfRule type="expression" dxfId="136" priority="37">
      <formula>IF(AND($C21&lt;&gt;"",$J21=0),1,0)</formula>
    </cfRule>
    <cfRule type="expression" dxfId="135" priority="38">
      <formula>IF($C21&lt;&gt;"",1,0)</formula>
    </cfRule>
    <cfRule type="expression" dxfId="134" priority="39">
      <formula>$J21=0</formula>
    </cfRule>
  </conditionalFormatting>
  <conditionalFormatting sqref="C27 C29">
    <cfRule type="expression" dxfId="133" priority="25">
      <formula>IF(AND($C27&lt;&gt;"",$J27=0),1,0)</formula>
    </cfRule>
    <cfRule type="expression" dxfId="132" priority="26">
      <formula>IF($C27&lt;&gt;"",1,0)</formula>
    </cfRule>
    <cfRule type="expression" dxfId="131" priority="27">
      <formula>$J27=0</formula>
    </cfRule>
  </conditionalFormatting>
  <conditionalFormatting sqref="C25">
    <cfRule type="expression" dxfId="130" priority="22">
      <formula>IF(AND($C25&lt;&gt;"",$J25=0),1,0)</formula>
    </cfRule>
    <cfRule type="expression" dxfId="129" priority="23">
      <formula>IF($C25&lt;&gt;"",1,0)</formula>
    </cfRule>
    <cfRule type="expression" dxfId="128" priority="24">
      <formula>$J25=0</formula>
    </cfRule>
  </conditionalFormatting>
  <conditionalFormatting sqref="C26">
    <cfRule type="expression" dxfId="127" priority="19">
      <formula>IF(AND($C26&lt;&gt;"",$J26=0),1,0)</formula>
    </cfRule>
    <cfRule type="expression" dxfId="126" priority="20">
      <formula>IF($C26&lt;&gt;"",1,0)</formula>
    </cfRule>
    <cfRule type="expression" dxfId="125" priority="21">
      <formula>$J26=0</formula>
    </cfRule>
  </conditionalFormatting>
  <conditionalFormatting sqref="C28">
    <cfRule type="expression" dxfId="124" priority="16">
      <formula>IF(AND($C28&lt;&gt;"",$J28=0),1,0)</formula>
    </cfRule>
    <cfRule type="expression" dxfId="123" priority="17">
      <formula>IF($C28&lt;&gt;"",1,0)</formula>
    </cfRule>
    <cfRule type="expression" dxfId="122" priority="18">
      <formula>$J28=0</formula>
    </cfRule>
  </conditionalFormatting>
  <conditionalFormatting sqref="C38">
    <cfRule type="expression" dxfId="121" priority="7">
      <formula>IF(AND($C38&lt;&gt;"",$J38=0),1,0)</formula>
    </cfRule>
    <cfRule type="expression" dxfId="120" priority="8">
      <formula>IF($C38&lt;&gt;"",1,0)</formula>
    </cfRule>
    <cfRule type="expression" dxfId="119" priority="9">
      <formula>$J38=0</formula>
    </cfRule>
  </conditionalFormatting>
  <conditionalFormatting sqref="K4">
    <cfRule type="expression" dxfId="118" priority="2242">
      <formula>IF(COUNTA($C$10:$C$42)&lt;&gt;COUNTIF($J$10:$J$42,1),1,0)</formula>
    </cfRule>
    <cfRule type="expression" dxfId="117" priority="2243">
      <formula>IF(COUNTA($C$10:$C$42)=COUNTIF($J$10:$J$42,1),1,0)</formula>
    </cfRule>
  </conditionalFormatting>
  <conditionalFormatting sqref="C41">
    <cfRule type="expression" dxfId="116" priority="1">
      <formula>IF(AND($C41&lt;&gt;"",$J41=0),1,0)</formula>
    </cfRule>
    <cfRule type="expression" dxfId="115" priority="2">
      <formula>IF($C41&lt;&gt;"",1,0)</formula>
    </cfRule>
    <cfRule type="expression" dxfId="114"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9" activePane="bottomLeft" state="frozen"/>
      <selection activeCell="B2" sqref="B2"/>
      <selection pane="bottomLeft" activeCell="C23" sqref="C23"/>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3" t="s">
        <v>40</v>
      </c>
      <c r="C2" s="174"/>
      <c r="D2" s="174"/>
      <c r="E2" s="174"/>
      <c r="F2" s="174"/>
      <c r="G2" s="174"/>
      <c r="H2" s="174"/>
      <c r="I2" s="174"/>
      <c r="J2" s="174"/>
      <c r="K2" s="175"/>
    </row>
    <row r="3" spans="2:11" ht="14.4" customHeight="1">
      <c r="B3" s="14"/>
      <c r="C3" s="15"/>
      <c r="D3" s="16"/>
      <c r="E3" s="17"/>
      <c r="F3" s="17"/>
      <c r="G3" s="17"/>
      <c r="H3" s="17"/>
      <c r="I3" s="17"/>
      <c r="J3" s="17"/>
      <c r="K3" s="155" t="str">
        <f>IF(COUNTIF(Table1102[Test 3],1)=COUNTA(Table1102[Value]),"Ready","Not Ready")</f>
        <v>Ready</v>
      </c>
    </row>
    <row r="4" spans="2:11" ht="14.4" customHeight="1">
      <c r="B4" s="18"/>
      <c r="C4" s="19"/>
      <c r="D4" s="86"/>
      <c r="E4" s="86"/>
      <c r="F4" s="86"/>
      <c r="G4" s="86"/>
      <c r="H4" s="20"/>
      <c r="I4" s="86"/>
      <c r="J4" s="86"/>
      <c r="K4" s="156"/>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21"/>
      <c r="C7" s="22"/>
      <c r="D7" s="23"/>
      <c r="E7" s="23"/>
      <c r="F7" s="23"/>
      <c r="G7" s="23"/>
      <c r="H7" s="24"/>
      <c r="I7" s="23"/>
      <c r="J7" s="23"/>
      <c r="K7" s="157"/>
    </row>
    <row r="8" spans="2:11">
      <c r="B8" s="47" t="s">
        <v>0</v>
      </c>
      <c r="C8" s="48" t="s">
        <v>1</v>
      </c>
      <c r="D8" s="48" t="s">
        <v>2</v>
      </c>
      <c r="E8" s="48" t="s">
        <v>14</v>
      </c>
      <c r="F8" s="48" t="s">
        <v>86</v>
      </c>
      <c r="G8" s="49" t="s">
        <v>51</v>
      </c>
      <c r="H8" s="49" t="s">
        <v>96</v>
      </c>
      <c r="I8" s="48" t="s">
        <v>97</v>
      </c>
      <c r="J8" s="50" t="s">
        <v>127</v>
      </c>
      <c r="K8" s="50" t="s">
        <v>12</v>
      </c>
    </row>
    <row r="9" spans="2:11">
      <c r="B9" s="4" t="s">
        <v>55</v>
      </c>
      <c r="C9" s="51">
        <v>1</v>
      </c>
      <c r="D9" s="2" t="s">
        <v>3</v>
      </c>
      <c r="E9" s="87" t="s">
        <v>16</v>
      </c>
      <c r="F9" s="87" t="s">
        <v>7</v>
      </c>
      <c r="G9" s="2" t="s">
        <v>57</v>
      </c>
      <c r="H9" s="87">
        <v>1</v>
      </c>
      <c r="I9" s="87">
        <v>1</v>
      </c>
      <c r="J9" s="6">
        <v>1</v>
      </c>
      <c r="K9" s="5" t="s">
        <v>156</v>
      </c>
    </row>
    <row r="10" spans="2:11" ht="144">
      <c r="B10" s="4" t="s">
        <v>281</v>
      </c>
      <c r="C10" s="51">
        <v>5</v>
      </c>
      <c r="D10" s="2" t="s">
        <v>3</v>
      </c>
      <c r="E10" s="87" t="s">
        <v>36</v>
      </c>
      <c r="F10" s="92" t="s">
        <v>165</v>
      </c>
      <c r="G10" s="2" t="s">
        <v>54</v>
      </c>
      <c r="H10" s="87">
        <v>1</v>
      </c>
      <c r="I10" s="87">
        <f>$C$9</f>
        <v>1</v>
      </c>
      <c r="J10" s="6">
        <v>1</v>
      </c>
      <c r="K10" s="5" t="s">
        <v>430</v>
      </c>
    </row>
    <row r="11" spans="2:11" ht="28.8">
      <c r="B11" s="4" t="s">
        <v>226</v>
      </c>
      <c r="C11" s="51">
        <f>44.753/14.5038</f>
        <v>3.0856051517533336</v>
      </c>
      <c r="D11" s="2" t="s">
        <v>22</v>
      </c>
      <c r="E11" s="87" t="s">
        <v>16</v>
      </c>
      <c r="F11" s="87" t="s">
        <v>7</v>
      </c>
      <c r="G11" s="2" t="s">
        <v>53</v>
      </c>
      <c r="H11" s="87">
        <v>1</v>
      </c>
      <c r="I11" s="87">
        <v>1</v>
      </c>
      <c r="J11" s="6">
        <v>1</v>
      </c>
      <c r="K11" s="5" t="s">
        <v>87</v>
      </c>
    </row>
    <row r="12" spans="2:11" ht="28.8">
      <c r="B12" s="4" t="s">
        <v>227</v>
      </c>
      <c r="C12" s="51">
        <f>6.911/14.5038</f>
        <v>0.4764958148898909</v>
      </c>
      <c r="D12" s="2" t="s">
        <v>22</v>
      </c>
      <c r="E12" s="87" t="s">
        <v>16</v>
      </c>
      <c r="F12" s="87" t="s">
        <v>7</v>
      </c>
      <c r="G12" s="2" t="s">
        <v>53</v>
      </c>
      <c r="H12" s="87">
        <v>1</v>
      </c>
      <c r="I12" s="87">
        <v>1</v>
      </c>
      <c r="J12" s="6">
        <v>1</v>
      </c>
      <c r="K12" s="5" t="s">
        <v>88</v>
      </c>
    </row>
    <row r="13" spans="2:11">
      <c r="B13" s="4" t="s">
        <v>440</v>
      </c>
      <c r="C13" s="51">
        <f>273.15+45</f>
        <v>318.14999999999998</v>
      </c>
      <c r="D13" s="2" t="s">
        <v>23</v>
      </c>
      <c r="E13" s="87" t="s">
        <v>16</v>
      </c>
      <c r="F13" s="87" t="s">
        <v>7</v>
      </c>
      <c r="G13" s="2" t="s">
        <v>60</v>
      </c>
      <c r="H13" s="87">
        <v>1</v>
      </c>
      <c r="I13" s="87">
        <v>1</v>
      </c>
      <c r="J13" s="6">
        <v>1</v>
      </c>
      <c r="K13" s="5" t="s">
        <v>133</v>
      </c>
    </row>
    <row r="14" spans="2:11">
      <c r="B14" s="4" t="s">
        <v>498</v>
      </c>
      <c r="C14" s="51">
        <v>76.2</v>
      </c>
      <c r="D14" s="2" t="s">
        <v>106</v>
      </c>
      <c r="E14" s="87" t="s">
        <v>16</v>
      </c>
      <c r="F14" s="87" t="s">
        <v>7</v>
      </c>
      <c r="G14" s="2" t="s">
        <v>53</v>
      </c>
      <c r="H14" s="87">
        <v>1</v>
      </c>
      <c r="I14" s="87">
        <v>1</v>
      </c>
      <c r="J14" s="6">
        <v>1</v>
      </c>
      <c r="K14" s="5" t="s">
        <v>155</v>
      </c>
    </row>
    <row r="15" spans="2:11" ht="43.2">
      <c r="B15" s="4" t="s">
        <v>271</v>
      </c>
      <c r="C15" s="51">
        <f>1.143</f>
        <v>1.143</v>
      </c>
      <c r="D15" s="2" t="s">
        <v>106</v>
      </c>
      <c r="E15" s="87" t="s">
        <v>16</v>
      </c>
      <c r="F15" s="87" t="s">
        <v>7</v>
      </c>
      <c r="G15" s="2" t="s">
        <v>60</v>
      </c>
      <c r="H15" s="87">
        <v>1</v>
      </c>
      <c r="I15" s="87">
        <v>1</v>
      </c>
      <c r="J15" s="6">
        <v>1</v>
      </c>
      <c r="K15" s="5" t="s">
        <v>89</v>
      </c>
    </row>
    <row r="16" spans="2:11" ht="28.8">
      <c r="B16" s="4" t="s">
        <v>272</v>
      </c>
      <c r="C16" s="51">
        <f>C15+0.5</f>
        <v>1.643</v>
      </c>
      <c r="D16" s="2" t="s">
        <v>106</v>
      </c>
      <c r="E16" s="87" t="s">
        <v>16</v>
      </c>
      <c r="F16" s="87" t="s">
        <v>7</v>
      </c>
      <c r="G16" s="2" t="s">
        <v>60</v>
      </c>
      <c r="H16" s="87">
        <v>1</v>
      </c>
      <c r="I16" s="87">
        <v>1</v>
      </c>
      <c r="J16" s="6">
        <v>1</v>
      </c>
      <c r="K16" s="5" t="s">
        <v>90</v>
      </c>
    </row>
    <row r="17" spans="2:11">
      <c r="B17" s="4" t="s">
        <v>91</v>
      </c>
      <c r="C17" s="51">
        <v>0.48</v>
      </c>
      <c r="D17" s="2" t="s">
        <v>3</v>
      </c>
      <c r="E17" s="87" t="s">
        <v>16</v>
      </c>
      <c r="F17" s="87" t="s">
        <v>7</v>
      </c>
      <c r="G17" s="2" t="s">
        <v>38</v>
      </c>
      <c r="H17" s="87">
        <v>1</v>
      </c>
      <c r="I17" s="87">
        <v>1</v>
      </c>
      <c r="J17" s="6">
        <v>1</v>
      </c>
      <c r="K17" s="5" t="s">
        <v>92</v>
      </c>
    </row>
    <row r="18" spans="2:11" ht="28.8">
      <c r="B18" s="4" t="s">
        <v>39</v>
      </c>
      <c r="C18" s="51">
        <v>0.25240000000000001</v>
      </c>
      <c r="D18" s="2" t="s">
        <v>25</v>
      </c>
      <c r="E18" s="87" t="s">
        <v>16</v>
      </c>
      <c r="F18" s="87" t="s">
        <v>7</v>
      </c>
      <c r="G18" s="2" t="s">
        <v>53</v>
      </c>
      <c r="H18" s="87">
        <v>1</v>
      </c>
      <c r="I18" s="87">
        <v>1</v>
      </c>
      <c r="J18" s="6">
        <v>1</v>
      </c>
      <c r="K18" s="5" t="s">
        <v>116</v>
      </c>
    </row>
    <row r="19" spans="2:11" ht="28.8">
      <c r="B19" s="117" t="s">
        <v>363</v>
      </c>
      <c r="C19" s="51">
        <v>10</v>
      </c>
      <c r="D19" s="55" t="s">
        <v>270</v>
      </c>
      <c r="E19" s="87" t="s">
        <v>29</v>
      </c>
      <c r="F19" s="87" t="s">
        <v>7</v>
      </c>
      <c r="G19" s="2" t="s">
        <v>60</v>
      </c>
      <c r="H19" s="87">
        <v>1</v>
      </c>
      <c r="I19" s="87">
        <v>1</v>
      </c>
      <c r="J19" s="7">
        <f>IF(Models!$C$14=0,0,IF(Models!$C$14=1,1,""))</f>
        <v>1</v>
      </c>
      <c r="K19" s="5" t="s">
        <v>279</v>
      </c>
    </row>
    <row r="20" spans="2:11" ht="28.8">
      <c r="B20" s="117" t="s">
        <v>364</v>
      </c>
      <c r="C20" s="51">
        <v>12</v>
      </c>
      <c r="D20" s="55" t="s">
        <v>270</v>
      </c>
      <c r="E20" s="87" t="s">
        <v>29</v>
      </c>
      <c r="F20" s="87" t="s">
        <v>7</v>
      </c>
      <c r="G20" s="2" t="s">
        <v>60</v>
      </c>
      <c r="H20" s="87">
        <v>1</v>
      </c>
      <c r="I20" s="87">
        <v>1</v>
      </c>
      <c r="J20" s="7">
        <f>IF(Models!$C$14=0,0,IF(Models!$C$14=1,1,""))</f>
        <v>1</v>
      </c>
      <c r="K20" s="5" t="s">
        <v>280</v>
      </c>
    </row>
    <row r="21" spans="2:11">
      <c r="B21" s="94" t="s">
        <v>448</v>
      </c>
      <c r="C21" s="51">
        <v>7.8300000000000002E-3</v>
      </c>
      <c r="D21" s="55" t="s">
        <v>24</v>
      </c>
      <c r="E21" s="93" t="s">
        <v>29</v>
      </c>
      <c r="F21" s="93" t="s">
        <v>7</v>
      </c>
      <c r="G21" s="2" t="s">
        <v>60</v>
      </c>
      <c r="H21" s="93">
        <v>1</v>
      </c>
      <c r="I21" s="93">
        <v>1</v>
      </c>
      <c r="J21" s="7">
        <f>IF(Models!$C$14=0,0,IF(Models!$C$14=1,1,""))</f>
        <v>1</v>
      </c>
      <c r="K21" s="5" t="s">
        <v>315</v>
      </c>
    </row>
    <row r="22" spans="2:11">
      <c r="B22" s="94" t="s">
        <v>449</v>
      </c>
      <c r="C22" s="51">
        <v>502.32</v>
      </c>
      <c r="D22" s="55" t="s">
        <v>362</v>
      </c>
      <c r="E22" s="93" t="s">
        <v>29</v>
      </c>
      <c r="F22" s="93" t="s">
        <v>7</v>
      </c>
      <c r="G22" s="2" t="s">
        <v>60</v>
      </c>
      <c r="H22" s="93">
        <v>1</v>
      </c>
      <c r="I22" s="93">
        <v>1</v>
      </c>
      <c r="J22" s="7">
        <f>IF(Models!$C$14=0,0,IF(Models!$C$14=1,1,""))</f>
        <v>1</v>
      </c>
      <c r="K22" s="5" t="s">
        <v>316</v>
      </c>
    </row>
    <row r="23" spans="2:11">
      <c r="B23" s="9" t="s">
        <v>147</v>
      </c>
      <c r="C23" s="52"/>
      <c r="D23" s="10"/>
      <c r="E23" s="11"/>
      <c r="F23" s="11"/>
      <c r="G23" s="10"/>
      <c r="H23" s="11">
        <v>1</v>
      </c>
      <c r="I23" s="11">
        <v>1</v>
      </c>
      <c r="J23" s="12">
        <v>0</v>
      </c>
      <c r="K23" s="13" t="s">
        <v>148</v>
      </c>
    </row>
  </sheetData>
  <sheetProtection algorithmName="SHA-512" hashValue="wNEYpI8ZJWS1NcbE/fhXPiDQvC17pOozeShMpUCRxIVoZ286fqxpkJXoLyPp9Enku0g/dLrE6YM6+Yxl5uf4pA==" saltValue="yYsWuxTuFes+g3In04fmgA==" spinCount="100000" sheet="1" objects="1" scenarios="1" selectLockedCells="1"/>
  <mergeCells count="2">
    <mergeCell ref="B2:K2"/>
    <mergeCell ref="K3:K7"/>
  </mergeCells>
  <conditionalFormatting sqref="C11:C23 C9">
    <cfRule type="expression" dxfId="98" priority="10">
      <formula>IF(AND($C9&lt;&gt;"",$J9=0),1,0)</formula>
    </cfRule>
    <cfRule type="expression" dxfId="97" priority="11">
      <formula>IF($C9&lt;&gt;"",1,0)</formula>
    </cfRule>
    <cfRule type="expression" dxfId="96" priority="12">
      <formula>$J9=0</formula>
    </cfRule>
  </conditionalFormatting>
  <conditionalFormatting sqref="C10">
    <cfRule type="expression" dxfId="95" priority="7">
      <formula>IF(AND($C10&lt;&gt;"",$J10=0),1,0)</formula>
    </cfRule>
    <cfRule type="expression" dxfId="94" priority="8">
      <formula>IF($C10&lt;&gt;"",1,0)</formula>
    </cfRule>
    <cfRule type="expression" dxfId="93" priority="9">
      <formula>$J10=0</formula>
    </cfRule>
  </conditionalFormatting>
  <conditionalFormatting sqref="K3">
    <cfRule type="expression" dxfId="92" priority="2214">
      <formula>IF(COUNTA($C$9:$C$23)&lt;&gt;COUNTIF($J$9:$J$23,1),1,0)</formula>
    </cfRule>
    <cfRule type="expression" dxfId="91"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6" activePane="bottomLeft" state="frozen"/>
      <selection activeCell="B2" sqref="B2"/>
      <selection pane="bottomLeft" activeCell="C26" sqref="C26"/>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3" t="s">
        <v>40</v>
      </c>
      <c r="C3" s="174"/>
      <c r="D3" s="174"/>
      <c r="E3" s="174"/>
      <c r="F3" s="174"/>
      <c r="G3" s="174"/>
      <c r="H3" s="174"/>
      <c r="I3" s="174"/>
      <c r="J3" s="174"/>
      <c r="K3" s="175"/>
    </row>
    <row r="4" spans="2:11" ht="14.4" customHeight="1">
      <c r="B4" s="14"/>
      <c r="C4" s="15"/>
      <c r="D4" s="16"/>
      <c r="E4" s="17"/>
      <c r="F4" s="17"/>
      <c r="G4" s="17"/>
      <c r="H4" s="17"/>
      <c r="I4" s="17"/>
      <c r="J4" s="17"/>
      <c r="K4" s="155" t="str">
        <f>IF(COUNTIF(Table1102412[Test 3],1)=COUNTA(Table1102412[Value]),"Ready","Not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c r="B9" s="47" t="s">
        <v>0</v>
      </c>
      <c r="C9" s="48" t="s">
        <v>1</v>
      </c>
      <c r="D9" s="48" t="s">
        <v>2</v>
      </c>
      <c r="E9" s="48" t="s">
        <v>14</v>
      </c>
      <c r="F9" s="48" t="s">
        <v>86</v>
      </c>
      <c r="G9" s="49" t="s">
        <v>51</v>
      </c>
      <c r="H9" s="49" t="s">
        <v>96</v>
      </c>
      <c r="I9" s="48" t="s">
        <v>97</v>
      </c>
      <c r="J9" s="50" t="s">
        <v>127</v>
      </c>
      <c r="K9" s="50" t="s">
        <v>12</v>
      </c>
    </row>
    <row r="10" spans="2:11" ht="28.8">
      <c r="B10" s="107" t="s">
        <v>414</v>
      </c>
      <c r="C10" s="51">
        <v>1</v>
      </c>
      <c r="D10" s="108" t="s">
        <v>3</v>
      </c>
      <c r="E10" s="127" t="s">
        <v>36</v>
      </c>
      <c r="F10" s="127" t="s">
        <v>165</v>
      </c>
      <c r="G10" s="2" t="s">
        <v>54</v>
      </c>
      <c r="H10" s="1">
        <v>1</v>
      </c>
      <c r="I10" s="1">
        <v>1</v>
      </c>
      <c r="J10" s="109">
        <v>1</v>
      </c>
      <c r="K10" s="110" t="s">
        <v>431</v>
      </c>
    </row>
    <row r="11" spans="2:11" ht="72">
      <c r="B11" s="107" t="s">
        <v>415</v>
      </c>
      <c r="C11" s="51">
        <v>4</v>
      </c>
      <c r="D11" s="108" t="s">
        <v>3</v>
      </c>
      <c r="E11" s="127" t="s">
        <v>36</v>
      </c>
      <c r="F11" s="127" t="s">
        <v>165</v>
      </c>
      <c r="G11" s="2" t="s">
        <v>54</v>
      </c>
      <c r="H11" s="1">
        <v>1</v>
      </c>
      <c r="I11" s="1">
        <v>1</v>
      </c>
      <c r="J11" s="109">
        <v>1</v>
      </c>
      <c r="K11" s="110" t="s">
        <v>433</v>
      </c>
    </row>
    <row r="12" spans="2:11" ht="72">
      <c r="B12" s="107" t="s">
        <v>416</v>
      </c>
      <c r="C12" s="51">
        <v>3</v>
      </c>
      <c r="D12" s="108" t="s">
        <v>3</v>
      </c>
      <c r="E12" s="134" t="s">
        <v>36</v>
      </c>
      <c r="F12" s="134" t="s">
        <v>165</v>
      </c>
      <c r="G12" s="2" t="s">
        <v>54</v>
      </c>
      <c r="H12" s="1">
        <v>1</v>
      </c>
      <c r="I12" s="1">
        <v>1</v>
      </c>
      <c r="J12" s="109">
        <v>1</v>
      </c>
      <c r="K12" s="110" t="s">
        <v>436</v>
      </c>
    </row>
    <row r="13" spans="2:11">
      <c r="B13" s="119" t="s">
        <v>442</v>
      </c>
      <c r="C13" s="51">
        <v>318.14999999999998</v>
      </c>
      <c r="D13" s="55" t="s">
        <v>23</v>
      </c>
      <c r="E13" s="118" t="s">
        <v>17</v>
      </c>
      <c r="F13" s="118" t="s">
        <v>7</v>
      </c>
      <c r="G13" s="2" t="s">
        <v>60</v>
      </c>
      <c r="H13" s="118">
        <v>1</v>
      </c>
      <c r="I13" s="118">
        <v>1</v>
      </c>
      <c r="J13" s="109">
        <v>1</v>
      </c>
      <c r="K13" s="5" t="s">
        <v>365</v>
      </c>
    </row>
    <row r="14" spans="2:11">
      <c r="B14" s="119" t="s">
        <v>443</v>
      </c>
      <c r="C14" s="51">
        <v>318.14999999999998</v>
      </c>
      <c r="D14" s="55" t="s">
        <v>23</v>
      </c>
      <c r="E14" s="118" t="s">
        <v>17</v>
      </c>
      <c r="F14" s="118" t="s">
        <v>7</v>
      </c>
      <c r="G14" s="2" t="s">
        <v>60</v>
      </c>
      <c r="H14" s="118">
        <v>1</v>
      </c>
      <c r="I14" s="118">
        <v>1</v>
      </c>
      <c r="J14" s="109">
        <v>1</v>
      </c>
      <c r="K14" s="5" t="s">
        <v>419</v>
      </c>
    </row>
    <row r="15" spans="2:11">
      <c r="B15" s="135" t="s">
        <v>444</v>
      </c>
      <c r="C15" s="51">
        <v>318.14999999999998</v>
      </c>
      <c r="D15" s="55" t="s">
        <v>23</v>
      </c>
      <c r="E15" s="134" t="s">
        <v>17</v>
      </c>
      <c r="F15" s="134" t="s">
        <v>7</v>
      </c>
      <c r="G15" s="2" t="s">
        <v>60</v>
      </c>
      <c r="H15" s="134">
        <v>1</v>
      </c>
      <c r="I15" s="134">
        <v>1</v>
      </c>
      <c r="J15" s="109">
        <v>1</v>
      </c>
      <c r="K15" s="5" t="s">
        <v>420</v>
      </c>
    </row>
    <row r="16" spans="2:11">
      <c r="B16" s="88" t="s">
        <v>273</v>
      </c>
      <c r="C16" s="51">
        <v>20</v>
      </c>
      <c r="D16" s="55" t="s">
        <v>106</v>
      </c>
      <c r="E16" s="87" t="s">
        <v>269</v>
      </c>
      <c r="F16" s="87" t="s">
        <v>7</v>
      </c>
      <c r="G16" s="2" t="s">
        <v>57</v>
      </c>
      <c r="H16" s="87">
        <v>1</v>
      </c>
      <c r="I16" s="87">
        <v>1</v>
      </c>
      <c r="J16" s="6">
        <v>1</v>
      </c>
      <c r="K16" s="5" t="s">
        <v>275</v>
      </c>
    </row>
    <row r="17" spans="2:11">
      <c r="B17" s="88" t="s">
        <v>274</v>
      </c>
      <c r="C17" s="51">
        <v>20.5</v>
      </c>
      <c r="D17" s="55" t="s">
        <v>106</v>
      </c>
      <c r="E17" s="87" t="s">
        <v>269</v>
      </c>
      <c r="F17" s="87" t="s">
        <v>7</v>
      </c>
      <c r="G17" s="2" t="s">
        <v>57</v>
      </c>
      <c r="H17" s="87">
        <v>1</v>
      </c>
      <c r="I17" s="87">
        <v>1</v>
      </c>
      <c r="J17" s="6">
        <v>1</v>
      </c>
      <c r="K17" s="5" t="s">
        <v>276</v>
      </c>
    </row>
    <row r="18" spans="2:11">
      <c r="B18" s="88" t="s">
        <v>445</v>
      </c>
      <c r="C18" s="51">
        <v>33.800769771555913</v>
      </c>
      <c r="D18" s="55" t="s">
        <v>106</v>
      </c>
      <c r="E18" s="87" t="s">
        <v>269</v>
      </c>
      <c r="F18" s="87" t="s">
        <v>7</v>
      </c>
      <c r="G18" s="2" t="s">
        <v>57</v>
      </c>
      <c r="H18" s="87">
        <v>1</v>
      </c>
      <c r="I18" s="87">
        <v>1</v>
      </c>
      <c r="J18" s="6">
        <v>1</v>
      </c>
      <c r="K18" s="5" t="s">
        <v>277</v>
      </c>
    </row>
    <row r="19" spans="2:11">
      <c r="B19" s="4" t="s">
        <v>225</v>
      </c>
      <c r="C19" s="51">
        <v>3.3941656669286671</v>
      </c>
      <c r="D19" s="2" t="s">
        <v>22</v>
      </c>
      <c r="E19" s="93" t="s">
        <v>17</v>
      </c>
      <c r="F19" s="93" t="s">
        <v>7</v>
      </c>
      <c r="G19" s="2" t="s">
        <v>53</v>
      </c>
      <c r="H19" s="93">
        <v>1</v>
      </c>
      <c r="I19" s="93">
        <v>1</v>
      </c>
      <c r="J19" s="6">
        <v>1</v>
      </c>
      <c r="K19" s="5" t="s">
        <v>229</v>
      </c>
    </row>
    <row r="20" spans="2:11" ht="43.2">
      <c r="B20" s="94" t="s">
        <v>418</v>
      </c>
      <c r="C20" s="51">
        <v>2.9313248941656633</v>
      </c>
      <c r="D20" s="2" t="s">
        <v>22</v>
      </c>
      <c r="E20" s="93" t="s">
        <v>17</v>
      </c>
      <c r="F20" s="93" t="s">
        <v>7</v>
      </c>
      <c r="G20" s="2" t="s">
        <v>53</v>
      </c>
      <c r="H20" s="93">
        <v>1</v>
      </c>
      <c r="I20" s="93">
        <v>1</v>
      </c>
      <c r="J20" s="6">
        <v>1</v>
      </c>
      <c r="K20" s="5" t="s">
        <v>421</v>
      </c>
    </row>
    <row r="21" spans="2:11" ht="43.2">
      <c r="B21" s="135" t="s">
        <v>417</v>
      </c>
      <c r="C21" s="51">
        <v>3.3941656669286671</v>
      </c>
      <c r="D21" s="2" t="s">
        <v>22</v>
      </c>
      <c r="E21" s="134" t="s">
        <v>17</v>
      </c>
      <c r="F21" s="134" t="s">
        <v>7</v>
      </c>
      <c r="G21" s="2" t="s">
        <v>53</v>
      </c>
      <c r="H21" s="134">
        <v>1</v>
      </c>
      <c r="I21" s="134">
        <v>1</v>
      </c>
      <c r="J21" s="6">
        <v>1</v>
      </c>
      <c r="K21" s="5" t="s">
        <v>422</v>
      </c>
    </row>
    <row r="22" spans="2:11" ht="28.8">
      <c r="B22" s="117" t="s">
        <v>369</v>
      </c>
      <c r="C22" s="51">
        <v>10</v>
      </c>
      <c r="D22" s="55" t="s">
        <v>270</v>
      </c>
      <c r="E22" s="93" t="s">
        <v>29</v>
      </c>
      <c r="F22" s="93" t="s">
        <v>7</v>
      </c>
      <c r="G22" s="2" t="s">
        <v>60</v>
      </c>
      <c r="H22" s="93">
        <v>1</v>
      </c>
      <c r="I22" s="93">
        <v>1</v>
      </c>
      <c r="J22" s="7">
        <f>IF(Models!$C$14=0,0,IF(Models!$C$14=1,1,""))</f>
        <v>1</v>
      </c>
      <c r="K22" s="5" t="s">
        <v>279</v>
      </c>
    </row>
    <row r="23" spans="2:11" ht="28.8">
      <c r="B23" s="117" t="s">
        <v>370</v>
      </c>
      <c r="C23" s="51">
        <v>12</v>
      </c>
      <c r="D23" s="55" t="s">
        <v>270</v>
      </c>
      <c r="E23" s="93" t="s">
        <v>29</v>
      </c>
      <c r="F23" s="93" t="s">
        <v>7</v>
      </c>
      <c r="G23" s="2" t="s">
        <v>60</v>
      </c>
      <c r="H23" s="93">
        <v>1</v>
      </c>
      <c r="I23" s="93">
        <v>1</v>
      </c>
      <c r="J23" s="7">
        <f>IF(Models!$C$14=0,0,IF(Models!$C$14=1,1,""))</f>
        <v>1</v>
      </c>
      <c r="K23" s="5" t="s">
        <v>280</v>
      </c>
    </row>
    <row r="24" spans="2:11" ht="28.8">
      <c r="B24" s="94" t="s">
        <v>446</v>
      </c>
      <c r="C24" s="51">
        <v>7.8300000000000002E-3</v>
      </c>
      <c r="D24" s="55" t="s">
        <v>24</v>
      </c>
      <c r="E24" s="93" t="s">
        <v>29</v>
      </c>
      <c r="F24" s="93" t="s">
        <v>7</v>
      </c>
      <c r="G24" s="2" t="s">
        <v>60</v>
      </c>
      <c r="H24" s="93">
        <v>1</v>
      </c>
      <c r="I24" s="93">
        <v>1</v>
      </c>
      <c r="J24" s="7">
        <f>IF(Models!$C$14=0,0,IF(Models!$C$14=1,1,""))</f>
        <v>1</v>
      </c>
      <c r="K24" s="5" t="s">
        <v>279</v>
      </c>
    </row>
    <row r="25" spans="2:11" ht="28.8">
      <c r="B25" s="94" t="s">
        <v>447</v>
      </c>
      <c r="C25" s="51">
        <v>502.32</v>
      </c>
      <c r="D25" s="55" t="s">
        <v>362</v>
      </c>
      <c r="E25" s="93" t="s">
        <v>29</v>
      </c>
      <c r="F25" s="93" t="s">
        <v>7</v>
      </c>
      <c r="G25" s="2" t="s">
        <v>60</v>
      </c>
      <c r="H25" s="93">
        <v>1</v>
      </c>
      <c r="I25" s="93">
        <v>1</v>
      </c>
      <c r="J25" s="7">
        <f>IF(Models!$C$14=0,0,IF(Models!$C$14=1,1,""))</f>
        <v>1</v>
      </c>
      <c r="K25" s="5" t="s">
        <v>280</v>
      </c>
    </row>
    <row r="26" spans="2:11">
      <c r="B26" s="9" t="s">
        <v>147</v>
      </c>
      <c r="C26" s="52"/>
      <c r="D26" s="10"/>
      <c r="E26" s="11"/>
      <c r="F26" s="11"/>
      <c r="G26" s="10"/>
      <c r="H26" s="11">
        <v>1</v>
      </c>
      <c r="I26" s="11">
        <v>1</v>
      </c>
      <c r="J26" s="12">
        <v>0</v>
      </c>
      <c r="K26" s="13" t="s">
        <v>148</v>
      </c>
    </row>
  </sheetData>
  <sheetProtection algorithmName="SHA-512" hashValue="jdIsMIzMmTc05YLS4kuISwyzBjWkyx0Lxz/sKRuBCukUTU8/O7bzEPdx3sXoe7gbjEKw/TDSSUp+FOtkYTOqgw==" saltValue="CLtBdlFcGGvPQRPUzyuG+w==" spinCount="100000" sheet="1" objects="1" scenarios="1" selectLockedCells="1"/>
  <mergeCells count="2">
    <mergeCell ref="B3:K3"/>
    <mergeCell ref="K4:K8"/>
  </mergeCells>
  <conditionalFormatting sqref="C26 C16:C18">
    <cfRule type="expression" dxfId="75" priority="82">
      <formula>IF(AND($C16&lt;&gt;"",$J16=0),1,0)</formula>
    </cfRule>
    <cfRule type="expression" dxfId="74" priority="83">
      <formula>IF($C16&lt;&gt;"",1,0)</formula>
    </cfRule>
    <cfRule type="expression" dxfId="73" priority="84">
      <formula>$J16=0</formula>
    </cfRule>
  </conditionalFormatting>
  <conditionalFormatting sqref="C24:C25">
    <cfRule type="expression" dxfId="72" priority="37">
      <formula>IF(AND($C24&lt;&gt;"",$J24=0),1,0)</formula>
    </cfRule>
    <cfRule type="expression" dxfId="71" priority="38">
      <formula>IF($C24&lt;&gt;"",1,0)</formula>
    </cfRule>
    <cfRule type="expression" dxfId="70" priority="39">
      <formula>$J24=0</formula>
    </cfRule>
  </conditionalFormatting>
  <conditionalFormatting sqref="C19:C20">
    <cfRule type="expression" dxfId="69" priority="34">
      <formula>IF(AND($C19&lt;&gt;"",$J19=0),1,0)</formula>
    </cfRule>
    <cfRule type="expression" dxfId="68" priority="35">
      <formula>IF($C19&lt;&gt;"",1,0)</formula>
    </cfRule>
    <cfRule type="expression" dxfId="67" priority="36">
      <formula>$J19=0</formula>
    </cfRule>
  </conditionalFormatting>
  <conditionalFormatting sqref="C22:C23">
    <cfRule type="expression" dxfId="66" priority="31">
      <formula>IF(AND($C22&lt;&gt;"",$J22=0),1,0)</formula>
    </cfRule>
    <cfRule type="expression" dxfId="65" priority="32">
      <formula>IF($C22&lt;&gt;"",1,0)</formula>
    </cfRule>
    <cfRule type="expression" dxfId="64" priority="33">
      <formula>$J22=0</formula>
    </cfRule>
  </conditionalFormatting>
  <conditionalFormatting sqref="C10">
    <cfRule type="expression" dxfId="63" priority="28">
      <formula>IF(AND($C10&lt;&gt;"",$J10=0),1,0)</formula>
    </cfRule>
    <cfRule type="expression" dxfId="62" priority="29">
      <formula>IF($C10&lt;&gt;"",1,0)</formula>
    </cfRule>
    <cfRule type="expression" dxfId="61" priority="30">
      <formula>$J10=0</formula>
    </cfRule>
  </conditionalFormatting>
  <conditionalFormatting sqref="C11">
    <cfRule type="expression" dxfId="60" priority="22">
      <formula>IF(AND($C11&lt;&gt;"",$J11=0),1,0)</formula>
    </cfRule>
    <cfRule type="expression" dxfId="59" priority="23">
      <formula>IF($C11&lt;&gt;"",1,0)</formula>
    </cfRule>
    <cfRule type="expression" dxfId="58" priority="24">
      <formula>$J11=0</formula>
    </cfRule>
  </conditionalFormatting>
  <conditionalFormatting sqref="C14">
    <cfRule type="expression" dxfId="57" priority="19">
      <formula>IF(AND($C14&lt;&gt;"",$J14=0),1,0)</formula>
    </cfRule>
    <cfRule type="expression" dxfId="56" priority="20">
      <formula>IF($C14&lt;&gt;"",1,0)</formula>
    </cfRule>
    <cfRule type="expression" dxfId="55" priority="21">
      <formula>$J14=0</formula>
    </cfRule>
  </conditionalFormatting>
  <conditionalFormatting sqref="C13:C15">
    <cfRule type="expression" dxfId="54" priority="16">
      <formula>IF(AND($C13&lt;&gt;"",$J13=0),1,0)</formula>
    </cfRule>
    <cfRule type="expression" dxfId="53" priority="17">
      <formula>IF($C13&lt;&gt;"",1,0)</formula>
    </cfRule>
    <cfRule type="expression" dxfId="52" priority="18">
      <formula>$J13=0</formula>
    </cfRule>
  </conditionalFormatting>
  <conditionalFormatting sqref="K4">
    <cfRule type="expression" dxfId="51" priority="2221">
      <formula>IF(COUNTA($C$10:$C$26)&lt;&gt;COUNTIF($J$10:$J$26,1),1,0)</formula>
    </cfRule>
    <cfRule type="expression" dxfId="50" priority="2222">
      <formula>IF(COUNTA($C$10:$C$26)=COUNTIF($J$10:$J$26,1),1,0)</formula>
    </cfRule>
  </conditionalFormatting>
  <conditionalFormatting sqref="C15">
    <cfRule type="expression" dxfId="49" priority="10">
      <formula>IF(AND($C15&lt;&gt;"",$J15=0),1,0)</formula>
    </cfRule>
    <cfRule type="expression" dxfId="48" priority="11">
      <formula>IF($C15&lt;&gt;"",1,0)</formula>
    </cfRule>
    <cfRule type="expression" dxfId="47" priority="12">
      <formula>$J15=0</formula>
    </cfRule>
  </conditionalFormatting>
  <conditionalFormatting sqref="C12">
    <cfRule type="expression" dxfId="46" priority="4">
      <formula>IF(AND($C12&lt;&gt;"",$J12=0),1,0)</formula>
    </cfRule>
    <cfRule type="expression" dxfId="45" priority="5">
      <formula>IF($C12&lt;&gt;"",1,0)</formula>
    </cfRule>
    <cfRule type="expression" dxfId="44" priority="6">
      <formula>$J12=0</formula>
    </cfRule>
  </conditionalFormatting>
  <conditionalFormatting sqref="C21">
    <cfRule type="expression" dxfId="43" priority="1">
      <formula>IF(AND($C21&lt;&gt;"",$J21=0),1,0)</formula>
    </cfRule>
    <cfRule type="expression" dxfId="42" priority="2">
      <formula>IF($C21&lt;&gt;"",1,0)</formula>
    </cfRule>
    <cfRule type="expression" dxfId="41"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4"/>
  <sheetViews>
    <sheetView showGridLines="0" topLeftCell="B2" zoomScale="85" zoomScaleNormal="85" zoomScaleSheetLayoutView="85" workbookViewId="0">
      <pane ySplit="8" topLeftCell="A19"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IF(COUNTIF(Table110[Test 3],1)=COUNTA(Table110[Value]),"Ready","Not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c r="B9" s="47" t="s">
        <v>0</v>
      </c>
      <c r="C9" s="48" t="s">
        <v>1</v>
      </c>
      <c r="D9" s="48" t="s">
        <v>2</v>
      </c>
      <c r="E9" s="48" t="s">
        <v>14</v>
      </c>
      <c r="F9" s="48" t="s">
        <v>86</v>
      </c>
      <c r="G9" s="49" t="s">
        <v>51</v>
      </c>
      <c r="H9" s="49" t="s">
        <v>96</v>
      </c>
      <c r="I9" s="48" t="s">
        <v>97</v>
      </c>
      <c r="J9" s="50" t="s">
        <v>127</v>
      </c>
      <c r="K9" s="50" t="s">
        <v>12</v>
      </c>
    </row>
    <row r="10" spans="2:11">
      <c r="B10" s="4" t="s">
        <v>228</v>
      </c>
      <c r="C10" s="51">
        <f>'Packed Bed Properties'!C12*0.9</f>
        <v>0.42884623340090183</v>
      </c>
      <c r="D10" s="2" t="s">
        <v>22</v>
      </c>
      <c r="E10" s="87" t="s">
        <v>17</v>
      </c>
      <c r="F10" s="87" t="s">
        <v>7</v>
      </c>
      <c r="G10" s="2" t="s">
        <v>53</v>
      </c>
      <c r="H10" s="87">
        <v>1</v>
      </c>
      <c r="I10" s="87">
        <v>1</v>
      </c>
      <c r="J10" s="6">
        <v>1</v>
      </c>
      <c r="K10" s="5" t="s">
        <v>113</v>
      </c>
    </row>
    <row r="11" spans="2:11">
      <c r="B11" s="119" t="s">
        <v>441</v>
      </c>
      <c r="C11" s="51">
        <v>318.14999999999998</v>
      </c>
      <c r="D11" s="55" t="s">
        <v>23</v>
      </c>
      <c r="E11" s="118" t="s">
        <v>17</v>
      </c>
      <c r="F11" s="118" t="s">
        <v>7</v>
      </c>
      <c r="G11" s="2" t="s">
        <v>60</v>
      </c>
      <c r="H11" s="118">
        <v>1</v>
      </c>
      <c r="I11" s="118">
        <v>1</v>
      </c>
      <c r="J11" s="7" cm="1">
        <f t="array" ref="J11">IF(Models!$C$14=0,0,IF(Models!$C$14=1,1,Table110[]))</f>
        <v>1</v>
      </c>
      <c r="K11" s="5" t="s">
        <v>497</v>
      </c>
    </row>
    <row r="12" spans="2:11" ht="28.8">
      <c r="B12" s="4" t="s">
        <v>5</v>
      </c>
      <c r="C12" s="51">
        <v>2</v>
      </c>
      <c r="D12" s="2" t="s">
        <v>3</v>
      </c>
      <c r="E12" s="87" t="s">
        <v>17</v>
      </c>
      <c r="F12" s="87" t="s">
        <v>7</v>
      </c>
      <c r="G12" s="2" t="s">
        <v>53</v>
      </c>
      <c r="H12" s="87">
        <v>1</v>
      </c>
      <c r="I12" s="87">
        <v>1</v>
      </c>
      <c r="J12" s="6">
        <v>1</v>
      </c>
      <c r="K12" s="5" t="s">
        <v>98</v>
      </c>
    </row>
    <row r="13" spans="2:11" ht="43.2">
      <c r="B13" s="4" t="s">
        <v>84</v>
      </c>
      <c r="C13" s="51" t="s">
        <v>105</v>
      </c>
      <c r="D13" s="2" t="s">
        <v>3</v>
      </c>
      <c r="E13" s="87" t="s">
        <v>31</v>
      </c>
      <c r="F13" s="87" t="s">
        <v>9</v>
      </c>
      <c r="G13" s="2" t="s">
        <v>5</v>
      </c>
      <c r="H13" s="87">
        <v>1</v>
      </c>
      <c r="I13" s="87">
        <f>$C$12</f>
        <v>2</v>
      </c>
      <c r="J13" s="6">
        <v>1</v>
      </c>
      <c r="K13" s="5" t="s">
        <v>509</v>
      </c>
    </row>
    <row r="14" spans="2:11" ht="43.2">
      <c r="B14" s="4" t="s">
        <v>85</v>
      </c>
      <c r="C14" s="51" t="s">
        <v>360</v>
      </c>
      <c r="D14" s="2" t="s">
        <v>3</v>
      </c>
      <c r="E14" s="87" t="s">
        <v>31</v>
      </c>
      <c r="F14" s="87" t="s">
        <v>9</v>
      </c>
      <c r="G14" s="2" t="s">
        <v>5</v>
      </c>
      <c r="H14" s="87"/>
      <c r="I14" s="87">
        <f>$C$12</f>
        <v>2</v>
      </c>
      <c r="J14" s="6">
        <v>1</v>
      </c>
      <c r="K14" s="5" t="s">
        <v>509</v>
      </c>
    </row>
    <row r="15" spans="2:11">
      <c r="B15" s="4" t="s">
        <v>510</v>
      </c>
      <c r="C15" s="51">
        <v>16</v>
      </c>
      <c r="D15" s="2" t="s">
        <v>507</v>
      </c>
      <c r="E15" s="147" t="s">
        <v>31</v>
      </c>
      <c r="F15" s="147" t="s">
        <v>7</v>
      </c>
      <c r="G15" s="2" t="s">
        <v>5</v>
      </c>
      <c r="H15" s="147">
        <v>1</v>
      </c>
      <c r="I15" s="147">
        <f>$C$12</f>
        <v>2</v>
      </c>
      <c r="J15" s="6">
        <v>1</v>
      </c>
      <c r="K15" s="5" t="s">
        <v>508</v>
      </c>
    </row>
    <row r="16" spans="2:11">
      <c r="B16" s="4" t="s">
        <v>511</v>
      </c>
      <c r="C16" s="51">
        <v>14</v>
      </c>
      <c r="D16" s="2" t="s">
        <v>507</v>
      </c>
      <c r="E16" s="147" t="s">
        <v>31</v>
      </c>
      <c r="F16" s="147" t="s">
        <v>7</v>
      </c>
      <c r="G16" s="2" t="s">
        <v>5</v>
      </c>
      <c r="H16" s="147"/>
      <c r="I16" s="147">
        <f>$C$12</f>
        <v>2</v>
      </c>
      <c r="J16" s="6">
        <v>1</v>
      </c>
      <c r="K16" s="5" t="s">
        <v>508</v>
      </c>
    </row>
    <row r="17" spans="2:11" ht="43.2">
      <c r="B17" s="4" t="s">
        <v>114</v>
      </c>
      <c r="C17" s="51">
        <v>0.21740000000000001</v>
      </c>
      <c r="D17" s="2" t="s">
        <v>3</v>
      </c>
      <c r="E17" s="87" t="s">
        <v>35</v>
      </c>
      <c r="F17" s="87" t="s">
        <v>7</v>
      </c>
      <c r="G17" s="2" t="s">
        <v>53</v>
      </c>
      <c r="H17" s="87">
        <v>1</v>
      </c>
      <c r="I17" s="87">
        <f t="shared" ref="I17:I22" si="0">$C$12</f>
        <v>2</v>
      </c>
      <c r="J17" s="6">
        <v>1</v>
      </c>
      <c r="K17" s="5" t="s">
        <v>282</v>
      </c>
    </row>
    <row r="18" spans="2:11" ht="43.2">
      <c r="B18" s="4" t="s">
        <v>115</v>
      </c>
      <c r="C18" s="51">
        <f>1-C17</f>
        <v>0.78259999999999996</v>
      </c>
      <c r="D18" s="2" t="s">
        <v>3</v>
      </c>
      <c r="E18" s="143" t="s">
        <v>35</v>
      </c>
      <c r="F18" s="87" t="s">
        <v>7</v>
      </c>
      <c r="G18" s="2" t="s">
        <v>53</v>
      </c>
      <c r="H18" s="87"/>
      <c r="I18" s="87">
        <f t="shared" si="0"/>
        <v>2</v>
      </c>
      <c r="J18" s="6">
        <v>1</v>
      </c>
      <c r="K18" s="5" t="s">
        <v>282</v>
      </c>
    </row>
    <row r="19" spans="2:11" ht="43.2">
      <c r="B19" s="4" t="s">
        <v>428</v>
      </c>
      <c r="C19" s="51">
        <v>0.999</v>
      </c>
      <c r="D19" s="2" t="s">
        <v>3</v>
      </c>
      <c r="E19" s="87" t="s">
        <v>268</v>
      </c>
      <c r="F19" s="87" t="s">
        <v>7</v>
      </c>
      <c r="G19" s="2" t="s">
        <v>53</v>
      </c>
      <c r="H19" s="87">
        <v>1</v>
      </c>
      <c r="I19" s="87">
        <f t="shared" si="0"/>
        <v>2</v>
      </c>
      <c r="J19" s="6">
        <v>1</v>
      </c>
      <c r="K19" s="5" t="s">
        <v>427</v>
      </c>
    </row>
    <row r="20" spans="2:11" ht="43.2">
      <c r="B20" s="4" t="s">
        <v>429</v>
      </c>
      <c r="C20" s="51">
        <v>1E-3</v>
      </c>
      <c r="D20" s="2" t="s">
        <v>3</v>
      </c>
      <c r="E20" s="143" t="s">
        <v>268</v>
      </c>
      <c r="F20" s="87" t="s">
        <v>7</v>
      </c>
      <c r="G20" s="2" t="s">
        <v>53</v>
      </c>
      <c r="H20" s="87"/>
      <c r="I20" s="87">
        <f t="shared" si="0"/>
        <v>2</v>
      </c>
      <c r="J20" s="6">
        <v>1</v>
      </c>
      <c r="K20" s="5" t="s">
        <v>427</v>
      </c>
    </row>
    <row r="21" spans="2:11" ht="43.2">
      <c r="B21" s="4" t="s">
        <v>424</v>
      </c>
      <c r="C21" s="51">
        <v>0.2</v>
      </c>
      <c r="D21" s="2" t="s">
        <v>3</v>
      </c>
      <c r="E21" s="143" t="s">
        <v>268</v>
      </c>
      <c r="F21" s="134" t="s">
        <v>7</v>
      </c>
      <c r="G21" s="2" t="s">
        <v>53</v>
      </c>
      <c r="H21" s="134">
        <v>1</v>
      </c>
      <c r="I21" s="134">
        <f t="shared" si="0"/>
        <v>2</v>
      </c>
      <c r="J21" s="6">
        <v>1</v>
      </c>
      <c r="K21" s="5" t="s">
        <v>426</v>
      </c>
    </row>
    <row r="22" spans="2:11" ht="43.2">
      <c r="B22" s="4" t="s">
        <v>425</v>
      </c>
      <c r="C22" s="51">
        <v>0.8</v>
      </c>
      <c r="D22" s="2" t="s">
        <v>3</v>
      </c>
      <c r="E22" s="143" t="s">
        <v>268</v>
      </c>
      <c r="F22" s="134" t="s">
        <v>7</v>
      </c>
      <c r="G22" s="2" t="s">
        <v>53</v>
      </c>
      <c r="H22" s="134"/>
      <c r="I22" s="134">
        <f t="shared" si="0"/>
        <v>2</v>
      </c>
      <c r="J22" s="6">
        <v>1</v>
      </c>
      <c r="K22" s="5" t="s">
        <v>426</v>
      </c>
    </row>
    <row r="23" spans="2:11">
      <c r="B23" s="4" t="s">
        <v>309</v>
      </c>
      <c r="C23" s="51">
        <v>14000</v>
      </c>
      <c r="D23" s="2" t="s">
        <v>311</v>
      </c>
      <c r="E23" s="127" t="s">
        <v>31</v>
      </c>
      <c r="F23" s="127" t="s">
        <v>7</v>
      </c>
      <c r="G23" s="2" t="s">
        <v>5</v>
      </c>
      <c r="H23" s="93">
        <v>1</v>
      </c>
      <c r="I23" s="93">
        <f>$C$12</f>
        <v>2</v>
      </c>
      <c r="J23" s="7">
        <f>IF(Models!$C$14=0,0,1)</f>
        <v>1</v>
      </c>
      <c r="K23" s="5" t="s">
        <v>318</v>
      </c>
    </row>
    <row r="24" spans="2:11">
      <c r="B24" s="4" t="s">
        <v>310</v>
      </c>
      <c r="C24" s="51">
        <v>20340</v>
      </c>
      <c r="D24" s="2" t="s">
        <v>311</v>
      </c>
      <c r="E24" s="127" t="s">
        <v>31</v>
      </c>
      <c r="F24" s="127" t="s">
        <v>7</v>
      </c>
      <c r="G24" s="2" t="s">
        <v>5</v>
      </c>
      <c r="H24" s="93"/>
      <c r="I24" s="93">
        <f>$C$12</f>
        <v>2</v>
      </c>
      <c r="J24" s="7">
        <f>IF(Models!$C$14=0,0,1)</f>
        <v>1</v>
      </c>
      <c r="K24" s="5" t="s">
        <v>318</v>
      </c>
    </row>
    <row r="25" spans="2:11" ht="28.8">
      <c r="B25" s="4" t="s">
        <v>393</v>
      </c>
      <c r="C25" s="51">
        <v>29.370999999999999</v>
      </c>
      <c r="D25" s="2" t="s">
        <v>313</v>
      </c>
      <c r="E25" s="127" t="s">
        <v>31</v>
      </c>
      <c r="F25" s="127" t="s">
        <v>7</v>
      </c>
      <c r="G25" s="2" t="s">
        <v>5</v>
      </c>
      <c r="H25" s="93">
        <v>1</v>
      </c>
      <c r="I25" s="93">
        <f t="shared" ref="I25:I30" si="1">$C$12</f>
        <v>2</v>
      </c>
      <c r="J25" s="6">
        <v>1</v>
      </c>
      <c r="K25" s="110" t="s">
        <v>391</v>
      </c>
    </row>
    <row r="26" spans="2:11" ht="28.8">
      <c r="B26" s="4" t="s">
        <v>394</v>
      </c>
      <c r="C26" s="51">
        <v>29.129000000000001</v>
      </c>
      <c r="D26" s="2" t="s">
        <v>313</v>
      </c>
      <c r="E26" s="127" t="s">
        <v>31</v>
      </c>
      <c r="F26" s="127" t="s">
        <v>7</v>
      </c>
      <c r="G26" s="2" t="s">
        <v>5</v>
      </c>
      <c r="H26" s="93"/>
      <c r="I26" s="93">
        <f t="shared" si="1"/>
        <v>2</v>
      </c>
      <c r="J26" s="6">
        <v>1</v>
      </c>
      <c r="K26" s="110" t="s">
        <v>391</v>
      </c>
    </row>
    <row r="27" spans="2:11" ht="28.8">
      <c r="B27" s="126" t="s">
        <v>395</v>
      </c>
      <c r="C27" s="51">
        <v>21.056999999999999</v>
      </c>
      <c r="D27" s="2" t="s">
        <v>313</v>
      </c>
      <c r="E27" s="127" t="s">
        <v>31</v>
      </c>
      <c r="F27" s="127" t="s">
        <v>7</v>
      </c>
      <c r="G27" s="2" t="s">
        <v>5</v>
      </c>
      <c r="H27" s="125">
        <v>1</v>
      </c>
      <c r="I27" s="125">
        <f t="shared" si="1"/>
        <v>2</v>
      </c>
      <c r="J27" s="6">
        <v>1</v>
      </c>
      <c r="K27" s="110" t="s">
        <v>392</v>
      </c>
    </row>
    <row r="28" spans="2:11" ht="28.8">
      <c r="B28" s="126" t="s">
        <v>396</v>
      </c>
      <c r="C28" s="51">
        <v>20.815000000000001</v>
      </c>
      <c r="D28" s="2" t="s">
        <v>313</v>
      </c>
      <c r="E28" s="127" t="s">
        <v>31</v>
      </c>
      <c r="F28" s="127" t="s">
        <v>7</v>
      </c>
      <c r="G28" s="2" t="s">
        <v>5</v>
      </c>
      <c r="H28" s="125"/>
      <c r="I28" s="125">
        <f t="shared" si="1"/>
        <v>2</v>
      </c>
      <c r="J28" s="6">
        <v>1</v>
      </c>
      <c r="K28" s="110" t="s">
        <v>392</v>
      </c>
    </row>
    <row r="29" spans="2:11" ht="28.8">
      <c r="B29" s="131" t="s">
        <v>402</v>
      </c>
      <c r="C29" s="51">
        <v>1</v>
      </c>
      <c r="D29" s="55" t="s">
        <v>3</v>
      </c>
      <c r="E29" s="130" t="s">
        <v>31</v>
      </c>
      <c r="F29" s="130" t="s">
        <v>7</v>
      </c>
      <c r="G29" s="2" t="s">
        <v>5</v>
      </c>
      <c r="H29" s="130">
        <v>1</v>
      </c>
      <c r="I29" s="132">
        <f t="shared" si="1"/>
        <v>2</v>
      </c>
      <c r="J29" s="6">
        <v>1</v>
      </c>
      <c r="K29" s="5" t="s">
        <v>398</v>
      </c>
    </row>
    <row r="30" spans="2:11" ht="28.8">
      <c r="B30" s="131" t="s">
        <v>403</v>
      </c>
      <c r="C30" s="51">
        <v>1</v>
      </c>
      <c r="D30" s="55" t="s">
        <v>3</v>
      </c>
      <c r="E30" s="130" t="s">
        <v>31</v>
      </c>
      <c r="F30" s="130" t="s">
        <v>7</v>
      </c>
      <c r="G30" s="2" t="s">
        <v>5</v>
      </c>
      <c r="H30" s="130"/>
      <c r="I30" s="132">
        <f t="shared" si="1"/>
        <v>2</v>
      </c>
      <c r="J30" s="6">
        <v>1</v>
      </c>
      <c r="K30" s="5" t="s">
        <v>398</v>
      </c>
    </row>
    <row r="31" spans="2:11" ht="28.8">
      <c r="B31" s="129" t="s">
        <v>397</v>
      </c>
      <c r="C31" s="51">
        <v>0.75</v>
      </c>
      <c r="D31" s="55" t="s">
        <v>3</v>
      </c>
      <c r="E31" s="128" t="s">
        <v>17</v>
      </c>
      <c r="F31" s="128" t="s">
        <v>7</v>
      </c>
      <c r="G31" s="2" t="s">
        <v>66</v>
      </c>
      <c r="H31" s="128">
        <v>1</v>
      </c>
      <c r="I31" s="128">
        <v>1</v>
      </c>
      <c r="J31" s="7">
        <f>IF(Models!$C$20+Models!$C$21&gt;=1,1,0)</f>
        <v>1</v>
      </c>
      <c r="K31" s="5" t="s">
        <v>399</v>
      </c>
    </row>
    <row r="32" spans="2:11" ht="16.2">
      <c r="B32" s="144" t="s">
        <v>499</v>
      </c>
      <c r="C32" s="51">
        <v>1.1814E-3</v>
      </c>
      <c r="D32" s="55" t="s">
        <v>501</v>
      </c>
      <c r="E32" s="143" t="s">
        <v>35</v>
      </c>
      <c r="F32" s="143" t="s">
        <v>7</v>
      </c>
      <c r="G32" s="2" t="s">
        <v>61</v>
      </c>
      <c r="H32" s="143">
        <v>1</v>
      </c>
      <c r="I32" s="143">
        <v>1</v>
      </c>
      <c r="J32" s="7">
        <f>IF(Models!$C$15=0,0,1)</f>
        <v>1</v>
      </c>
      <c r="K32" s="5" t="s">
        <v>503</v>
      </c>
    </row>
    <row r="33" spans="2:11">
      <c r="B33" s="144" t="s">
        <v>500</v>
      </c>
      <c r="C33" s="51">
        <f>18.37*10^(-6)</f>
        <v>1.8369999999999999E-5</v>
      </c>
      <c r="D33" s="55" t="s">
        <v>502</v>
      </c>
      <c r="E33" s="143" t="s">
        <v>35</v>
      </c>
      <c r="F33" s="143" t="s">
        <v>7</v>
      </c>
      <c r="G33" s="2" t="s">
        <v>61</v>
      </c>
      <c r="H33" s="143">
        <v>1</v>
      </c>
      <c r="I33" s="143">
        <v>1</v>
      </c>
      <c r="J33" s="7">
        <f>IF(Models!$C$15=0,0,1)</f>
        <v>1</v>
      </c>
      <c r="K33" s="5" t="s">
        <v>504</v>
      </c>
    </row>
    <row r="34" spans="2:11">
      <c r="B34" s="9" t="s">
        <v>147</v>
      </c>
      <c r="C34" s="52"/>
      <c r="D34" s="10"/>
      <c r="E34" s="11"/>
      <c r="F34" s="11"/>
      <c r="G34" s="10"/>
      <c r="H34" s="11">
        <v>1</v>
      </c>
      <c r="I34" s="11">
        <v>1</v>
      </c>
      <c r="J34" s="12">
        <v>0</v>
      </c>
      <c r="K34" s="13" t="s">
        <v>148</v>
      </c>
    </row>
  </sheetData>
  <sheetProtection algorithmName="SHA-512" hashValue="c6f9xODJ3/XzLSzwY83dc+3yadted9pmhkgJiDypSHRQitGLG1hI/ARY8gA8kjSMdAXLkl6gWHmxaA1Y7vnO8g==" saltValue="suK6NmQbCViWq5WzluyvGw==" spinCount="100000" sheet="1" objects="1" scenarios="1" selectLockedCells="1"/>
  <mergeCells count="2">
    <mergeCell ref="B3:K3"/>
    <mergeCell ref="K4:K8"/>
  </mergeCells>
  <conditionalFormatting sqref="C23:C34 C10:C14 C17:C20">
    <cfRule type="expression" dxfId="25" priority="16">
      <formula>IF(AND($C10&lt;&gt;"",$J10=0),1,0)</formula>
    </cfRule>
    <cfRule type="expression" dxfId="24" priority="17">
      <formula>IF($C10&lt;&gt;"",1,0)</formula>
    </cfRule>
    <cfRule type="expression" dxfId="23" priority="19">
      <formula>$J10=0</formula>
    </cfRule>
  </conditionalFormatting>
  <conditionalFormatting sqref="C21:C22">
    <cfRule type="expression" dxfId="22" priority="7">
      <formula>IF(AND($C21&lt;&gt;"",$J21=0),1,0)</formula>
    </cfRule>
    <cfRule type="expression" dxfId="21" priority="8">
      <formula>IF($C21&lt;&gt;"",1,0)</formula>
    </cfRule>
    <cfRule type="expression" dxfId="20" priority="9">
      <formula>$J21=0</formula>
    </cfRule>
  </conditionalFormatting>
  <conditionalFormatting sqref="K4">
    <cfRule type="expression" dxfId="19" priority="2260">
      <formula>IF(COUNTA($C$10:$C$34)&lt;&gt;COUNTIF($J$10:$J$34,1),1,0)</formula>
    </cfRule>
    <cfRule type="expression" dxfId="18" priority="2261">
      <formula>IF(COUNTA($C$10:$C$34)=COUNTIF($J$10:$J$34,1),1,0)</formula>
    </cfRule>
  </conditionalFormatting>
  <conditionalFormatting sqref="C15:C16">
    <cfRule type="expression" dxfId="17" priority="1">
      <formula>IF(AND($C15&lt;&gt;"",$J15=0),1,0)</formula>
    </cfRule>
    <cfRule type="expression" dxfId="16" priority="2">
      <formula>IF($C15&lt;&gt;"",1,0)</formula>
    </cfRule>
    <cfRule type="expression" dxfId="15" priority="3">
      <formula>$J15=0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232</v>
      </c>
    </row>
    <row r="2" spans="1:1">
      <c r="A2" t="s">
        <v>230</v>
      </c>
    </row>
    <row r="3" spans="1:1">
      <c r="A3" t="s">
        <v>231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C2"/>
  <sheetViews>
    <sheetView topLeftCell="CF1" workbookViewId="0">
      <selection activeCell="CM2" sqref="CM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122</v>
      </c>
      <c r="Q1" t="s">
        <v>123</v>
      </c>
      <c r="R1" t="s">
        <v>124</v>
      </c>
      <c r="S1" t="s">
        <v>125</v>
      </c>
      <c r="T1" t="s">
        <v>126</v>
      </c>
      <c r="U1" t="s">
        <v>217</v>
      </c>
      <c r="V1" t="s">
        <v>218</v>
      </c>
      <c r="W1" t="s">
        <v>219</v>
      </c>
      <c r="X1" t="s">
        <v>220</v>
      </c>
      <c r="Y1" t="s">
        <v>221</v>
      </c>
      <c r="Z1" t="s">
        <v>147</v>
      </c>
      <c r="AA1" t="s">
        <v>134</v>
      </c>
      <c r="AB1" t="s">
        <v>135</v>
      </c>
      <c r="AC1" t="s">
        <v>136</v>
      </c>
      <c r="AD1" t="s">
        <v>137</v>
      </c>
      <c r="AE1" t="s">
        <v>138</v>
      </c>
      <c r="AF1" t="s">
        <v>139</v>
      </c>
      <c r="AG1" t="s">
        <v>140</v>
      </c>
      <c r="AH1" t="s">
        <v>141</v>
      </c>
      <c r="AI1" t="s">
        <v>142</v>
      </c>
      <c r="AJ1" t="s">
        <v>143</v>
      </c>
      <c r="AK1" t="s">
        <v>382</v>
      </c>
      <c r="AL1" t="s">
        <v>383</v>
      </c>
      <c r="AM1" t="s">
        <v>384</v>
      </c>
      <c r="AN1" t="s">
        <v>385</v>
      </c>
      <c r="AO1" t="s">
        <v>386</v>
      </c>
      <c r="AP1" t="s">
        <v>147</v>
      </c>
      <c r="AQ1" t="s">
        <v>4</v>
      </c>
      <c r="AR1" t="s">
        <v>74</v>
      </c>
      <c r="AS1" t="s">
        <v>423</v>
      </c>
      <c r="AT1" t="s">
        <v>485</v>
      </c>
      <c r="AU1" t="s">
        <v>147</v>
      </c>
      <c r="AV1" t="s">
        <v>37</v>
      </c>
      <c r="AW1" t="s">
        <v>438</v>
      </c>
      <c r="AX1" t="s">
        <v>437</v>
      </c>
      <c r="AY1" t="s">
        <v>439</v>
      </c>
      <c r="AZ1" t="s">
        <v>151</v>
      </c>
      <c r="BA1" t="s">
        <v>147</v>
      </c>
      <c r="BB1" t="s">
        <v>304</v>
      </c>
      <c r="BC1" t="s">
        <v>411</v>
      </c>
      <c r="BD1" t="s">
        <v>412</v>
      </c>
      <c r="BE1" t="s">
        <v>93</v>
      </c>
      <c r="BF1" t="s">
        <v>94</v>
      </c>
      <c r="BG1" t="s">
        <v>95</v>
      </c>
      <c r="BH1" t="s">
        <v>101</v>
      </c>
      <c r="BI1" t="s">
        <v>104</v>
      </c>
      <c r="BJ1" t="s">
        <v>102</v>
      </c>
      <c r="BK1" t="s">
        <v>103</v>
      </c>
      <c r="BL1" t="s">
        <v>367</v>
      </c>
      <c r="BM1" t="s">
        <v>130</v>
      </c>
      <c r="BN1" t="s">
        <v>131</v>
      </c>
      <c r="BO1" t="s">
        <v>312</v>
      </c>
      <c r="BP1" t="s">
        <v>505</v>
      </c>
      <c r="BQ1" t="s">
        <v>147</v>
      </c>
      <c r="BR1" t="s">
        <v>77</v>
      </c>
      <c r="BS1" t="s">
        <v>54</v>
      </c>
      <c r="BT1" t="s">
        <v>343</v>
      </c>
      <c r="BU1" t="s">
        <v>344</v>
      </c>
      <c r="BV1" t="s">
        <v>107</v>
      </c>
      <c r="BW1" t="s">
        <v>109</v>
      </c>
      <c r="BX1" t="s">
        <v>110</v>
      </c>
      <c r="BY1" t="s">
        <v>111</v>
      </c>
      <c r="BZ1" t="s">
        <v>347</v>
      </c>
      <c r="CA1" t="s">
        <v>345</v>
      </c>
      <c r="CB1" t="s">
        <v>128</v>
      </c>
      <c r="CC1" t="s">
        <v>159</v>
      </c>
      <c r="CD1" t="s">
        <v>160</v>
      </c>
      <c r="CE1" t="s">
        <v>161</v>
      </c>
      <c r="CF1" t="s">
        <v>348</v>
      </c>
      <c r="CG1" t="s">
        <v>373</v>
      </c>
      <c r="CH1" t="s">
        <v>374</v>
      </c>
      <c r="CI1" t="s">
        <v>375</v>
      </c>
      <c r="CJ1" t="s">
        <v>376</v>
      </c>
      <c r="CK1" t="s">
        <v>377</v>
      </c>
      <c r="CL1" t="s">
        <v>353</v>
      </c>
      <c r="CM1" t="s">
        <v>354</v>
      </c>
      <c r="CN1" t="s">
        <v>355</v>
      </c>
      <c r="CO1" t="s">
        <v>356</v>
      </c>
      <c r="CP1" t="s">
        <v>357</v>
      </c>
      <c r="CQ1" t="s">
        <v>358</v>
      </c>
      <c r="CR1" t="s">
        <v>452</v>
      </c>
      <c r="CS1" t="s">
        <v>451</v>
      </c>
      <c r="CT1" t="s">
        <v>459</v>
      </c>
      <c r="CU1" t="s">
        <v>458</v>
      </c>
      <c r="CV1" t="s">
        <v>457</v>
      </c>
      <c r="CW1" t="s">
        <v>463</v>
      </c>
      <c r="CX1" t="s">
        <v>147</v>
      </c>
      <c r="CY1" t="s">
        <v>55</v>
      </c>
      <c r="CZ1" t="s">
        <v>281</v>
      </c>
      <c r="DA1" t="s">
        <v>226</v>
      </c>
      <c r="DB1" t="s">
        <v>227</v>
      </c>
      <c r="DC1" t="s">
        <v>440</v>
      </c>
      <c r="DD1" t="s">
        <v>498</v>
      </c>
      <c r="DE1" t="s">
        <v>271</v>
      </c>
      <c r="DF1" t="s">
        <v>272</v>
      </c>
      <c r="DG1" t="s">
        <v>91</v>
      </c>
      <c r="DH1" t="s">
        <v>39</v>
      </c>
      <c r="DI1" t="s">
        <v>363</v>
      </c>
      <c r="DJ1" t="s">
        <v>364</v>
      </c>
      <c r="DK1" t="s">
        <v>448</v>
      </c>
      <c r="DL1" t="s">
        <v>449</v>
      </c>
      <c r="DM1" t="s">
        <v>147</v>
      </c>
      <c r="DN1" t="s">
        <v>414</v>
      </c>
      <c r="DO1" t="s">
        <v>415</v>
      </c>
      <c r="DP1" t="s">
        <v>416</v>
      </c>
      <c r="DQ1" t="s">
        <v>442</v>
      </c>
      <c r="DR1" t="s">
        <v>443</v>
      </c>
      <c r="DS1" t="s">
        <v>444</v>
      </c>
      <c r="DT1" t="s">
        <v>273</v>
      </c>
      <c r="DU1" t="s">
        <v>274</v>
      </c>
      <c r="DV1" t="s">
        <v>445</v>
      </c>
      <c r="DW1" t="s">
        <v>225</v>
      </c>
      <c r="DX1" t="s">
        <v>418</v>
      </c>
      <c r="DY1" t="s">
        <v>417</v>
      </c>
      <c r="DZ1" t="s">
        <v>369</v>
      </c>
      <c r="EA1" t="s">
        <v>370</v>
      </c>
      <c r="EB1" t="s">
        <v>446</v>
      </c>
      <c r="EC1" t="s">
        <v>447</v>
      </c>
      <c r="ED1" t="s">
        <v>147</v>
      </c>
      <c r="EE1" t="s">
        <v>228</v>
      </c>
      <c r="EF1" t="s">
        <v>441</v>
      </c>
      <c r="EG1" t="s">
        <v>5</v>
      </c>
      <c r="EH1" t="s">
        <v>84</v>
      </c>
      <c r="EI1" t="s">
        <v>85</v>
      </c>
      <c r="EJ1" t="s">
        <v>510</v>
      </c>
      <c r="EK1" t="s">
        <v>511</v>
      </c>
      <c r="EL1" t="s">
        <v>114</v>
      </c>
      <c r="EM1" t="s">
        <v>115</v>
      </c>
      <c r="EN1" t="s">
        <v>428</v>
      </c>
      <c r="EO1" t="s">
        <v>429</v>
      </c>
      <c r="EP1" t="s">
        <v>424</v>
      </c>
      <c r="EQ1" t="s">
        <v>425</v>
      </c>
      <c r="ER1" t="s">
        <v>309</v>
      </c>
      <c r="ES1" t="s">
        <v>310</v>
      </c>
      <c r="ET1" t="s">
        <v>393</v>
      </c>
      <c r="EU1" t="s">
        <v>394</v>
      </c>
      <c r="EV1" t="s">
        <v>395</v>
      </c>
      <c r="EW1" t="s">
        <v>396</v>
      </c>
      <c r="EX1" t="s">
        <v>402</v>
      </c>
      <c r="EY1" t="s">
        <v>403</v>
      </c>
      <c r="EZ1" t="s">
        <v>397</v>
      </c>
      <c r="FA1" t="s">
        <v>499</v>
      </c>
      <c r="FB1" t="s">
        <v>500</v>
      </c>
      <c r="FC1" t="s">
        <v>147</v>
      </c>
    </row>
    <row r="2" spans="1:159">
      <c r="A2">
        <v>0</v>
      </c>
      <c r="B2">
        <v>0</v>
      </c>
      <c r="C2">
        <v>0</v>
      </c>
      <c r="D2">
        <v>1</v>
      </c>
      <c r="E2">
        <v>1</v>
      </c>
      <c r="F2">
        <v>1</v>
      </c>
      <c r="G2">
        <v>0</v>
      </c>
      <c r="H2">
        <v>0</v>
      </c>
      <c r="I2">
        <v>0</v>
      </c>
      <c r="J2">
        <v>0</v>
      </c>
      <c r="K2">
        <v>1</v>
      </c>
      <c r="L2">
        <v>1</v>
      </c>
      <c r="M2">
        <v>0</v>
      </c>
      <c r="N2">
        <v>0</v>
      </c>
      <c r="P2">
        <v>1</v>
      </c>
      <c r="Q2">
        <v>1</v>
      </c>
      <c r="R2">
        <v>1</v>
      </c>
      <c r="S2">
        <v>1</v>
      </c>
      <c r="T2">
        <v>0</v>
      </c>
      <c r="U2">
        <v>1</v>
      </c>
      <c r="V2">
        <v>1</v>
      </c>
      <c r="AA2">
        <v>1</v>
      </c>
      <c r="AB2">
        <v>1</v>
      </c>
      <c r="AC2">
        <v>1</v>
      </c>
      <c r="AD2">
        <v>1</v>
      </c>
      <c r="AE2">
        <v>1</v>
      </c>
      <c r="AF2">
        <v>1</v>
      </c>
      <c r="AG2">
        <v>1</v>
      </c>
      <c r="AH2">
        <v>1</v>
      </c>
      <c r="AI2">
        <v>1</v>
      </c>
      <c r="AJ2">
        <v>1</v>
      </c>
      <c r="AK2">
        <v>1</v>
      </c>
      <c r="AL2">
        <v>1</v>
      </c>
      <c r="AQ2">
        <v>200</v>
      </c>
      <c r="AR2">
        <v>1.0000000000000001E-9</v>
      </c>
      <c r="AS2">
        <v>25</v>
      </c>
      <c r="AT2" t="s">
        <v>489</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L2">
        <v>315.14999999999998</v>
      </c>
      <c r="BM2">
        <v>62</v>
      </c>
      <c r="BN2">
        <v>19.7</v>
      </c>
      <c r="BO2">
        <v>920.9</v>
      </c>
      <c r="BP2">
        <v>0.2</v>
      </c>
      <c r="BR2">
        <v>3</v>
      </c>
      <c r="BS2">
        <v>5</v>
      </c>
      <c r="BT2" t="s">
        <v>346</v>
      </c>
      <c r="BU2" t="s">
        <v>361</v>
      </c>
      <c r="BV2">
        <v>4</v>
      </c>
      <c r="BW2">
        <v>7</v>
      </c>
      <c r="BX2">
        <v>100</v>
      </c>
      <c r="BY2">
        <v>35</v>
      </c>
      <c r="BZ2">
        <v>65</v>
      </c>
      <c r="CA2" t="s">
        <v>512</v>
      </c>
      <c r="CB2">
        <v>0</v>
      </c>
      <c r="CC2">
        <v>1</v>
      </c>
      <c r="CD2">
        <v>1</v>
      </c>
      <c r="CE2">
        <v>1</v>
      </c>
      <c r="CF2">
        <v>1</v>
      </c>
      <c r="CG2">
        <v>0</v>
      </c>
      <c r="CH2">
        <v>3.0856050000000002</v>
      </c>
      <c r="CI2">
        <v>0.999</v>
      </c>
      <c r="CJ2">
        <v>0.47649599999999998</v>
      </c>
      <c r="CK2">
        <v>4.4999999999999997E-3</v>
      </c>
      <c r="CL2" t="s">
        <v>381</v>
      </c>
      <c r="CM2" t="s">
        <v>482</v>
      </c>
      <c r="CN2" t="s">
        <v>349</v>
      </c>
      <c r="CO2" t="s">
        <v>349</v>
      </c>
      <c r="CP2" t="s">
        <v>407</v>
      </c>
      <c r="CQ2" t="s">
        <v>483</v>
      </c>
      <c r="CR2" t="s">
        <v>349</v>
      </c>
      <c r="CS2" t="s">
        <v>413</v>
      </c>
      <c r="CT2" t="s">
        <v>349</v>
      </c>
      <c r="CU2" t="s">
        <v>349</v>
      </c>
      <c r="CV2" t="s">
        <v>349</v>
      </c>
      <c r="CW2" t="s">
        <v>349</v>
      </c>
      <c r="CY2">
        <v>1</v>
      </c>
      <c r="CZ2">
        <v>5</v>
      </c>
      <c r="DA2">
        <v>3.0856051517533336</v>
      </c>
      <c r="DB2">
        <v>0.4764958148898909</v>
      </c>
      <c r="DC2">
        <v>318.14999999999998</v>
      </c>
      <c r="DD2">
        <v>76.2</v>
      </c>
      <c r="DE2">
        <v>1.143</v>
      </c>
      <c r="DF2">
        <v>1.643</v>
      </c>
      <c r="DG2">
        <v>0.48</v>
      </c>
      <c r="DH2">
        <v>0.25240000000000001</v>
      </c>
      <c r="DI2">
        <v>10</v>
      </c>
      <c r="DJ2">
        <v>12</v>
      </c>
      <c r="DK2">
        <v>7.8300000000000002E-3</v>
      </c>
      <c r="DL2">
        <v>502.32</v>
      </c>
      <c r="DN2">
        <v>1</v>
      </c>
      <c r="DO2">
        <v>4</v>
      </c>
      <c r="DP2">
        <v>3</v>
      </c>
      <c r="DQ2">
        <v>318.14999999999998</v>
      </c>
      <c r="DR2">
        <v>318.14999999999998</v>
      </c>
      <c r="DS2">
        <v>318.14999999999998</v>
      </c>
      <c r="DT2">
        <v>20</v>
      </c>
      <c r="DU2">
        <v>20.5</v>
      </c>
      <c r="DV2">
        <v>33.800769771555913</v>
      </c>
      <c r="DW2">
        <v>3.3941656669286671</v>
      </c>
      <c r="DX2">
        <v>2.9313248941656633</v>
      </c>
      <c r="DY2">
        <v>3.3941656669286671</v>
      </c>
      <c r="DZ2">
        <v>10</v>
      </c>
      <c r="EA2">
        <v>12</v>
      </c>
      <c r="EB2">
        <v>7.8300000000000002E-3</v>
      </c>
      <c r="EC2">
        <v>502.32</v>
      </c>
      <c r="EE2">
        <v>0.42884623340090183</v>
      </c>
      <c r="EF2">
        <v>318.14999999999998</v>
      </c>
      <c r="EG2">
        <v>2</v>
      </c>
      <c r="EH2" t="s">
        <v>105</v>
      </c>
      <c r="EI2" t="s">
        <v>360</v>
      </c>
      <c r="EJ2">
        <v>16</v>
      </c>
      <c r="EK2">
        <v>14</v>
      </c>
      <c r="EL2">
        <v>0.21740000000000001</v>
      </c>
      <c r="EM2">
        <v>0.78259999999999996</v>
      </c>
      <c r="EN2">
        <v>0.999</v>
      </c>
      <c r="EO2">
        <v>1E-3</v>
      </c>
      <c r="EP2">
        <v>0.2</v>
      </c>
      <c r="EQ2">
        <v>0.8</v>
      </c>
      <c r="ER2">
        <v>14000</v>
      </c>
      <c r="ES2">
        <v>20340</v>
      </c>
      <c r="ET2">
        <v>29.370999999999999</v>
      </c>
      <c r="EU2">
        <v>29.129000000000001</v>
      </c>
      <c r="EV2">
        <v>21.056999999999999</v>
      </c>
      <c r="EW2">
        <v>20.815000000000001</v>
      </c>
      <c r="EX2">
        <v>1</v>
      </c>
      <c r="EY2">
        <v>1</v>
      </c>
      <c r="EZ2">
        <v>0.75</v>
      </c>
      <c r="FA2">
        <v>1.1814E-3</v>
      </c>
      <c r="FB2">
        <v>1.8369999999999999E-5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C2"/>
  <sheetViews>
    <sheetView topLeftCell="CC1" workbookViewId="0">
      <selection activeCell="CR2" sqref="CR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122</v>
      </c>
      <c r="Q1" t="s">
        <v>123</v>
      </c>
      <c r="R1" t="s">
        <v>124</v>
      </c>
      <c r="S1" t="s">
        <v>125</v>
      </c>
      <c r="T1" t="s">
        <v>126</v>
      </c>
      <c r="U1" t="s">
        <v>217</v>
      </c>
      <c r="V1" t="s">
        <v>218</v>
      </c>
      <c r="W1" t="s">
        <v>219</v>
      </c>
      <c r="X1" t="s">
        <v>220</v>
      </c>
      <c r="Y1" t="s">
        <v>221</v>
      </c>
      <c r="Z1" t="s">
        <v>147</v>
      </c>
      <c r="AA1" t="s">
        <v>134</v>
      </c>
      <c r="AB1" t="s">
        <v>135</v>
      </c>
      <c r="AC1" t="s">
        <v>136</v>
      </c>
      <c r="AD1" t="s">
        <v>137</v>
      </c>
      <c r="AE1" t="s">
        <v>138</v>
      </c>
      <c r="AF1" t="s">
        <v>139</v>
      </c>
      <c r="AG1" t="s">
        <v>140</v>
      </c>
      <c r="AH1" t="s">
        <v>141</v>
      </c>
      <c r="AI1" t="s">
        <v>142</v>
      </c>
      <c r="AJ1" t="s">
        <v>143</v>
      </c>
      <c r="AK1" t="s">
        <v>382</v>
      </c>
      <c r="AL1" t="s">
        <v>383</v>
      </c>
      <c r="AM1" t="s">
        <v>384</v>
      </c>
      <c r="AN1" t="s">
        <v>385</v>
      </c>
      <c r="AO1" t="s">
        <v>386</v>
      </c>
      <c r="AP1" t="s">
        <v>147</v>
      </c>
      <c r="AQ1" t="s">
        <v>4</v>
      </c>
      <c r="AR1" t="s">
        <v>74</v>
      </c>
      <c r="AS1" t="s">
        <v>423</v>
      </c>
      <c r="AT1" t="s">
        <v>485</v>
      </c>
      <c r="AU1" t="s">
        <v>147</v>
      </c>
      <c r="AV1" t="s">
        <v>37</v>
      </c>
      <c r="AW1" t="s">
        <v>438</v>
      </c>
      <c r="AX1" t="s">
        <v>437</v>
      </c>
      <c r="AY1" t="s">
        <v>439</v>
      </c>
      <c r="AZ1" t="s">
        <v>151</v>
      </c>
      <c r="BA1" t="s">
        <v>147</v>
      </c>
      <c r="BB1" t="s">
        <v>304</v>
      </c>
      <c r="BC1" t="s">
        <v>411</v>
      </c>
      <c r="BD1" t="s">
        <v>412</v>
      </c>
      <c r="BE1" t="s">
        <v>93</v>
      </c>
      <c r="BF1" t="s">
        <v>94</v>
      </c>
      <c r="BG1" t="s">
        <v>95</v>
      </c>
      <c r="BH1" t="s">
        <v>101</v>
      </c>
      <c r="BI1" t="s">
        <v>104</v>
      </c>
      <c r="BJ1" t="s">
        <v>102</v>
      </c>
      <c r="BK1" t="s">
        <v>103</v>
      </c>
      <c r="BL1" t="s">
        <v>367</v>
      </c>
      <c r="BM1" t="s">
        <v>130</v>
      </c>
      <c r="BN1" t="s">
        <v>131</v>
      </c>
      <c r="BO1" t="s">
        <v>312</v>
      </c>
      <c r="BP1" t="s">
        <v>505</v>
      </c>
      <c r="BQ1" t="s">
        <v>147</v>
      </c>
      <c r="BR1" t="s">
        <v>77</v>
      </c>
      <c r="BS1" t="s">
        <v>54</v>
      </c>
      <c r="BT1" t="s">
        <v>343</v>
      </c>
      <c r="BU1" t="s">
        <v>344</v>
      </c>
      <c r="BV1" t="s">
        <v>107</v>
      </c>
      <c r="BW1" t="s">
        <v>109</v>
      </c>
      <c r="BX1" t="s">
        <v>110</v>
      </c>
      <c r="BY1" t="s">
        <v>111</v>
      </c>
      <c r="BZ1" t="s">
        <v>347</v>
      </c>
      <c r="CA1" t="s">
        <v>345</v>
      </c>
      <c r="CB1" t="s">
        <v>128</v>
      </c>
      <c r="CC1" t="s">
        <v>159</v>
      </c>
      <c r="CD1" t="s">
        <v>160</v>
      </c>
      <c r="CE1" t="s">
        <v>161</v>
      </c>
      <c r="CF1" t="s">
        <v>348</v>
      </c>
      <c r="CG1" t="s">
        <v>373</v>
      </c>
      <c r="CH1" t="s">
        <v>374</v>
      </c>
      <c r="CI1" t="s">
        <v>375</v>
      </c>
      <c r="CJ1" t="s">
        <v>376</v>
      </c>
      <c r="CK1" t="s">
        <v>377</v>
      </c>
      <c r="CL1" t="s">
        <v>353</v>
      </c>
      <c r="CM1" t="s">
        <v>354</v>
      </c>
      <c r="CN1" t="s">
        <v>355</v>
      </c>
      <c r="CO1" t="s">
        <v>356</v>
      </c>
      <c r="CP1" t="s">
        <v>357</v>
      </c>
      <c r="CQ1" t="s">
        <v>358</v>
      </c>
      <c r="CR1" t="s">
        <v>452</v>
      </c>
      <c r="CS1" t="s">
        <v>451</v>
      </c>
      <c r="CT1" t="s">
        <v>459</v>
      </c>
      <c r="CU1" t="s">
        <v>458</v>
      </c>
      <c r="CV1" t="s">
        <v>457</v>
      </c>
      <c r="CW1" t="s">
        <v>463</v>
      </c>
      <c r="CX1" t="s">
        <v>147</v>
      </c>
      <c r="CY1" t="s">
        <v>55</v>
      </c>
      <c r="CZ1" t="s">
        <v>281</v>
      </c>
      <c r="DA1" t="s">
        <v>226</v>
      </c>
      <c r="DB1" t="s">
        <v>227</v>
      </c>
      <c r="DC1" t="s">
        <v>440</v>
      </c>
      <c r="DD1" t="s">
        <v>498</v>
      </c>
      <c r="DE1" t="s">
        <v>271</v>
      </c>
      <c r="DF1" t="s">
        <v>272</v>
      </c>
      <c r="DG1" t="s">
        <v>91</v>
      </c>
      <c r="DH1" t="s">
        <v>39</v>
      </c>
      <c r="DI1" t="s">
        <v>363</v>
      </c>
      <c r="DJ1" t="s">
        <v>364</v>
      </c>
      <c r="DK1" t="s">
        <v>448</v>
      </c>
      <c r="DL1" t="s">
        <v>449</v>
      </c>
      <c r="DM1" t="s">
        <v>147</v>
      </c>
      <c r="DN1" t="s">
        <v>414</v>
      </c>
      <c r="DO1" t="s">
        <v>415</v>
      </c>
      <c r="DP1" t="s">
        <v>416</v>
      </c>
      <c r="DQ1" t="s">
        <v>442</v>
      </c>
      <c r="DR1" t="s">
        <v>443</v>
      </c>
      <c r="DS1" t="s">
        <v>444</v>
      </c>
      <c r="DT1" t="s">
        <v>273</v>
      </c>
      <c r="DU1" t="s">
        <v>274</v>
      </c>
      <c r="DV1" t="s">
        <v>445</v>
      </c>
      <c r="DW1" t="s">
        <v>225</v>
      </c>
      <c r="DX1" t="s">
        <v>418</v>
      </c>
      <c r="DY1" t="s">
        <v>417</v>
      </c>
      <c r="DZ1" t="s">
        <v>369</v>
      </c>
      <c r="EA1" t="s">
        <v>370</v>
      </c>
      <c r="EB1" t="s">
        <v>446</v>
      </c>
      <c r="EC1" t="s">
        <v>447</v>
      </c>
      <c r="ED1" t="s">
        <v>147</v>
      </c>
      <c r="EE1" t="s">
        <v>228</v>
      </c>
      <c r="EF1" t="s">
        <v>441</v>
      </c>
      <c r="EG1" t="s">
        <v>5</v>
      </c>
      <c r="EH1" t="s">
        <v>84</v>
      </c>
      <c r="EI1" t="s">
        <v>85</v>
      </c>
      <c r="EJ1" t="s">
        <v>510</v>
      </c>
      <c r="EK1" t="s">
        <v>511</v>
      </c>
      <c r="EL1" t="s">
        <v>114</v>
      </c>
      <c r="EM1" t="s">
        <v>115</v>
      </c>
      <c r="EN1" t="s">
        <v>428</v>
      </c>
      <c r="EO1" t="s">
        <v>429</v>
      </c>
      <c r="EP1" t="s">
        <v>424</v>
      </c>
      <c r="EQ1" t="s">
        <v>425</v>
      </c>
      <c r="ER1" t="s">
        <v>309</v>
      </c>
      <c r="ES1" t="s">
        <v>310</v>
      </c>
      <c r="ET1" t="s">
        <v>393</v>
      </c>
      <c r="EU1" t="s">
        <v>394</v>
      </c>
      <c r="EV1" t="s">
        <v>395</v>
      </c>
      <c r="EW1" t="s">
        <v>396</v>
      </c>
      <c r="EX1" t="s">
        <v>402</v>
      </c>
      <c r="EY1" t="s">
        <v>403</v>
      </c>
      <c r="EZ1" t="s">
        <v>397</v>
      </c>
      <c r="FA1" t="s">
        <v>499</v>
      </c>
      <c r="FB1" t="s">
        <v>500</v>
      </c>
      <c r="FC1" t="s">
        <v>147</v>
      </c>
    </row>
    <row r="2" spans="1:159">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1</v>
      </c>
      <c r="BM2">
        <v>1</v>
      </c>
      <c r="BN2">
        <v>1</v>
      </c>
      <c r="BO2">
        <v>1</v>
      </c>
      <c r="BP2">
        <v>1</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1</v>
      </c>
      <c r="DJ2">
        <v>1</v>
      </c>
      <c r="DK2">
        <v>1</v>
      </c>
      <c r="DL2">
        <v>1</v>
      </c>
      <c r="DM2">
        <v>0</v>
      </c>
      <c r="DN2">
        <v>1</v>
      </c>
      <c r="DO2">
        <v>1</v>
      </c>
      <c r="DP2">
        <v>1</v>
      </c>
      <c r="DQ2">
        <v>1</v>
      </c>
      <c r="DR2">
        <v>1</v>
      </c>
      <c r="DS2">
        <v>1</v>
      </c>
      <c r="DT2">
        <v>1</v>
      </c>
      <c r="DU2">
        <v>1</v>
      </c>
      <c r="DV2">
        <v>1</v>
      </c>
      <c r="DW2">
        <v>1</v>
      </c>
      <c r="DX2">
        <v>1</v>
      </c>
      <c r="DY2">
        <v>1</v>
      </c>
      <c r="DZ2">
        <v>1</v>
      </c>
      <c r="EA2">
        <v>1</v>
      </c>
      <c r="EB2">
        <v>1</v>
      </c>
      <c r="EC2">
        <v>1</v>
      </c>
      <c r="ED2">
        <v>0</v>
      </c>
      <c r="EE2">
        <v>1</v>
      </c>
      <c r="EF2">
        <v>1</v>
      </c>
      <c r="EG2">
        <v>1</v>
      </c>
      <c r="EH2">
        <v>1</v>
      </c>
      <c r="EI2">
        <v>1</v>
      </c>
      <c r="EJ2">
        <v>1</v>
      </c>
      <c r="EK2">
        <v>1</v>
      </c>
      <c r="EL2">
        <v>1</v>
      </c>
      <c r="EM2">
        <v>1</v>
      </c>
      <c r="EN2">
        <v>1</v>
      </c>
      <c r="EO2">
        <v>1</v>
      </c>
      <c r="EP2">
        <v>1</v>
      </c>
      <c r="EQ2">
        <v>1</v>
      </c>
      <c r="ER2">
        <v>1</v>
      </c>
      <c r="ES2">
        <v>1</v>
      </c>
      <c r="ET2">
        <v>1</v>
      </c>
      <c r="EU2">
        <v>1</v>
      </c>
      <c r="EV2">
        <v>1</v>
      </c>
      <c r="EW2">
        <v>1</v>
      </c>
      <c r="EX2">
        <v>1</v>
      </c>
      <c r="EY2">
        <v>1</v>
      </c>
      <c r="EZ2">
        <v>1</v>
      </c>
      <c r="FA2">
        <v>1</v>
      </c>
      <c r="FB2">
        <v>1</v>
      </c>
      <c r="FC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2022-05-13T23:29:53Z</dcterms:modified>
</cp:coreProperties>
</file>