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updateLinks="always" codeName="ThisWorkbook" defaultThemeVersion="166925"/>
  <mc:AlternateContent xmlns:mc="http://schemas.openxmlformats.org/markup-compatibility/2006">
    <mc:Choice Requires="x15">
      <x15ac:absPath xmlns:x15ac="http://schemas.microsoft.com/office/spreadsheetml/2010/11/ac" url="/Users/tk/Desktop/case_study_1.0.e/1_simulation_inputs/"/>
    </mc:Choice>
  </mc:AlternateContent>
  <xr:revisionPtr revIDLastSave="0" documentId="13_ncr:1_{5BCF7323-F816-864C-9CEA-1F6FAA806F69}" xr6:coauthVersionLast="47" xr6:coauthVersionMax="47" xr10:uidLastSave="{00000000-0000-0000-0000-000000000000}"/>
  <bookViews>
    <workbookView xWindow="0" yWindow="640" windowWidth="23260" windowHeight="13180"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<sst xmlns="http://schemas.openxmlformats.org/spreadsheetml/2006/main" count="1131" uniqueCount="365">
  <si>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</si>
  <si>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</si>
  <si>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</si>
  <si>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</si>
  <si>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</si>
  <si>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</si>
  <si>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</si>
  <si>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</si>
  <si>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</si>
  <si>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</si>
  <si>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</si>
  <si>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</si>
  <si>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</si>
  <si>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</si>
  <si>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</si>
  <si>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</si>
  <si>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</si>
  <si>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</si>
  <si>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</si>
  <si>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</si>
  <si>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</si>
  <si>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</si>
  <si>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</si>
  <si>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</si>
  <si>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</si>
  <si>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</si>
  <si>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</si>
  <si>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</si>
  <si>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</si>
  <si>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</si>
  <si>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</si>
  <si>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</si>
  <si>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</si>
  <si>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</si>
  <si>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</si>
  <si>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</si>
  <si>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</si>
  <si>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</si>
  <si>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</si>
  <si>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</si>
  <si>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</si>
  <si>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</si>
  <si>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</si>
  <si>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</si>
  <si>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</si>
  <si>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</si>
  <si>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</si>
  <si>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</si>
  <si>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</si>
  <si>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</si>
  <si>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</si>
  <si>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</si>
  <si>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</si>
  <si>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</si>
  <si>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</si>
  <si>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</si>
  <si>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</si>
  <si>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</si>
  <si>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</si>
  <si>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</si>
  <si>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</si>
  <si>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</si>
  <si>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</si>
  <si>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</si>
  <si>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</si>
  <si>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</si>
  <si>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</si>
  <si>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</si>
  <si>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</si>
  <si>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</si>
  <si>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</si>
  <si>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</si>
  <si>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</si>
  <si>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</si>
  <si>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</si>
  <si>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</si>
  <si>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</si>
  <si>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</si>
  <si>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</si>
  <si>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</si>
  <si>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</si>
  <si>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</si>
  <si>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</si>
  <si>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</si>
  <si>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</si>
  <si>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</si>
  <si>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</si>
  <si>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</si>
  <si>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</si>
  <si>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</si>
  <si>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</si>
  <si>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</si>
  <si>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</si>
  <si>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</si>
  <si>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</si>
  <si>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</si>
  <si>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</si>
  <si>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</si>
  <si>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</si>
  <si>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</si>
  <si>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</si>
  <si>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</si>
  <si>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</si>
  <si>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</si>
  <si>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</si>
  <si>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</si>
  <si>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</si>
  <si>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</si>
  <si>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</si>
  <si>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</si>
  <si>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</si>
  <si>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</si>
  <si>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</si>
  <si>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</si>
  <si>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</si>
  <si>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</si>
  <si>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</si>
  <si>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</si>
  <si>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</si>
  <si>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</si>
  <si>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</si>
  <si>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</si>
  <si>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</si>
  <si>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</si>
  <si>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</si>
  <si>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</si>
  <si>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</si>
  <si>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</si>
  <si>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</si>
  <si>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</si>
  <si>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</si>
  <si>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</si>
  <si>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</si>
  <si>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</si>
  <si>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</si>
  <si>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</si>
  <si>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</si>
  <si>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</si>
  <si>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</si>
  <si>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</si>
  <si>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</si>
  <si>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</si>
  <si>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</si>
  <si>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</si>
  <si>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</si>
  <si>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</si>
  <si>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</si>
  <si>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</si>
  <si>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</si>
  <si>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</si>
  <si>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</si>
  <si>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</si>
  <si>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</si>
  <si>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</si>
  <si>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</si>
  <si>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</si>
  <si>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</si>
  <si>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</si>
  <si>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</si>
  <si>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</si>
  <si>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</si>
  <si>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</si>
  <si>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</si>
  <si>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</si>
  <si>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</si>
  <si>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</si>
  <si>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</si>
  <si>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</si>
  <si>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</si>
  <si>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</si>
  <si>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</si>
  <si>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</si>
  <si>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</si>
  <si>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</si>
  <si>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</si>
  <si>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</si>
  <si>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</si>
  <si>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</si>
  <si>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</si>
  <si>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</si>
  <si>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</si>
  <si>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</si>
  <si>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</si>
  <si>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</si>
  <si>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</si>
  <si>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</si>
  <si>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</si>
  <si>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</si>
  <si>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</si>
  <si>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</si>
  <si>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</si>
  <si>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</si>
  <si>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</si>
  <si>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</si>
  <si>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</si>
  <si>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</si>
  <si>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</si>
  <si>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</si>
  <si>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</si>
  <si>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</si>
  <si>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</si>
  <si>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</si>
  <si>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</si>
  <si>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</si>
  <si>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</si>
  <si>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</si>
  <si>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</si>
  <si>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</si>
  <si>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</si>
  <si>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</si>
  <si>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</si>
  <si>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</si>
  <si>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</si>
  <si>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</si>
  <si>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</si>
  <si>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</si>
  <si>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</si>
  <si>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</si>
  <si>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</si>
  <si>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</si>
  <si>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</si>
  <si>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</si>
  <si>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</si>
  <si>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</si>
  <si>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</si>
  <si>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</si>
  <si>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</si>
  <si>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</si>
  <si>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</si>
  <si>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</si>
  <si>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</si>
  <si>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</si>
  <si>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</si>
  <si>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</si>
  <si>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</si>
  <si>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</si>
  <si>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</si>
  <si>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</si>
  <si>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</si>
  <si>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</si>
  <si>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</si>
  <si>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</si>
  <si>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</si>
  <si>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</si>
  <si>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</si>
  <si>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</si>
  <si>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</si>
  <si>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</si>
  <si>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</si>
  <si>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</si>
  <si>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</si>
  <si>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</si>
  <si>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</si>
  <si>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</si>
  <si>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</si>
  <si>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</si>
  <si>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</si>
  <si>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</si>
  <si>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</si>
  <si>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</si>
  <si>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</si>
  <si>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</si>
  <si>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</si>
  <si>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</si>
  <si>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</si>
  <si>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</si>
  <si>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</si>
  <si>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</si>
  <si>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</si>
  <si>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</si>
  <si>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</si>
  <si>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</si>
  <si>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</si>
  <si>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</si>
  <si>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</si>
  <si>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</si>
  <si>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</si>
  <si>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</si>
  <si>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</si>
  <si>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</si>
  <si>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</si>
  <si>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</si>
  <si>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</si>
  <si>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</si>
  <si>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</si>
  <si>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</si>
  <si>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</si>
  <si>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</si>
  <si>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</si>
  <si>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</si>
  <si>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</si>
  <si>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</si>
  <si>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</si>
  <si>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</si>
  <si>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</si>
  <si>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</si>
  <si>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</si>
  <si>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</si>
  <si>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</si>
  <si>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</si>
  <si>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</si>
  <si>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</si>
  <si>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</si>
  <si>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</si>
  <si>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</si>
  <si>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</si>
  <si>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</si>
  <si>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</si>
  <si>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</si>
  <si>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</si>
  <si>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</si>
  <si>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</si>
  <si>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</si>
  <si>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</si>
  <si>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</si>
  <si>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</si>
  <si>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</si>
  <si>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</si>
  <si>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</si>
  <si>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</si>
  <si>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</si>
  <si>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</si>
  <si>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</si>
  <si>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</si>
  <si>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</si>
  <si>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</si>
  <si>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</si>
  <si>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</si>
  <si>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</si>
  <si>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</si>
  <si>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</si>
  <si>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</si>
  <si>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</si>
  <si>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</si>
  <si>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</si>
  <si>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</si>
  <si>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</si>
  <si>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</si>
  <si>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</si>
  <si>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</si>
  <si>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</si>
  <si>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</si>
  <si>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</si>
  <si>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</si>
  <si>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</si>
  <si>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</si>
  <si>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</si>
  <si>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</si>
  <si>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</si>
  <si>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</si>
  <si>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</si>
  <si>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4 1 35 65 4 1 35 65</t>
  </si>
  <si>
    <t>0 3.085605152 0.476495815 0 0 3.085605152 0.476495815 0</t>
  </si>
  <si>
    <t>None Pressure_[bar] Pressure_[bar] None None Pressure_[bar] Pressure_[bar] None</t>
  </si>
  <si>
    <t>None Adsorber_1_Prod_End Adsorber_2_Prod_End None None Adsorber_2_Prod_End Adsorber_1_Prod_End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</si>
  <si>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</si>
  <si>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</si>
  <si>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</si>
  <si>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</si>
  <si>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0 0.0000085 0.00000507 0.00000507 0.00000507 0.00000507 0.00000675 1</t>
  </si>
  <si>
    <t>0.00000507 0.00000507 0.00000675 1 0 0.0000085 0.00000507 0.00000507</t>
  </si>
  <si>
    <t>0.000055 0 1 1 1 1 0 0.000000125</t>
  </si>
  <si>
    <t>1 1 0 0.000000125 0.000055 0 1 1</t>
  </si>
  <si>
    <t>1_(negative) 0_(positive) 0_(positive) 0_(positive) 0_(positive) 0_(positive) 1_(negative) 1_(negative)</t>
  </si>
  <si>
    <t>0_(positive) 0_(positive) 1_(negative) 1_(negative) 1_(negative) 0_(positive) 0_(positive) 0_(positive)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</si>
</sst>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2" dataDxfId="80" headerRowBorderDxfId="81" tableBorderDxfId="79" totalsRowBorderDxfId="78">
  <autoFilter ref="A9:J13" xr:uid="{B089C5C3-2CCE-4800-96CA-2131BB6E3E4F}"/>
  <tableColumns count="10">
    <tableColumn id="1" xr3:uid="{B74FFB85-2D30-2248-A7F7-F9B59A5E8CFF}" name="Variable" dataDxfId="77"/>
    <tableColumn id="4" xr3:uid="{60EF3E4D-7C76-4043-99D4-ADAEA96787E6}" name="Value" dataDxfId="76"/>
    <tableColumn id="5" xr3:uid="{C5CA3C39-58DB-CD4F-9E50-5D2008F0E4A7}" name="Unit" dataDxfId="75"/>
    <tableColumn id="6" xr3:uid="{B9E69413-DB95-204F-9494-7456D76A8956}" name="Comparisons" dataDxfId="74"/>
    <tableColumn id="7" xr3:uid="{F5A3A202-5AED-EF49-A242-F186A4937E89}" name="Variable Type" dataDxfId="73"/>
    <tableColumn id="8" xr3:uid="{93CB49C7-D7F9-AD4A-BE8A-B9B446828E85}" name="Dependency" dataDxfId="72"/>
    <tableColumn id="12" xr3:uid="{8A8E4280-7DFF-F040-BC62-92460CFF74F8}" name="Test 1" dataDxfId="71"/>
    <tableColumn id="10" xr3:uid="{B402B24B-3143-B74C-B234-CC9367918327}" name="Test 2" dataDxfId="70"/>
    <tableColumn id="2" xr3:uid="{A2ECB960-DF6E-CC4C-B930-70C73CAD4EDE}" name="Test 3" dataDxfId="69"/>
    <tableColumn id="9" xr3:uid="{AF810ADD-A738-A044-AE38-3E9B8AAB2DFA}" name="Description"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7" dataDxfId="45" headerRowBorderDxfId="46" tableBorderDxfId="44" totalsRowBorderDxfId="43">
  <autoFilter ref="A9:J24" xr:uid="{B089C5C3-2CCE-4800-96CA-2131BB6E3E4F}"/>
  <tableColumns count="10">
    <tableColumn id="1" xr3:uid="{B98941E9-1F8D-FA4F-B8CD-D19FA0CCE7B4}" name="Variable" dataDxfId="42"/>
    <tableColumn id="4" xr3:uid="{727F89FD-185E-664A-A44F-49646268379F}" name="Value" dataDxfId="41">
      <calculatedColumnFormula>IF(Table1323[[#This Row],[Test 3]]=1,_xlfn.TEXTJOIN(" ",TRUE,'Cycle Organizer'!E11:E11),"")</calculatedColumnFormula>
    </tableColumn>
    <tableColumn id="5" xr3:uid="{D0488D30-3DC2-904A-BA5A-CACD3EEC7D17}" name="Unit" dataDxfId="40"/>
    <tableColumn id="6" xr3:uid="{9112EDC0-76BE-9546-A557-16201290DACC}" name="Comparisons" dataDxfId="39"/>
    <tableColumn id="7" xr3:uid="{4F3D680C-E3B0-014A-858E-06A189C1336A}" name="Variable Type" dataDxfId="38"/>
    <tableColumn id="8" xr3:uid="{4F5D00A9-97D5-E141-87BC-CB91CD679F2C}" name="Dependency" dataDxfId="37"/>
    <tableColumn id="12" xr3:uid="{3E2FDA4E-8924-234A-8D70-FEFA2242DD0C}" name="Test 1" dataDxfId="36"/>
    <tableColumn id="10" xr3:uid="{D5461923-1F13-424D-88C0-CDBD0551AB36}" name="Test 2" dataDxfId="35"/>
    <tableColumn id="2" xr3:uid="{8F164C94-DCC1-1941-A4E7-A3D223D748FE}" name="Test 3" dataDxfId="34"/>
    <tableColumn id="9" xr3:uid="{35227A5D-3970-B042-9FA5-06C9B540EE2C}" name="Description" dataDxfId="33"/>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2</v>
      </c>
      <c r="C10" s="16" t="s">
        <v>3</v>
      </c>
      <c r="D10" s="49" t="s">
        <v>16</v>
      </c>
      <c r="E10" s="49" t="s">
        <v>7</v>
      </c>
      <c r="F10" s="16" t="s">
        <v>43</v>
      </c>
      <c r="G10" s="49">
        <v>1</v>
      </c>
      <c r="H10" s="49">
        <v>1</v>
      </c>
      <c r="I10" s="17">
        <v>1</v>
      </c>
      <c r="J10" s="18" t="s">
        <v>246</v>
      </c>
    </row>
    <row r="11" spans="1:10" ht="16" x14ac:dyDescent="0.2">
      <c r="A11" s="15" t="s">
        <v>58</v>
      </c>
      <c r="B11" s="2">
        <v>25</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P5e82pcZuGMRs9SKvr1ZwFCRsmpyJMAhJsn2n0A5BhpL/wlUt0gM1NGc2shntebj0B7Ezocuq9vEJ9sCR0xYAg==" saltValue="RaxvH11GcmwCX3fJqOi1kQ==" spinCount="100000" sheet="1" objects="1" scenarios="1" selectLockedCells="1"/>
  <mergeCells count="2">
    <mergeCell ref="A3:J3"/>
    <mergeCell ref="J4:J8"/>
  </mergeCells>
  <conditionalFormatting sqref="B10:B13">
    <cfRule type="expression" dxfId="87" priority="1">
      <formula>IF(AND($B10&lt;&gt;"",$I10=0),1,0)</formula>
    </cfRule>
    <cfRule type="expression" dxfId="86" priority="2">
      <formula>IF($B10&lt;&gt;"",1,0)</formula>
    </cfRule>
    <cfRule type="expression" dxfId="85" priority="3">
      <formula>$I10 = 0</formula>
    </cfRule>
  </conditionalFormatting>
  <conditionalFormatting sqref="J4">
    <cfRule type="expression" dxfId="84" priority="12">
      <formula>IF(COUNTA($B$10:$B$13)&lt;&gt;COUNTIF($I$10:$I$13,1),1,0)</formula>
    </cfRule>
    <cfRule type="expression" dxfId="8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0 3.085605152 0.476495815 0 0 3.085605152 0.476495815 0</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Pressure_[bar] Pressure_[bar] None None Pressure_[bar] Pressure_[bar]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Adsorber_1_Prod_End Adsorber_2_Prod_End None None Adsorber_2_Prod_End Adsorber_1_Prod_End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6" x14ac:dyDescent="0.2">
      <c r="A15" s="76" t="s">
        <v>292</v>
      </c>
      <c r="B15" s="78" t="str">
        <f ca="1">IF(Table1323[[#This Row],[Test 3]]=1,_xlfn.TEXTJOIN(" ",TRUE,OFFSET('Cycle Organizer'!$E$17,12*(RIGHT(A15,1)-1),0):OFFSET('Cycle Organizer'!$E$17,12*(RIGHT(A15,1)-1),Initialization!$B$12)),"")</f>
        <v>HP-FEE-RAF HP-FEE-RAF DP-ATM-XXX LP-ATM-RAF RP-XXX-RAF RP-FEE-XXX HP-FEE-RAF HP-FEE-RAF</v>
      </c>
      <c r="C15" s="16" t="s">
        <v>3</v>
      </c>
      <c r="D15" s="49" t="s">
        <v>27</v>
      </c>
      <c r="E15" s="49" t="s">
        <v>9</v>
      </c>
      <c r="F15" s="16" t="s">
        <v>40</v>
      </c>
      <c r="G15" s="49"/>
      <c r="H15" s="49">
        <f>Initialization!$B$10</f>
        <v>2</v>
      </c>
      <c r="I15" s="17">
        <v>1</v>
      </c>
      <c r="J15" s="18" t="s">
        <v>266</v>
      </c>
    </row>
    <row r="16" spans="1:10" ht="16" x14ac:dyDescent="0.2">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6" x14ac:dyDescent="0.2">
      <c r="A17" s="76" t="s">
        <v>291</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49" t="s">
        <v>27</v>
      </c>
      <c r="E17" s="49" t="s">
        <v>9</v>
      </c>
      <c r="F17" s="16" t="s">
        <v>40</v>
      </c>
      <c r="G17" s="49"/>
      <c r="H17" s="49">
        <f>Initialization!$B$10</f>
        <v>2</v>
      </c>
      <c r="I17" s="17">
        <v>1</v>
      </c>
      <c r="J17" s="18" t="s">
        <v>267</v>
      </c>
    </row>
    <row r="18" spans="1:10" ht="32" x14ac:dyDescent="0.2">
      <c r="A18" s="76" t="s">
        <v>259</v>
      </c>
      <c r="B18" s="78" t="str">
        <f ca="1">IF(Table1323[[#This Row],[Test 3]]=1,_xlfn.TEXTJOIN(" ",TRUE,OFFSET('Cycle Organizer'!$E$22,12*(RIGHT(A18,1)-1),0):OFFSET('Cycle Organizer'!$E$22,12*(RIGHT(A18,1)-1),Initialization!$B$12)),"")</f>
        <v>0 0.0000085 0.00000507 0.00000507 0.00000507 0.00000507 0.00000675 1</v>
      </c>
      <c r="C18" s="16" t="s">
        <v>67</v>
      </c>
      <c r="D18" s="49" t="s">
        <v>27</v>
      </c>
      <c r="E18" s="49" t="s">
        <v>9</v>
      </c>
      <c r="F18" s="16" t="s">
        <v>40</v>
      </c>
      <c r="G18" s="49">
        <v>1</v>
      </c>
      <c r="H18" s="49">
        <f>Initialization!$B$10</f>
        <v>2</v>
      </c>
      <c r="I18" s="17">
        <v>1</v>
      </c>
      <c r="J18" s="18" t="s">
        <v>265</v>
      </c>
    </row>
    <row r="19" spans="1:10" ht="32" x14ac:dyDescent="0.2">
      <c r="A19" s="76" t="s">
        <v>290</v>
      </c>
      <c r="B19" s="78" t="str">
        <f ca="1">IF(Table1323[[#This Row],[Test 3]]=1,_xlfn.TEXTJOIN(" ",TRUE,OFFSET('Cycle Organizer'!$E$22,12*(RIGHT(A19,1)-1),0):OFFSET('Cycle Organizer'!$E$22,12*(RIGHT(A19,1)-1),Initialization!$B$12)),"")</f>
        <v>0.00000507 0.00000507 0.00000675 1 0 0.0000085 0.00000507 0.00000507</v>
      </c>
      <c r="C19" s="16" t="s">
        <v>67</v>
      </c>
      <c r="D19" s="49" t="s">
        <v>27</v>
      </c>
      <c r="E19" s="49" t="s">
        <v>9</v>
      </c>
      <c r="F19" s="16" t="s">
        <v>40</v>
      </c>
      <c r="G19" s="49"/>
      <c r="H19" s="49">
        <f>Initialization!$B$10</f>
        <v>2</v>
      </c>
      <c r="I19" s="17">
        <v>1</v>
      </c>
      <c r="J19" s="18" t="s">
        <v>265</v>
      </c>
    </row>
    <row r="20" spans="1:10" ht="32" x14ac:dyDescent="0.2">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32" x14ac:dyDescent="0.2">
      <c r="A21" s="76" t="s">
        <v>289</v>
      </c>
      <c r="B21" s="78" t="str">
        <f ca="1">IF(Table1323[[#This Row],[Test 3]]=1,_xlfn.TEXTJOIN(" ",TRUE,OFFSET('Cycle Organizer'!$E$26,12*(RIGHT(A21,1)-1),0):OFFSET('Cycle Organizer'!$E$26,12*(RIGHT(A21,1)-1),Initialization!$B$12)),"")</f>
        <v>1 1 0 0.000000125 0.000055 0 1 1</v>
      </c>
      <c r="C21" s="16" t="s">
        <v>67</v>
      </c>
      <c r="D21" s="49" t="s">
        <v>27</v>
      </c>
      <c r="E21" s="49" t="s">
        <v>9</v>
      </c>
      <c r="F21" s="16" t="s">
        <v>40</v>
      </c>
      <c r="G21" s="49"/>
      <c r="H21" s="49">
        <f>Initialization!$B$10</f>
        <v>2</v>
      </c>
      <c r="I21" s="17">
        <v>1</v>
      </c>
      <c r="J21" s="18" t="s">
        <v>268</v>
      </c>
    </row>
    <row r="22" spans="1:10" ht="32" x14ac:dyDescent="0.2">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32" x14ac:dyDescent="0.2">
      <c r="A23" s="76" t="s">
        <v>288</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49" t="s">
        <v>27</v>
      </c>
      <c r="E23" s="49" t="s">
        <v>9</v>
      </c>
      <c r="F23" s="16" t="s">
        <v>40</v>
      </c>
      <c r="G23" s="49"/>
      <c r="H23" s="49">
        <f>Initialization!$B$10</f>
        <v>2</v>
      </c>
      <c r="I23" s="17">
        <v>1</v>
      </c>
      <c r="J23" s="18" t="s">
        <v>269</v>
      </c>
    </row>
    <row r="24" spans="1:10" ht="16" x14ac:dyDescent="0.2">
      <c r="A24" s="69" t="s">
        <v>64</v>
      </c>
      <c r="B24" s="18"/>
      <c r="C24" s="18"/>
      <c r="D24" s="18"/>
      <c r="E24" s="18"/>
      <c r="F24" s="18"/>
      <c r="G24" s="72">
        <v>1</v>
      </c>
      <c r="H24" s="72">
        <v>1</v>
      </c>
      <c r="I24" s="73">
        <v>0</v>
      </c>
      <c r="J24" s="74" t="s">
        <v>65</v>
      </c>
    </row>
  </sheetData>
  <sheetProtection algorithmName="SHA-512" hashValue="pACvM93aoDv+C9d0an4DdC4YtuLFWNfwBRymrstykH1SfSSKhKjetcQOouuRFyJrP7i+6wwVVs91IRHY7tQe+w==" saltValue="wI4wgC+XYGCYi+k9MYwa/Q==" spinCount="100000" sheet="1" objects="1" scenarios="1" selectLockedCells="1" selectUnlockedCells="1"/>
  <mergeCells count="2">
    <mergeCell ref="A3:J3"/>
    <mergeCell ref="J4:J8"/>
  </mergeCells>
  <conditionalFormatting sqref="B10:B14 B22 B20 B18 B16">
    <cfRule type="expression" dxfId="67" priority="16">
      <formula>IF(AND($B10&lt;&gt;"",$I10=0),1,0)</formula>
    </cfRule>
    <cfRule type="expression" dxfId="66" priority="17">
      <formula>IF($B10&lt;&gt;"",1,0)</formula>
    </cfRule>
    <cfRule type="expression" dxfId="65" priority="18">
      <formula>$I10 = 0</formula>
    </cfRule>
  </conditionalFormatting>
  <conditionalFormatting sqref="J4">
    <cfRule type="expression" dxfId="64" priority="805">
      <formula>IF(COUNTA($B$10:$B$24)-COUNTIF($B$10:$B$24,"")+1&lt;&gt;COUNTIF($I$10:$I$24,1),1,0)</formula>
    </cfRule>
    <cfRule type="expression" dxfId="63" priority="806">
      <formula>IF(COUNTA($B$10:$B$24)=COUNTIF($I$10:$I$24,1),1,0)</formula>
    </cfRule>
  </conditionalFormatting>
  <conditionalFormatting sqref="B23">
    <cfRule type="expression" dxfId="62" priority="13">
      <formula>IF(AND($B23&lt;&gt;"",$I23=0),1,0)</formula>
    </cfRule>
    <cfRule type="expression" dxfId="61" priority="14">
      <formula>IF($B23&lt;&gt;"",1,0)</formula>
    </cfRule>
    <cfRule type="expression" dxfId="60" priority="15">
      <formula>$I23 = 0</formula>
    </cfRule>
  </conditionalFormatting>
  <conditionalFormatting sqref="B21">
    <cfRule type="expression" dxfId="59" priority="10">
      <formula>IF(AND($B21&lt;&gt;"",$I21=0),1,0)</formula>
    </cfRule>
    <cfRule type="expression" dxfId="58" priority="11">
      <formula>IF($B21&lt;&gt;"",1,0)</formula>
    </cfRule>
    <cfRule type="expression" dxfId="57" priority="12">
      <formula>$I21 = 0</formula>
    </cfRule>
  </conditionalFormatting>
  <conditionalFormatting sqref="B19">
    <cfRule type="expression" dxfId="56" priority="7">
      <formula>IF(AND($B19&lt;&gt;"",$I19=0),1,0)</formula>
    </cfRule>
    <cfRule type="expression" dxfId="55" priority="8">
      <formula>IF($B19&lt;&gt;"",1,0)</formula>
    </cfRule>
    <cfRule type="expression" dxfId="54" priority="9">
      <formula>$I19 = 0</formula>
    </cfRule>
  </conditionalFormatting>
  <conditionalFormatting sqref="B17">
    <cfRule type="expression" dxfId="53" priority="4">
      <formula>IF(AND($B17&lt;&gt;"",$I17=0),1,0)</formula>
    </cfRule>
    <cfRule type="expression" dxfId="52" priority="5">
      <formula>IF($B17&lt;&gt;"",1,0)</formula>
    </cfRule>
    <cfRule type="expression" dxfId="51" priority="6">
      <formula>$I17 = 0</formula>
    </cfRule>
  </conditionalFormatting>
  <conditionalFormatting sqref="B15">
    <cfRule type="expression" dxfId="50" priority="1">
      <formula>IF(AND($B15&lt;&gt;"",$I15=0),1,0)</formula>
    </cfRule>
    <cfRule type="expression" dxfId="49" priority="2">
      <formula>IF($B15&lt;&gt;"",1,0)</formula>
    </cfRule>
    <cfRule type="expression" dxfId="48"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I14" activePane="bottomRight" state="frozen"/>
      <selection pane="topRight" activeCell="E1" sqref="E1"/>
      <selection pane="bottomLeft" activeCell="A11" sqref="A11"/>
      <selection pane="bottomRight" activeCell="H11" sqref="H11"/>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10.1640625" style="51" hidden="1" customWidth="1"/>
    <col min="14"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pressure-driven</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5" customHeight="1" x14ac:dyDescent="0.2">
      <c r="B12" s="89" t="s">
        <v>204</v>
      </c>
      <c r="C12" s="84" t="s">
        <v>1</v>
      </c>
      <c r="D12" s="54" t="s">
        <v>3</v>
      </c>
      <c r="E12" s="81">
        <v>0</v>
      </c>
      <c r="F12" s="81">
        <v>3.0856051519999999</v>
      </c>
      <c r="G12" s="81">
        <v>0.47649581499999999</v>
      </c>
      <c r="H12" s="81">
        <v>0</v>
      </c>
      <c r="I12" s="81">
        <v>0</v>
      </c>
      <c r="J12" s="81">
        <v>3.0856051519999999</v>
      </c>
      <c r="K12" s="81">
        <v>0.47649581499999999</v>
      </c>
      <c r="L12" s="81">
        <v>0</v>
      </c>
    </row>
    <row r="13" spans="2:12" x14ac:dyDescent="0.2">
      <c r="B13" s="90"/>
      <c r="C13" s="84" t="s">
        <v>2</v>
      </c>
      <c r="D13" s="54" t="s">
        <v>3</v>
      </c>
      <c r="E13" s="81" t="s">
        <v>207</v>
      </c>
      <c r="F13" s="81" t="s">
        <v>277</v>
      </c>
      <c r="G13" s="81" t="s">
        <v>277</v>
      </c>
      <c r="H13" s="81" t="s">
        <v>207</v>
      </c>
      <c r="I13" s="81" t="s">
        <v>207</v>
      </c>
      <c r="J13" s="81" t="s">
        <v>277</v>
      </c>
      <c r="K13" s="81" t="s">
        <v>277</v>
      </c>
      <c r="L13" s="81" t="s">
        <v>207</v>
      </c>
    </row>
    <row r="14" spans="2:12" x14ac:dyDescent="0.2">
      <c r="B14" s="91"/>
      <c r="C14" s="84" t="s">
        <v>225</v>
      </c>
      <c r="D14" s="54" t="s">
        <v>3</v>
      </c>
      <c r="E14" s="81" t="s">
        <v>207</v>
      </c>
      <c r="F14" s="81" t="s">
        <v>274</v>
      </c>
      <c r="G14" s="81" t="s">
        <v>276</v>
      </c>
      <c r="H14" s="81" t="s">
        <v>207</v>
      </c>
      <c r="I14" s="81" t="s">
        <v>207</v>
      </c>
      <c r="J14" s="81" t="s">
        <v>276</v>
      </c>
      <c r="K14" s="81" t="s">
        <v>274</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6.7499999999999997E-6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99"/>
      <c r="C26" s="98"/>
      <c r="D26" s="84" t="s">
        <v>202</v>
      </c>
      <c r="E26" s="83">
        <v>5.5000000000000002E-5</v>
      </c>
      <c r="F26" s="83">
        <v>0</v>
      </c>
      <c r="G26" s="83">
        <v>1</v>
      </c>
      <c r="H26" s="83">
        <v>1</v>
      </c>
      <c r="I26" s="83">
        <v>1</v>
      </c>
      <c r="J26" s="83">
        <v>1</v>
      </c>
      <c r="K26" s="83">
        <v>0</v>
      </c>
      <c r="L26" s="83">
        <v>1.2499999999999999E-7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94"/>
      <c r="C34" s="97"/>
      <c r="D34" s="84" t="s">
        <v>202</v>
      </c>
      <c r="E34" s="83">
        <v>5.0699999999999997E-6</v>
      </c>
      <c r="F34" s="83">
        <v>5.0699999999999997E-6</v>
      </c>
      <c r="G34" s="83">
        <v>6.7499999999999997E-6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x14ac:dyDescent="0.2">
      <c r="B38" s="99"/>
      <c r="C38" s="98"/>
      <c r="D38" s="84" t="s">
        <v>202</v>
      </c>
      <c r="E38" s="83">
        <v>1</v>
      </c>
      <c r="F38" s="83">
        <v>1</v>
      </c>
      <c r="G38" s="83">
        <v>0</v>
      </c>
      <c r="H38" s="83">
        <v>1.2499999999999999E-7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32" priority="65">
      <formula>LEN(TRIM(E11))&gt;0</formula>
    </cfRule>
  </conditionalFormatting>
  <conditionalFormatting sqref="N27:XFD27">
    <cfRule type="notContainsBlanks" dxfId="31" priority="32">
      <formula>LEN(TRIM(N27))&gt;0</formula>
    </cfRule>
  </conditionalFormatting>
  <conditionalFormatting sqref="N28:XFD28">
    <cfRule type="notContainsBlanks" dxfId="30" priority="31">
      <formula>LEN(TRIM(N28))&gt;0</formula>
    </cfRule>
  </conditionalFormatting>
  <conditionalFormatting sqref="N29:XFD29">
    <cfRule type="notContainsBlanks" dxfId="29" priority="30">
      <formula>LEN(TRIM(N29))&gt;0</formula>
    </cfRule>
  </conditionalFormatting>
  <conditionalFormatting sqref="N30:XFD30">
    <cfRule type="notContainsBlanks" dxfId="28" priority="29">
      <formula>LEN(TRIM(N30))&gt;0</formula>
    </cfRule>
  </conditionalFormatting>
  <conditionalFormatting sqref="N31:XFD31">
    <cfRule type="notContainsBlanks" dxfId="27" priority="28">
      <formula>LEN(TRIM(N31))&gt;0</formula>
    </cfRule>
  </conditionalFormatting>
  <conditionalFormatting sqref="N32:XFD32">
    <cfRule type="notContainsBlanks" dxfId="26" priority="27">
      <formula>LEN(TRIM(N32))&gt;0</formula>
    </cfRule>
  </conditionalFormatting>
  <conditionalFormatting sqref="N33:XFD33">
    <cfRule type="notContainsBlanks" dxfId="25" priority="26">
      <formula>LEN(TRIM(N33))&gt;0</formula>
    </cfRule>
  </conditionalFormatting>
  <conditionalFormatting sqref="N34:XFD34">
    <cfRule type="notContainsBlanks" dxfId="24" priority="25">
      <formula>LEN(TRIM(N34))&gt;0</formula>
    </cfRule>
  </conditionalFormatting>
  <conditionalFormatting sqref="N35:XFD35">
    <cfRule type="notContainsBlanks" dxfId="23" priority="24">
      <formula>LEN(TRIM(N35))&gt;0</formula>
    </cfRule>
  </conditionalFormatting>
  <conditionalFormatting sqref="N36:XFD36">
    <cfRule type="notContainsBlanks" dxfId="22" priority="23">
      <formula>LEN(TRIM(N36))&gt;0</formula>
    </cfRule>
  </conditionalFormatting>
  <conditionalFormatting sqref="N37:XFD37">
    <cfRule type="notContainsBlanks" dxfId="21" priority="22">
      <formula>LEN(TRIM(N37))&gt;0</formula>
    </cfRule>
  </conditionalFormatting>
  <conditionalFormatting sqref="N38:XFD38">
    <cfRule type="notContainsBlanks" dxfId="20" priority="21">
      <formula>LEN(TRIM(N38))&gt;0</formula>
    </cfRule>
  </conditionalFormatting>
  <conditionalFormatting sqref="N39:XFD39">
    <cfRule type="notContainsBlanks" dxfId="19" priority="20">
      <formula>LEN(TRIM(N39))&gt;0</formula>
    </cfRule>
  </conditionalFormatting>
  <conditionalFormatting sqref="F11:F1048576">
    <cfRule type="notContainsBlanks" dxfId="18" priority="15">
      <formula>LEN(TRIM(F11))&gt;0</formula>
    </cfRule>
  </conditionalFormatting>
  <conditionalFormatting sqref="G11 G15:G1048576">
    <cfRule type="notContainsBlanks" dxfId="17" priority="14">
      <formula>LEN(TRIM(G11))&gt;0</formula>
    </cfRule>
  </conditionalFormatting>
  <conditionalFormatting sqref="H11 H15:H1048576">
    <cfRule type="notContainsBlanks" dxfId="16" priority="13">
      <formula>LEN(TRIM(H11))&gt;0</formula>
    </cfRule>
  </conditionalFormatting>
  <conditionalFormatting sqref="I11:I1048576">
    <cfRule type="notContainsBlanks" dxfId="15" priority="12">
      <formula>LEN(TRIM(I11))&gt;0</formula>
    </cfRule>
  </conditionalFormatting>
  <conditionalFormatting sqref="J15:J33 J35:J1048576">
    <cfRule type="notContainsBlanks" dxfId="14" priority="11">
      <formula>LEN(TRIM(J15))&gt;0</formula>
    </cfRule>
  </conditionalFormatting>
  <conditionalFormatting sqref="K15:K21 K23:K1048576">
    <cfRule type="notContainsBlanks" dxfId="13" priority="10">
      <formula>LEN(TRIM(K15))&gt;0</formula>
    </cfRule>
  </conditionalFormatting>
  <conditionalFormatting sqref="L11:L1048576">
    <cfRule type="notContainsBlanks" dxfId="12" priority="9">
      <formula>LEN(TRIM(L11))&gt;0</formula>
    </cfRule>
  </conditionalFormatting>
  <conditionalFormatting sqref="G12:G14">
    <cfRule type="notContainsBlanks" dxfId="11" priority="8">
      <formula>LEN(TRIM(G12))&gt;0</formula>
    </cfRule>
  </conditionalFormatting>
  <conditionalFormatting sqref="H12:H14">
    <cfRule type="notContainsBlanks" dxfId="10" priority="7">
      <formula>LEN(TRIM(H12))&gt;0</formula>
    </cfRule>
  </conditionalFormatting>
  <conditionalFormatting sqref="J11:J14">
    <cfRule type="notContainsBlanks" dxfId="9" priority="6">
      <formula>LEN(TRIM(J11))&gt;0</formula>
    </cfRule>
  </conditionalFormatting>
  <conditionalFormatting sqref="K11">
    <cfRule type="notContainsBlanks" dxfId="8" priority="5">
      <formula>LEN(TRIM(K11))&gt;0</formula>
    </cfRule>
  </conditionalFormatting>
  <conditionalFormatting sqref="K12:K14">
    <cfRule type="notContainsBlanks" dxfId="7" priority="4">
      <formula>LEN(TRIM(K12))&gt;0</formula>
    </cfRule>
  </conditionalFormatting>
  <conditionalFormatting sqref="K22">
    <cfRule type="notContainsBlanks" dxfId="6" priority="2">
      <formula>LEN(TRIM(K22))&gt;0</formula>
    </cfRule>
  </conditionalFormatting>
  <conditionalFormatting sqref="J34">
    <cfRule type="notContainsBlanks" dxfId="5" priority="1">
      <formula>LEN(TRIM(J34))&gt;0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293</v>
      </c>
      <c r="B3" s="25"/>
      <c r="C3" s="25"/>
      <c r="D3" s="25"/>
      <c r="E3" s="25"/>
      <c r="F3" s="25"/>
      <c r="G3" s="25"/>
      <c r="H3" s="25"/>
      <c r="I3" s="25"/>
      <c r="J3" s="25"/>
      <c r="K3" s="25"/>
      <c r="L3" s="25"/>
      <c r="M3" s="25"/>
      <c r="N3" s="25"/>
      <c r="O3" s="25"/>
      <c r="P3" s="25"/>
      <c r="Q3" s="25"/>
      <c r="R3" s="37"/>
    </row>
    <row r="4" spans="1:18" ht="15" x14ac:dyDescent="0.2">
      <c r="A4" s="26" t="s">
        <v>294</v>
      </c>
      <c r="B4" s="25"/>
      <c r="C4" s="25"/>
      <c r="D4" s="25"/>
      <c r="E4" s="25"/>
      <c r="F4" s="25"/>
      <c r="G4" s="25"/>
      <c r="H4" s="25"/>
      <c r="I4" s="25"/>
      <c r="J4" s="25"/>
      <c r="K4" s="25"/>
      <c r="L4" s="25"/>
      <c r="M4" s="25"/>
      <c r="N4" s="25"/>
      <c r="O4" s="25"/>
      <c r="P4" s="25"/>
      <c r="Q4" s="25"/>
      <c r="R4" s="37"/>
    </row>
    <row r="5" spans="1:18" ht="15" x14ac:dyDescent="0.2">
      <c r="A5" s="26"/>
      <c r="B5" s="25" t="s">
        <v>295</v>
      </c>
      <c r="C5" s="25"/>
      <c r="D5" s="25"/>
      <c r="E5" s="25"/>
      <c r="F5" s="25"/>
      <c r="G5" s="25"/>
      <c r="H5" s="25"/>
      <c r="I5" s="25"/>
      <c r="J5" s="25"/>
      <c r="K5" s="25"/>
      <c r="L5" s="25"/>
      <c r="M5" s="25"/>
      <c r="N5" s="25"/>
      <c r="O5" s="25"/>
      <c r="P5" s="25"/>
      <c r="Q5" s="25"/>
      <c r="R5" s="37"/>
    </row>
    <row r="6" spans="1:18" ht="15" x14ac:dyDescent="0.2">
      <c r="A6" s="26"/>
      <c r="B6" s="25" t="s">
        <v>296</v>
      </c>
      <c r="C6" s="25"/>
      <c r="D6" s="25"/>
      <c r="E6" s="25"/>
      <c r="F6" s="25"/>
      <c r="G6" s="25"/>
      <c r="H6" s="25"/>
      <c r="I6" s="25"/>
      <c r="J6" s="25"/>
      <c r="K6" s="25"/>
      <c r="L6" s="25"/>
      <c r="M6" s="25"/>
      <c r="N6" s="25"/>
      <c r="O6" s="25"/>
      <c r="P6" s="25"/>
      <c r="Q6" s="25"/>
      <c r="R6" s="37"/>
    </row>
    <row r="7" spans="1:18" ht="15" x14ac:dyDescent="0.2">
      <c r="A7" s="26"/>
      <c r="B7" s="25" t="s">
        <v>297</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298</v>
      </c>
      <c r="D10" s="25"/>
      <c r="E10" s="25"/>
      <c r="F10" s="25"/>
      <c r="G10" s="25"/>
      <c r="H10" s="25"/>
      <c r="I10" s="25"/>
      <c r="J10" s="25"/>
      <c r="K10" s="25"/>
      <c r="L10" s="25"/>
      <c r="M10" s="25"/>
      <c r="N10" s="25"/>
      <c r="O10" s="25"/>
      <c r="P10" s="25"/>
      <c r="Q10" s="25"/>
      <c r="R10" s="37"/>
    </row>
    <row r="11" spans="1:18" ht="15" x14ac:dyDescent="0.2">
      <c r="A11" s="26"/>
      <c r="B11" s="25"/>
      <c r="C11" s="25" t="s">
        <v>299</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300</v>
      </c>
      <c r="B14" s="25"/>
      <c r="C14" s="25"/>
      <c r="D14" s="25"/>
      <c r="E14" s="25"/>
      <c r="F14" s="25"/>
      <c r="G14" s="25"/>
      <c r="H14" s="25"/>
      <c r="I14" s="25"/>
      <c r="J14" s="25"/>
      <c r="K14" s="25"/>
      <c r="L14" s="25"/>
      <c r="M14" s="25"/>
      <c r="N14" s="25"/>
      <c r="O14" s="25"/>
      <c r="P14" s="25"/>
      <c r="Q14" s="25"/>
      <c r="R14" s="37"/>
    </row>
    <row r="15" spans="1:18" ht="17" x14ac:dyDescent="0.2">
      <c r="A15" s="26"/>
      <c r="B15" s="25" t="s">
        <v>301</v>
      </c>
      <c r="C15" s="25"/>
      <c r="D15" s="25"/>
      <c r="E15" s="25"/>
      <c r="F15" s="25"/>
      <c r="G15" s="25"/>
      <c r="H15" s="25"/>
      <c r="I15" s="25"/>
      <c r="J15" s="25"/>
      <c r="K15" s="25"/>
      <c r="L15" s="25"/>
      <c r="M15" s="25"/>
      <c r="N15" s="25"/>
      <c r="O15" s="25"/>
      <c r="P15" s="25"/>
      <c r="Q15" s="25"/>
      <c r="R15" s="37"/>
    </row>
    <row r="16" spans="1:18" ht="17" x14ac:dyDescent="0.2">
      <c r="A16" s="26"/>
      <c r="B16" s="25" t="s">
        <v>302</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29" t="s">
        <v>303</v>
      </c>
      <c r="B18" s="130"/>
      <c r="C18" s="130"/>
      <c r="D18" s="130"/>
      <c r="E18" s="130"/>
      <c r="F18" s="130"/>
      <c r="G18" s="130"/>
      <c r="H18" s="130"/>
      <c r="I18" s="130"/>
      <c r="J18" s="130"/>
      <c r="K18" s="130"/>
      <c r="L18" s="130"/>
      <c r="M18" s="130"/>
      <c r="N18" s="130"/>
      <c r="O18" s="130"/>
      <c r="P18" s="130"/>
      <c r="Q18" s="130"/>
      <c r="R18" s="131"/>
    </row>
    <row r="19" spans="1:18" ht="15" x14ac:dyDescent="0.2">
      <c r="A19" s="26"/>
      <c r="B19" s="25" t="s">
        <v>304</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2" t="s">
        <v>110</v>
      </c>
      <c r="C21" s="133"/>
      <c r="D21" s="133"/>
      <c r="E21" s="133"/>
      <c r="F21" s="133"/>
      <c r="G21" s="133"/>
      <c r="H21" s="133"/>
      <c r="I21" s="133"/>
      <c r="J21" s="133"/>
      <c r="K21" s="133"/>
      <c r="L21" s="133"/>
      <c r="M21" s="133"/>
      <c r="N21" s="133"/>
      <c r="O21" s="133"/>
      <c r="P21" s="133"/>
      <c r="Q21" s="134"/>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35">
        <f>IF($J$23&gt;$J$24,$D$24*$J$25/1000*$J$24/('[2]Ideal Gas Properties'!$B$10*$J$26)/($J$23-$J$24),IF($J$23&lt;$J$24,$D$24*$J$25/1000*$J$23/('[2]Ideal Gas Properties'!$B$10*$J$26)/($J$23-$J$24),""))</f>
        <v>4.7988257899407901E-9</v>
      </c>
      <c r="E23" s="135"/>
      <c r="F23" s="136" t="s">
        <v>67</v>
      </c>
      <c r="G23" s="137"/>
      <c r="H23" s="25"/>
      <c r="I23" s="103" t="s">
        <v>305</v>
      </c>
      <c r="J23" s="104">
        <f>110000/101325</f>
        <v>1.0856155933876142</v>
      </c>
      <c r="K23" s="33" t="s">
        <v>114</v>
      </c>
      <c r="L23" s="33" t="s">
        <v>306</v>
      </c>
      <c r="M23" s="33"/>
      <c r="N23" s="33"/>
      <c r="O23" s="33"/>
      <c r="P23" s="105"/>
      <c r="Q23" s="37"/>
      <c r="R23" s="25"/>
    </row>
    <row r="24" spans="1:18" ht="17" x14ac:dyDescent="0.2">
      <c r="A24" s="26"/>
      <c r="B24" s="26"/>
      <c r="C24" s="106" t="s">
        <v>307</v>
      </c>
      <c r="D24" s="138">
        <f>IF($J$23&gt;$J$24,1,IF($J$23&lt;$J$24,-1,""))</f>
        <v>-1</v>
      </c>
      <c r="E24" s="138"/>
      <c r="F24" s="139" t="s">
        <v>3</v>
      </c>
      <c r="G24" s="140"/>
      <c r="H24" s="25"/>
      <c r="I24" s="107" t="s">
        <v>308</v>
      </c>
      <c r="J24" s="104">
        <f>358000/101325</f>
        <v>3.5331852948433258</v>
      </c>
      <c r="K24" s="25" t="s">
        <v>114</v>
      </c>
      <c r="L24" s="25" t="s">
        <v>309</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310</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311</v>
      </c>
      <c r="D31" s="25"/>
      <c r="E31" s="25"/>
      <c r="F31" s="25"/>
      <c r="G31" s="25"/>
      <c r="H31" s="25"/>
      <c r="I31" s="25"/>
      <c r="J31" s="25"/>
      <c r="K31" s="25"/>
      <c r="L31" s="25"/>
      <c r="M31" s="25"/>
      <c r="N31" s="25"/>
      <c r="O31" s="25"/>
      <c r="P31" s="25"/>
      <c r="Q31" s="25"/>
      <c r="R31" s="37"/>
    </row>
    <row r="32" spans="1:18" ht="17" x14ac:dyDescent="0.2">
      <c r="A32" s="26"/>
      <c r="B32" s="25"/>
      <c r="C32" s="25" t="s">
        <v>312</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313</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314</v>
      </c>
      <c r="C44" s="25"/>
      <c r="D44" s="25"/>
      <c r="E44" s="25"/>
      <c r="F44" s="25"/>
      <c r="G44" s="25"/>
      <c r="H44" s="25"/>
      <c r="I44" s="25"/>
      <c r="J44" s="25"/>
      <c r="K44" s="25"/>
      <c r="L44" s="25"/>
      <c r="M44" s="25"/>
      <c r="N44" s="25"/>
      <c r="O44" s="25"/>
      <c r="P44" s="25"/>
      <c r="Q44" s="25"/>
      <c r="R44" s="37"/>
    </row>
    <row r="45" spans="1:18" ht="17" x14ac:dyDescent="0.2">
      <c r="A45" s="26"/>
      <c r="B45" s="25"/>
      <c r="C45" s="25" t="s">
        <v>315</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316</v>
      </c>
      <c r="C47" s="25"/>
      <c r="D47" s="25"/>
      <c r="E47" s="25"/>
      <c r="F47" s="25"/>
      <c r="G47" s="25"/>
      <c r="H47" s="25"/>
      <c r="I47" s="25"/>
      <c r="J47" s="25"/>
      <c r="K47" s="25"/>
      <c r="L47" s="25"/>
      <c r="M47" s="25"/>
      <c r="N47" s="25"/>
      <c r="O47" s="25"/>
      <c r="P47" s="25"/>
      <c r="Q47" s="25"/>
      <c r="R47" s="37"/>
    </row>
    <row r="48" spans="1:18" ht="15" x14ac:dyDescent="0.2">
      <c r="A48" s="26"/>
      <c r="B48" s="25"/>
      <c r="C48" s="25" t="s">
        <v>317</v>
      </c>
      <c r="D48" s="25"/>
      <c r="E48" s="25"/>
      <c r="F48" s="25"/>
      <c r="G48" s="25"/>
      <c r="H48" s="25"/>
      <c r="I48" s="25"/>
      <c r="J48" s="25"/>
      <c r="K48" s="25"/>
      <c r="L48" s="25"/>
      <c r="M48" s="25"/>
      <c r="N48" s="25"/>
      <c r="O48" s="25"/>
      <c r="P48" s="25"/>
      <c r="Q48" s="25"/>
      <c r="R48" s="37"/>
    </row>
    <row r="49" spans="1:18" ht="15" x14ac:dyDescent="0.2">
      <c r="A49" s="26"/>
      <c r="B49" s="25"/>
      <c r="C49" s="25" t="s">
        <v>318</v>
      </c>
      <c r="D49" s="25"/>
      <c r="E49" s="25"/>
      <c r="F49" s="25"/>
      <c r="G49" s="25"/>
      <c r="H49" s="25"/>
      <c r="I49" s="25"/>
      <c r="J49" s="25"/>
      <c r="K49" s="25"/>
      <c r="L49" s="25"/>
      <c r="M49" s="25"/>
      <c r="N49" s="25"/>
      <c r="O49" s="25"/>
      <c r="P49" s="25"/>
      <c r="Q49" s="25"/>
      <c r="R49" s="37"/>
    </row>
    <row r="50" spans="1:18" ht="15" x14ac:dyDescent="0.2">
      <c r="A50" s="26"/>
      <c r="B50" s="25"/>
      <c r="C50" s="25"/>
      <c r="D50" s="25" t="s">
        <v>319</v>
      </c>
      <c r="E50" s="25"/>
      <c r="F50" s="25"/>
      <c r="G50" s="25"/>
      <c r="H50" s="25"/>
      <c r="I50" s="25"/>
      <c r="J50" s="25"/>
      <c r="K50" s="25"/>
      <c r="L50" s="25"/>
      <c r="M50" s="25"/>
      <c r="N50" s="25"/>
      <c r="O50" s="25"/>
      <c r="P50" s="25"/>
      <c r="Q50" s="25"/>
      <c r="R50" s="37"/>
    </row>
    <row r="51" spans="1:18" ht="15" x14ac:dyDescent="0.2">
      <c r="A51" s="26"/>
      <c r="B51" s="25"/>
      <c r="C51" s="25"/>
      <c r="D51" s="25" t="s">
        <v>320</v>
      </c>
      <c r="E51" s="25"/>
      <c r="F51" s="25"/>
      <c r="G51" s="25"/>
      <c r="H51" s="25"/>
      <c r="I51" s="25"/>
      <c r="J51" s="25"/>
      <c r="K51" s="25"/>
      <c r="L51" s="25"/>
      <c r="M51" s="25"/>
      <c r="N51" s="25"/>
      <c r="O51" s="25"/>
      <c r="P51" s="25"/>
      <c r="Q51" s="25"/>
      <c r="R51" s="37"/>
    </row>
    <row r="52" spans="1:18" ht="15" x14ac:dyDescent="0.2">
      <c r="A52" s="26"/>
      <c r="B52" s="25"/>
      <c r="C52" s="25"/>
      <c r="D52" s="25" t="s">
        <v>321</v>
      </c>
      <c r="E52" s="25"/>
      <c r="F52" s="25"/>
      <c r="G52" s="25"/>
      <c r="H52" s="25"/>
      <c r="I52" s="25"/>
      <c r="J52" s="25"/>
      <c r="K52" s="25"/>
      <c r="L52" s="25"/>
      <c r="M52" s="25"/>
      <c r="N52" s="25"/>
      <c r="O52" s="25"/>
      <c r="P52" s="25"/>
      <c r="Q52" s="25"/>
      <c r="R52" s="37"/>
    </row>
    <row r="53" spans="1:18" ht="15" x14ac:dyDescent="0.2">
      <c r="A53" s="26"/>
      <c r="B53" s="25"/>
      <c r="C53" s="25"/>
      <c r="D53" s="25" t="s">
        <v>322</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323</v>
      </c>
      <c r="B55" s="25"/>
      <c r="C55" s="25"/>
      <c r="D55" s="25"/>
      <c r="E55" s="25"/>
      <c r="F55" s="25"/>
      <c r="G55" s="25"/>
      <c r="H55" s="25"/>
      <c r="I55" s="25"/>
      <c r="J55" s="25"/>
      <c r="K55" s="25"/>
      <c r="L55" s="25"/>
      <c r="M55" s="25"/>
      <c r="N55" s="25"/>
      <c r="O55" s="25"/>
      <c r="P55" s="25"/>
      <c r="Q55" s="25"/>
      <c r="R55" s="37"/>
    </row>
    <row r="56" spans="1:18" ht="15" x14ac:dyDescent="0.2">
      <c r="A56" s="26"/>
      <c r="B56" s="25" t="s">
        <v>324</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325</v>
      </c>
      <c r="C58" s="25"/>
      <c r="D58" s="25"/>
      <c r="E58" s="25"/>
      <c r="F58" s="25"/>
      <c r="G58" s="25"/>
      <c r="H58" s="25"/>
      <c r="I58" s="25"/>
      <c r="J58" s="25"/>
      <c r="K58" s="25"/>
      <c r="L58" s="25"/>
      <c r="M58" s="25"/>
      <c r="N58" s="25"/>
      <c r="O58" s="25"/>
      <c r="P58" s="25"/>
      <c r="Q58" s="25"/>
      <c r="R58" s="37"/>
    </row>
    <row r="59" spans="1:18" ht="15" x14ac:dyDescent="0.2">
      <c r="A59" s="26"/>
      <c r="B59" s="25"/>
      <c r="C59" s="25" t="s">
        <v>326</v>
      </c>
      <c r="D59" s="25"/>
      <c r="E59" s="25"/>
      <c r="F59" s="25"/>
      <c r="G59" s="25"/>
      <c r="H59" s="25"/>
      <c r="I59" s="25"/>
      <c r="J59" s="25"/>
      <c r="K59" s="25"/>
      <c r="L59" s="25"/>
      <c r="M59" s="25"/>
      <c r="N59" s="25"/>
      <c r="O59" s="25"/>
      <c r="P59" s="25"/>
      <c r="Q59" s="25"/>
      <c r="R59" s="37"/>
    </row>
    <row r="60" spans="1:18" ht="15" x14ac:dyDescent="0.2">
      <c r="A60" s="26"/>
      <c r="B60" s="25" t="s">
        <v>327</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328</v>
      </c>
      <c r="D62" s="112"/>
      <c r="E62" s="112"/>
      <c r="F62" s="112"/>
      <c r="G62" s="112"/>
      <c r="H62" s="112"/>
      <c r="I62" s="112"/>
      <c r="J62" s="112"/>
      <c r="K62" s="112"/>
      <c r="L62" s="112"/>
      <c r="M62" s="112"/>
      <c r="N62" s="112"/>
      <c r="O62" s="112"/>
      <c r="P62" s="112"/>
      <c r="Q62" s="112"/>
      <c r="R62" s="112"/>
    </row>
    <row r="63" spans="1:18" ht="15" x14ac:dyDescent="0.2">
      <c r="A63" s="26"/>
      <c r="B63" s="25"/>
      <c r="C63" s="112"/>
      <c r="D63" s="102" t="s">
        <v>329</v>
      </c>
      <c r="E63" s="112"/>
      <c r="F63" s="112"/>
      <c r="G63" s="112"/>
      <c r="H63" s="112"/>
      <c r="I63" s="112"/>
      <c r="J63" s="112"/>
      <c r="K63" s="112"/>
      <c r="L63" s="112"/>
      <c r="M63" s="112"/>
      <c r="N63" s="112"/>
      <c r="O63" s="112"/>
      <c r="P63" s="112"/>
      <c r="Q63" s="112"/>
      <c r="R63" s="112"/>
    </row>
    <row r="64" spans="1:18" ht="15" x14ac:dyDescent="0.2">
      <c r="A64" s="26"/>
      <c r="B64" s="25"/>
      <c r="C64" s="25"/>
      <c r="D64" s="25" t="s">
        <v>330</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41" t="s">
        <v>110</v>
      </c>
      <c r="D67" s="142"/>
      <c r="E67" s="142"/>
      <c r="F67" s="142"/>
      <c r="G67" s="142"/>
      <c r="H67" s="142"/>
      <c r="I67" s="142"/>
      <c r="J67" s="142"/>
      <c r="K67" s="142"/>
      <c r="L67" s="142"/>
      <c r="M67" s="142"/>
      <c r="N67" s="142"/>
      <c r="O67" s="142"/>
      <c r="P67" s="142"/>
      <c r="Q67" s="143"/>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4">
        <f>IF(AND($L$73-$L$74&gt;0,$L$75&lt;$L$73),"wrong Phat",IF(AND($L$73-$L$74&lt;0,$L$75&gt;$L$73),"wrong Phat",ABS($L$69*$L$70/('[2]Ideal Gas Properties'!$B$10*$L$71*($L$72))*LN(($L$75-$L$74)/($L$75-$L$73))/1000)))</f>
        <v>4.9113437756169229E-6</v>
      </c>
      <c r="F69" s="144"/>
      <c r="G69" s="145" t="s">
        <v>67</v>
      </c>
      <c r="H69" s="146"/>
      <c r="I69" s="25"/>
      <c r="J69" s="25"/>
      <c r="K69" s="24" t="s">
        <v>138</v>
      </c>
      <c r="L69" s="104">
        <v>0.6</v>
      </c>
      <c r="M69" s="33" t="s">
        <v>3</v>
      </c>
      <c r="N69" s="147" t="s">
        <v>139</v>
      </c>
      <c r="O69" s="147"/>
      <c r="P69" s="148"/>
      <c r="Q69" s="37"/>
      <c r="R69" s="37"/>
    </row>
    <row r="70" spans="1:18" ht="15" x14ac:dyDescent="0.2">
      <c r="A70" s="26"/>
      <c r="B70" s="25"/>
      <c r="C70" s="26"/>
      <c r="D70" s="114"/>
      <c r="E70" s="25"/>
      <c r="F70" s="25"/>
      <c r="G70" s="25"/>
      <c r="H70" s="25"/>
      <c r="I70" s="25"/>
      <c r="J70" s="25"/>
      <c r="K70" s="26" t="s">
        <v>140</v>
      </c>
      <c r="L70" s="108">
        <f>101.6*PI()*1.04^2</f>
        <v>345.23137599486842</v>
      </c>
      <c r="M70" s="25" t="s">
        <v>141</v>
      </c>
      <c r="N70" s="127" t="s">
        <v>142</v>
      </c>
      <c r="O70" s="127"/>
      <c r="P70" s="128"/>
      <c r="Q70" s="37"/>
      <c r="R70" s="37"/>
    </row>
    <row r="71" spans="1:18" ht="15" x14ac:dyDescent="0.2">
      <c r="A71" s="26"/>
      <c r="B71" s="25"/>
      <c r="C71" s="26"/>
      <c r="D71" s="25"/>
      <c r="E71" s="25"/>
      <c r="F71" s="25"/>
      <c r="G71" s="25"/>
      <c r="H71" s="25"/>
      <c r="I71" s="25"/>
      <c r="J71" s="25"/>
      <c r="K71" s="26" t="s">
        <v>143</v>
      </c>
      <c r="L71" s="108">
        <v>300.14999999999998</v>
      </c>
      <c r="M71" s="25" t="s">
        <v>123</v>
      </c>
      <c r="N71" s="127" t="s">
        <v>124</v>
      </c>
      <c r="O71" s="127"/>
      <c r="P71" s="128"/>
      <c r="Q71" s="37"/>
      <c r="R71" s="37"/>
    </row>
    <row r="72" spans="1:18" ht="17" x14ac:dyDescent="0.2">
      <c r="A72" s="26"/>
      <c r="B72" s="25"/>
      <c r="C72" s="26"/>
      <c r="D72" s="25"/>
      <c r="E72" s="25"/>
      <c r="F72" s="25"/>
      <c r="G72" s="25"/>
      <c r="H72" s="25"/>
      <c r="I72" s="25"/>
      <c r="J72" s="25"/>
      <c r="K72" s="26" t="s">
        <v>331</v>
      </c>
      <c r="L72" s="108">
        <v>6</v>
      </c>
      <c r="M72" s="25" t="s">
        <v>62</v>
      </c>
      <c r="N72" s="127" t="s">
        <v>145</v>
      </c>
      <c r="O72" s="127"/>
      <c r="P72" s="128"/>
      <c r="Q72" s="37"/>
      <c r="R72" s="37"/>
    </row>
    <row r="73" spans="1:18" ht="17" x14ac:dyDescent="0.2">
      <c r="A73" s="26"/>
      <c r="B73" s="25"/>
      <c r="C73" s="26"/>
      <c r="D73" s="25"/>
      <c r="E73" s="25"/>
      <c r="F73" s="25"/>
      <c r="G73" s="25"/>
      <c r="H73" s="25"/>
      <c r="I73" s="25"/>
      <c r="J73" s="25"/>
      <c r="K73" s="26" t="s">
        <v>146</v>
      </c>
      <c r="L73" s="108">
        <f>110000/101325</f>
        <v>1.0856155933876142</v>
      </c>
      <c r="M73" s="25" t="s">
        <v>114</v>
      </c>
      <c r="N73" s="127" t="s">
        <v>147</v>
      </c>
      <c r="O73" s="127"/>
      <c r="P73" s="128"/>
      <c r="Q73" s="37"/>
      <c r="R73" s="37"/>
    </row>
    <row r="74" spans="1:18" ht="17" x14ac:dyDescent="0.2">
      <c r="A74" s="26"/>
      <c r="B74" s="25"/>
      <c r="C74" s="26"/>
      <c r="D74" s="25"/>
      <c r="E74" s="25"/>
      <c r="F74" s="25"/>
      <c r="G74" s="25"/>
      <c r="H74" s="25"/>
      <c r="I74" s="25"/>
      <c r="J74" s="25"/>
      <c r="K74" s="26" t="s">
        <v>148</v>
      </c>
      <c r="L74" s="108">
        <f>358000/101325</f>
        <v>3.5331852948433258</v>
      </c>
      <c r="M74" s="25" t="s">
        <v>114</v>
      </c>
      <c r="N74" s="127" t="s">
        <v>149</v>
      </c>
      <c r="O74" s="127"/>
      <c r="P74" s="128"/>
      <c r="Q74" s="37"/>
      <c r="R74" s="37"/>
    </row>
    <row r="75" spans="1:18" ht="15" x14ac:dyDescent="0.2">
      <c r="A75" s="26"/>
      <c r="B75" s="25"/>
      <c r="C75" s="26"/>
      <c r="D75" s="25"/>
      <c r="E75" s="25"/>
      <c r="F75" s="25"/>
      <c r="G75" s="25"/>
      <c r="H75" s="25"/>
      <c r="I75" s="25"/>
      <c r="J75" s="25"/>
      <c r="K75" s="43" t="s">
        <v>150</v>
      </c>
      <c r="L75" s="109">
        <v>1.01325</v>
      </c>
      <c r="M75" s="44" t="s">
        <v>114</v>
      </c>
      <c r="N75" s="150" t="s">
        <v>332</v>
      </c>
      <c r="O75" s="150"/>
      <c r="P75" s="15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41" t="s">
        <v>350</v>
      </c>
      <c r="D78" s="142"/>
      <c r="E78" s="142"/>
      <c r="F78" s="142"/>
      <c r="G78" s="142"/>
      <c r="H78" s="142"/>
      <c r="I78" s="142"/>
      <c r="J78" s="142"/>
      <c r="K78" s="142"/>
      <c r="L78" s="142"/>
      <c r="M78" s="142"/>
      <c r="N78" s="142"/>
      <c r="O78" s="142"/>
      <c r="P78" s="142"/>
      <c r="Q78" s="143"/>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333</v>
      </c>
      <c r="E80" s="152">
        <f>L84*(L80/L82)*(L83/L81)*1000/60</f>
        <v>0.27457510837252547</v>
      </c>
      <c r="F80" s="152"/>
      <c r="G80" s="48" t="s">
        <v>120</v>
      </c>
      <c r="H80" s="115"/>
      <c r="I80" s="25"/>
      <c r="J80" s="25"/>
      <c r="K80" s="24" t="s">
        <v>334</v>
      </c>
      <c r="L80" s="104">
        <v>300.14999999999998</v>
      </c>
      <c r="M80" s="33" t="s">
        <v>123</v>
      </c>
      <c r="N80" s="33" t="s">
        <v>335</v>
      </c>
      <c r="O80" s="33"/>
      <c r="P80" s="105"/>
      <c r="Q80" s="37"/>
      <c r="R80" s="25"/>
    </row>
    <row r="81" spans="1:18" ht="17" x14ac:dyDescent="0.2">
      <c r="A81" s="26"/>
      <c r="B81" s="25"/>
      <c r="C81" s="26"/>
      <c r="D81" s="25"/>
      <c r="E81" s="25"/>
      <c r="F81" s="25"/>
      <c r="G81" s="25"/>
      <c r="H81" s="25"/>
      <c r="I81" s="25"/>
      <c r="J81" s="25"/>
      <c r="K81" s="26" t="s">
        <v>336</v>
      </c>
      <c r="L81" s="108">
        <f>358000/101325</f>
        <v>3.5331852948433258</v>
      </c>
      <c r="M81" s="25" t="s">
        <v>114</v>
      </c>
      <c r="N81" s="25" t="s">
        <v>337</v>
      </c>
      <c r="O81" s="25"/>
      <c r="P81" s="37"/>
      <c r="Q81" s="37"/>
      <c r="R81" s="25"/>
    </row>
    <row r="82" spans="1:18" ht="17" x14ac:dyDescent="0.2">
      <c r="A82" s="26"/>
      <c r="B82" s="25"/>
      <c r="C82" s="26"/>
      <c r="D82" s="25"/>
      <c r="E82" s="25"/>
      <c r="F82" s="25"/>
      <c r="G82" s="25"/>
      <c r="H82" s="25"/>
      <c r="I82" s="25"/>
      <c r="J82" s="25"/>
      <c r="K82" s="26" t="s">
        <v>338</v>
      </c>
      <c r="L82" s="108">
        <v>273.14999999999998</v>
      </c>
      <c r="M82" s="25" t="s">
        <v>123</v>
      </c>
      <c r="N82" s="25" t="s">
        <v>339</v>
      </c>
      <c r="O82" s="25"/>
      <c r="P82" s="37"/>
      <c r="Q82" s="37"/>
      <c r="R82" s="25"/>
    </row>
    <row r="83" spans="1:18" ht="17" x14ac:dyDescent="0.2">
      <c r="A83" s="26"/>
      <c r="B83" s="25"/>
      <c r="C83" s="26"/>
      <c r="D83" s="25"/>
      <c r="E83" s="25"/>
      <c r="F83" s="25"/>
      <c r="G83" s="25"/>
      <c r="H83" s="25"/>
      <c r="I83" s="25"/>
      <c r="J83" s="25"/>
      <c r="K83" s="26" t="s">
        <v>340</v>
      </c>
      <c r="L83" s="108">
        <v>1</v>
      </c>
      <c r="M83" s="25" t="s">
        <v>114</v>
      </c>
      <c r="N83" s="25" t="s">
        <v>341</v>
      </c>
      <c r="O83" s="25"/>
      <c r="P83" s="37"/>
      <c r="Q83" s="37"/>
      <c r="R83" s="25"/>
    </row>
    <row r="84" spans="1:18" ht="15" x14ac:dyDescent="0.2">
      <c r="A84" s="26"/>
      <c r="B84" s="25"/>
      <c r="C84" s="26"/>
      <c r="D84" s="25"/>
      <c r="E84" s="25"/>
      <c r="F84" s="25"/>
      <c r="G84" s="25"/>
      <c r="H84" s="25"/>
      <c r="I84" s="25"/>
      <c r="J84" s="25"/>
      <c r="K84" s="43" t="s">
        <v>342</v>
      </c>
      <c r="L84" s="109">
        <f>0.0309*1000000/1000/(35/60)*(1*10^(-3))</f>
        <v>5.2971428571428572E-2</v>
      </c>
      <c r="M84" s="44" t="s">
        <v>343</v>
      </c>
      <c r="N84" s="44" t="s">
        <v>344</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345</v>
      </c>
      <c r="E116" s="25"/>
      <c r="F116" s="25"/>
      <c r="G116" s="25"/>
      <c r="H116" s="25"/>
      <c r="I116" s="25"/>
      <c r="J116" s="25"/>
      <c r="K116" s="25"/>
      <c r="L116" s="25"/>
      <c r="M116" s="25"/>
      <c r="N116" s="25"/>
      <c r="O116" s="25"/>
      <c r="P116" s="25"/>
      <c r="Q116" s="25"/>
      <c r="R116" s="25"/>
    </row>
    <row r="117" spans="1:18" ht="17" x14ac:dyDescent="0.2">
      <c r="A117" s="26"/>
      <c r="B117" s="25"/>
      <c r="C117" s="25"/>
      <c r="D117" s="25" t="s">
        <v>346</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347</v>
      </c>
      <c r="E120" s="25"/>
      <c r="F120" s="25"/>
      <c r="G120" s="25"/>
      <c r="H120" s="25"/>
      <c r="I120" s="25"/>
      <c r="J120" s="25"/>
      <c r="K120" s="25"/>
      <c r="L120" s="25" t="s">
        <v>348</v>
      </c>
      <c r="M120" s="25"/>
      <c r="N120" s="25"/>
      <c r="O120" s="25"/>
      <c r="P120" s="25"/>
      <c r="Q120" s="25"/>
      <c r="R120" s="25"/>
    </row>
    <row r="121" spans="1:18" ht="15" x14ac:dyDescent="0.2">
      <c r="A121" s="26"/>
      <c r="B121" s="25"/>
      <c r="C121" s="25"/>
      <c r="D121" s="25" t="s">
        <v>349</v>
      </c>
      <c r="E121" s="25"/>
      <c r="F121" s="25"/>
      <c r="G121" s="25"/>
      <c r="H121" s="25"/>
      <c r="I121" s="25"/>
      <c r="J121" s="25"/>
      <c r="K121" s="25"/>
      <c r="L121" s="25" t="s">
        <v>349</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49" t="s">
        <v>166</v>
      </c>
      <c r="D156" s="149"/>
      <c r="E156" s="149"/>
      <c r="F156" s="149"/>
      <c r="G156" s="149"/>
      <c r="H156" s="149"/>
      <c r="I156" s="149"/>
      <c r="J156" s="149"/>
      <c r="K156" s="149"/>
      <c r="L156" s="149"/>
      <c r="M156" s="149"/>
      <c r="N156" s="149"/>
      <c r="O156" s="149"/>
      <c r="P156" s="149"/>
      <c r="Q156" s="149"/>
      <c r="R156" s="149"/>
    </row>
    <row r="157" spans="1:18" ht="15" x14ac:dyDescent="0.2">
      <c r="A157" s="26"/>
      <c r="B157" s="25"/>
      <c r="C157" s="149"/>
      <c r="D157" s="149"/>
      <c r="E157" s="149"/>
      <c r="F157" s="149"/>
      <c r="G157" s="149"/>
      <c r="H157" s="149"/>
      <c r="I157" s="149"/>
      <c r="J157" s="149"/>
      <c r="K157" s="149"/>
      <c r="L157" s="149"/>
      <c r="M157" s="149"/>
      <c r="N157" s="149"/>
      <c r="O157" s="149"/>
      <c r="P157" s="149"/>
      <c r="Q157" s="149"/>
      <c r="R157" s="149"/>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57" t="s">
        <v>94</v>
      </c>
      <c r="B2" s="158"/>
      <c r="C2" s="158"/>
      <c r="D2" s="158"/>
      <c r="E2" s="158"/>
      <c r="F2" s="158"/>
      <c r="G2" s="158"/>
      <c r="H2" s="158"/>
      <c r="I2" s="158"/>
      <c r="J2" s="158"/>
      <c r="K2" s="158"/>
      <c r="L2" s="158"/>
      <c r="M2" s="158"/>
      <c r="N2" s="158"/>
      <c r="O2" s="158"/>
      <c r="P2" s="158"/>
      <c r="Q2" s="158"/>
      <c r="R2" s="158"/>
    </row>
    <row r="3" spans="1:18" ht="15" x14ac:dyDescent="0.2">
      <c r="A3" s="159" t="s">
        <v>95</v>
      </c>
      <c r="B3" s="160"/>
      <c r="C3" s="160"/>
      <c r="D3" s="160"/>
      <c r="E3" s="160"/>
      <c r="F3" s="160"/>
      <c r="G3" s="160"/>
      <c r="H3" s="160"/>
      <c r="I3" s="160"/>
      <c r="J3" s="160"/>
      <c r="K3" s="160"/>
      <c r="L3" s="160"/>
      <c r="M3" s="160"/>
      <c r="N3" s="160"/>
      <c r="O3" s="160"/>
      <c r="P3" s="160"/>
      <c r="Q3" s="160"/>
      <c r="R3" s="160"/>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49" t="s">
        <v>106</v>
      </c>
      <c r="C14" s="149"/>
      <c r="D14" s="149"/>
      <c r="E14" s="149"/>
      <c r="F14" s="149"/>
      <c r="G14" s="149"/>
      <c r="H14" s="149"/>
      <c r="I14" s="149"/>
      <c r="J14" s="149"/>
      <c r="K14" s="149"/>
      <c r="L14" s="149"/>
      <c r="M14" s="149"/>
      <c r="N14" s="25"/>
      <c r="O14" s="25"/>
      <c r="P14" s="25"/>
      <c r="Q14" s="25"/>
      <c r="R14" s="25"/>
    </row>
    <row r="15" spans="1:18" ht="15" x14ac:dyDescent="0.2">
      <c r="A15" s="26"/>
      <c r="B15" s="149" t="s">
        <v>107</v>
      </c>
      <c r="C15" s="149"/>
      <c r="D15" s="149"/>
      <c r="E15" s="149"/>
      <c r="F15" s="149"/>
      <c r="G15" s="149"/>
      <c r="H15" s="149"/>
      <c r="I15" s="149"/>
      <c r="J15" s="149"/>
      <c r="K15" s="149"/>
      <c r="L15" s="149"/>
      <c r="M15" s="149"/>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9" t="s">
        <v>108</v>
      </c>
      <c r="B32" s="160"/>
      <c r="C32" s="160"/>
      <c r="D32" s="160"/>
      <c r="E32" s="160"/>
      <c r="F32" s="160"/>
      <c r="G32" s="160"/>
      <c r="H32" s="160"/>
      <c r="I32" s="160"/>
      <c r="J32" s="160"/>
      <c r="K32" s="160"/>
      <c r="L32" s="160"/>
      <c r="M32" s="160"/>
      <c r="N32" s="160"/>
      <c r="O32" s="160"/>
      <c r="P32" s="160"/>
      <c r="Q32" s="160"/>
      <c r="R32" s="160"/>
    </row>
    <row r="33" spans="1:18" ht="15" x14ac:dyDescent="0.2">
      <c r="A33" s="153" t="s">
        <v>109</v>
      </c>
      <c r="B33" s="154"/>
      <c r="C33" s="154"/>
      <c r="D33" s="154"/>
      <c r="E33" s="154"/>
      <c r="F33" s="154"/>
      <c r="G33" s="154"/>
      <c r="H33" s="154"/>
      <c r="I33" s="154"/>
      <c r="J33" s="154"/>
      <c r="K33" s="154"/>
      <c r="L33" s="154"/>
      <c r="M33" s="154"/>
      <c r="N33" s="154"/>
      <c r="O33" s="154"/>
      <c r="P33" s="154"/>
      <c r="Q33" s="154"/>
      <c r="R33" s="154"/>
    </row>
    <row r="34" spans="1:18" ht="15" x14ac:dyDescent="0.2">
      <c r="A34" s="155"/>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1" t="s">
        <v>110</v>
      </c>
      <c r="C36" s="162"/>
      <c r="D36" s="162"/>
      <c r="E36" s="162"/>
      <c r="F36" s="162"/>
      <c r="G36" s="162"/>
      <c r="H36" s="162"/>
      <c r="I36" s="162"/>
      <c r="J36" s="162"/>
      <c r="K36" s="162"/>
      <c r="L36" s="162"/>
      <c r="M36" s="163"/>
      <c r="N36" s="25"/>
      <c r="O36" s="25"/>
      <c r="P36" s="25"/>
      <c r="Q36" s="25"/>
      <c r="R36" s="25"/>
    </row>
    <row r="37" spans="1:18" ht="15" x14ac:dyDescent="0.2">
      <c r="A37" s="26"/>
      <c r="B37" s="26"/>
      <c r="C37" s="25"/>
      <c r="D37" s="25"/>
      <c r="E37" s="25"/>
      <c r="F37" s="25"/>
      <c r="G37" s="25"/>
      <c r="H37" s="145" t="s">
        <v>111</v>
      </c>
      <c r="I37" s="145"/>
      <c r="J37" s="145"/>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64" t="s">
        <v>67</v>
      </c>
      <c r="F38" s="164"/>
      <c r="G38" s="25"/>
      <c r="H38" s="40" t="s">
        <v>113</v>
      </c>
      <c r="I38" s="41">
        <v>3.0856051517533301</v>
      </c>
      <c r="J38" s="38" t="s">
        <v>114</v>
      </c>
      <c r="K38" s="164" t="s">
        <v>115</v>
      </c>
      <c r="L38" s="164"/>
      <c r="M38" s="37"/>
      <c r="N38" s="25"/>
      <c r="O38" s="25"/>
      <c r="P38" s="25"/>
      <c r="Q38" s="25"/>
      <c r="R38" s="25"/>
    </row>
    <row r="39" spans="1:18" ht="17" x14ac:dyDescent="0.2">
      <c r="A39" s="26"/>
      <c r="B39" s="26"/>
      <c r="C39" s="40" t="s">
        <v>116</v>
      </c>
      <c r="D39" s="42">
        <f>IF($I$38&gt;$I$39,1,IF($I$38&lt;$I$39,-1,""))</f>
        <v>1</v>
      </c>
      <c r="E39" s="164" t="s">
        <v>3</v>
      </c>
      <c r="F39" s="164"/>
      <c r="G39" s="25"/>
      <c r="H39" s="40" t="s">
        <v>117</v>
      </c>
      <c r="I39" s="41">
        <v>2.95</v>
      </c>
      <c r="J39" s="38" t="s">
        <v>114</v>
      </c>
      <c r="K39" s="164" t="s">
        <v>118</v>
      </c>
      <c r="L39" s="164"/>
      <c r="M39" s="37"/>
      <c r="N39" s="25"/>
      <c r="O39" s="25"/>
      <c r="P39" s="25"/>
      <c r="Q39" s="25"/>
      <c r="R39" s="25"/>
    </row>
    <row r="40" spans="1:18" ht="15" x14ac:dyDescent="0.2">
      <c r="A40" s="26"/>
      <c r="B40" s="26"/>
      <c r="C40" s="25"/>
      <c r="D40" s="25"/>
      <c r="E40" s="25"/>
      <c r="F40" s="25"/>
      <c r="G40" s="25"/>
      <c r="H40" s="40" t="s">
        <v>119</v>
      </c>
      <c r="I40" s="41">
        <v>14.734460115406172</v>
      </c>
      <c r="J40" s="38" t="s">
        <v>120</v>
      </c>
      <c r="K40" s="164" t="s">
        <v>121</v>
      </c>
      <c r="L40" s="164"/>
      <c r="M40" s="37"/>
      <c r="N40" s="25"/>
      <c r="O40" s="25"/>
      <c r="P40" s="25"/>
      <c r="Q40" s="25"/>
      <c r="R40" s="25"/>
    </row>
    <row r="41" spans="1:18" ht="15" x14ac:dyDescent="0.2">
      <c r="A41" s="26"/>
      <c r="B41" s="26"/>
      <c r="C41" s="25"/>
      <c r="D41" s="25"/>
      <c r="E41" s="25"/>
      <c r="F41" s="25"/>
      <c r="G41" s="25"/>
      <c r="H41" s="40" t="s">
        <v>122</v>
      </c>
      <c r="I41" s="41">
        <v>318.14999999999998</v>
      </c>
      <c r="J41" s="38" t="s">
        <v>123</v>
      </c>
      <c r="K41" s="164" t="s">
        <v>124</v>
      </c>
      <c r="L41" s="164"/>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9" customFormat="1" ht="15" x14ac:dyDescent="0.2">
      <c r="A65" s="165" t="s">
        <v>134</v>
      </c>
      <c r="B65" s="166"/>
      <c r="C65" s="166"/>
      <c r="D65" s="166"/>
      <c r="E65" s="166"/>
      <c r="F65" s="166"/>
      <c r="G65" s="166"/>
      <c r="H65" s="166"/>
      <c r="I65" s="166"/>
      <c r="J65" s="166"/>
      <c r="K65" s="166"/>
      <c r="L65" s="166"/>
      <c r="M65" s="166"/>
      <c r="N65" s="166"/>
      <c r="O65" s="166"/>
      <c r="P65" s="166"/>
      <c r="Q65" s="166"/>
      <c r="R65" s="166"/>
    </row>
    <row r="66" spans="1:18" s="23" customFormat="1" ht="15" x14ac:dyDescent="0.2">
      <c r="A66" s="153" t="s">
        <v>135</v>
      </c>
      <c r="B66" s="154"/>
      <c r="C66" s="154"/>
      <c r="D66" s="154"/>
      <c r="E66" s="154"/>
      <c r="F66" s="154"/>
      <c r="G66" s="154"/>
      <c r="H66" s="154"/>
      <c r="I66" s="154"/>
      <c r="J66" s="154"/>
      <c r="K66" s="154"/>
      <c r="L66" s="154"/>
      <c r="M66" s="154"/>
      <c r="N66" s="154"/>
      <c r="O66" s="154"/>
      <c r="P66" s="154"/>
      <c r="Q66" s="154"/>
      <c r="R66" s="154"/>
    </row>
    <row r="67" spans="1:18" s="23" customFormat="1" ht="15" x14ac:dyDescent="0.2">
      <c r="A67" s="155"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1" t="s">
        <v>110</v>
      </c>
      <c r="C72" s="162"/>
      <c r="D72" s="162"/>
      <c r="E72" s="162"/>
      <c r="F72" s="162"/>
      <c r="G72" s="162"/>
      <c r="H72" s="162"/>
      <c r="I72" s="162"/>
      <c r="J72" s="162"/>
      <c r="K72" s="162"/>
      <c r="L72" s="162"/>
      <c r="M72" s="163"/>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64" t="s">
        <v>67</v>
      </c>
      <c r="F74" s="164"/>
      <c r="G74" s="25"/>
      <c r="H74" s="38" t="s">
        <v>138</v>
      </c>
      <c r="I74" s="41">
        <v>0.48</v>
      </c>
      <c r="J74" s="38" t="s">
        <v>3</v>
      </c>
      <c r="K74" s="164" t="s">
        <v>139</v>
      </c>
      <c r="L74" s="164"/>
      <c r="M74" s="37"/>
      <c r="N74" s="47"/>
      <c r="O74" s="47"/>
      <c r="P74" s="47"/>
      <c r="Q74" s="47"/>
      <c r="R74" s="47"/>
    </row>
    <row r="75" spans="1:18" ht="15" x14ac:dyDescent="0.2">
      <c r="A75" s="46"/>
      <c r="B75" s="26"/>
      <c r="C75" s="40" t="s">
        <v>116</v>
      </c>
      <c r="D75" s="42"/>
      <c r="E75" s="164" t="s">
        <v>3</v>
      </c>
      <c r="F75" s="164"/>
      <c r="G75" s="25"/>
      <c r="H75" s="38" t="s">
        <v>140</v>
      </c>
      <c r="I75" s="41">
        <v>312.74999024855759</v>
      </c>
      <c r="J75" s="38" t="s">
        <v>141</v>
      </c>
      <c r="K75" s="164" t="s">
        <v>142</v>
      </c>
      <c r="L75" s="164"/>
      <c r="M75" s="37"/>
      <c r="N75" s="47"/>
      <c r="O75" s="47"/>
      <c r="P75" s="47"/>
      <c r="Q75" s="47"/>
      <c r="R75" s="47"/>
    </row>
    <row r="76" spans="1:18" ht="15" x14ac:dyDescent="0.2">
      <c r="A76" s="46"/>
      <c r="B76" s="26"/>
      <c r="C76" s="25"/>
      <c r="D76" s="25"/>
      <c r="E76" s="25"/>
      <c r="F76" s="25"/>
      <c r="G76" s="25"/>
      <c r="H76" s="38" t="s">
        <v>143</v>
      </c>
      <c r="I76" s="41">
        <v>318.14999999999998</v>
      </c>
      <c r="J76" s="38" t="s">
        <v>123</v>
      </c>
      <c r="K76" s="164" t="s">
        <v>124</v>
      </c>
      <c r="L76" s="164"/>
      <c r="M76" s="37"/>
      <c r="N76" s="47"/>
      <c r="O76" s="47"/>
      <c r="P76" s="47"/>
      <c r="Q76" s="47"/>
      <c r="R76" s="47"/>
    </row>
    <row r="77" spans="1:18" ht="17" x14ac:dyDescent="0.2">
      <c r="A77" s="46"/>
      <c r="B77" s="26"/>
      <c r="C77" s="25"/>
      <c r="D77" s="25"/>
      <c r="E77" s="25"/>
      <c r="F77" s="25"/>
      <c r="G77" s="25"/>
      <c r="H77" s="38" t="s">
        <v>144</v>
      </c>
      <c r="I77" s="41">
        <v>5</v>
      </c>
      <c r="J77" s="38" t="s">
        <v>62</v>
      </c>
      <c r="K77" s="164" t="s">
        <v>145</v>
      </c>
      <c r="L77" s="164"/>
      <c r="M77" s="37"/>
      <c r="N77" s="47"/>
      <c r="O77" s="47"/>
      <c r="P77" s="47"/>
      <c r="Q77" s="47"/>
      <c r="R77" s="47"/>
    </row>
    <row r="78" spans="1:18" ht="17" x14ac:dyDescent="0.2">
      <c r="A78" s="46"/>
      <c r="B78" s="26"/>
      <c r="C78" s="25"/>
      <c r="D78" s="25"/>
      <c r="E78" s="25"/>
      <c r="F78" s="25"/>
      <c r="G78" s="25"/>
      <c r="H78" s="38" t="s">
        <v>146</v>
      </c>
      <c r="I78" s="41">
        <v>3.07</v>
      </c>
      <c r="J78" s="38" t="s">
        <v>114</v>
      </c>
      <c r="K78" s="164" t="s">
        <v>147</v>
      </c>
      <c r="L78" s="164"/>
      <c r="M78" s="37"/>
      <c r="N78" s="47"/>
      <c r="O78" s="47"/>
      <c r="P78" s="47"/>
      <c r="Q78" s="47"/>
      <c r="R78" s="47"/>
    </row>
    <row r="79" spans="1:18" ht="17" x14ac:dyDescent="0.2">
      <c r="A79" s="46"/>
      <c r="B79" s="26"/>
      <c r="C79" s="25"/>
      <c r="D79" s="25"/>
      <c r="E79" s="25"/>
      <c r="F79" s="25"/>
      <c r="G79" s="25"/>
      <c r="H79" s="38" t="s">
        <v>148</v>
      </c>
      <c r="I79" s="41">
        <v>0.4764958148898909</v>
      </c>
      <c r="J79" s="38" t="s">
        <v>114</v>
      </c>
      <c r="K79" s="164" t="s">
        <v>149</v>
      </c>
      <c r="L79" s="164"/>
      <c r="M79" s="37"/>
      <c r="N79" s="47"/>
      <c r="O79" s="47"/>
      <c r="P79" s="47"/>
      <c r="Q79" s="47"/>
      <c r="R79" s="47"/>
    </row>
    <row r="80" spans="1:18" ht="15" x14ac:dyDescent="0.2">
      <c r="A80" s="46"/>
      <c r="B80" s="26"/>
      <c r="C80" s="25"/>
      <c r="D80" s="25"/>
      <c r="E80" s="25"/>
      <c r="F80" s="25"/>
      <c r="G80" s="25"/>
      <c r="H80" s="38" t="s">
        <v>150</v>
      </c>
      <c r="I80" s="41">
        <v>3.0856051517533336</v>
      </c>
      <c r="J80" s="38" t="s">
        <v>114</v>
      </c>
      <c r="K80" s="164" t="s">
        <v>151</v>
      </c>
      <c r="L80" s="164"/>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49" t="s">
        <v>166</v>
      </c>
      <c r="C144" s="149"/>
      <c r="D144" s="149"/>
      <c r="E144" s="149"/>
      <c r="F144" s="149"/>
      <c r="G144" s="149"/>
      <c r="H144" s="149"/>
      <c r="I144" s="149"/>
      <c r="J144" s="149"/>
      <c r="K144" s="149"/>
      <c r="L144" s="149"/>
      <c r="M144" s="149"/>
      <c r="N144" s="149"/>
      <c r="O144" s="149"/>
      <c r="P144" s="149"/>
      <c r="Q144" s="149"/>
      <c r="R144" s="25"/>
    </row>
    <row r="145" spans="1:18" ht="15" x14ac:dyDescent="0.2">
      <c r="A145" s="26"/>
      <c r="B145" s="149"/>
      <c r="C145" s="149"/>
      <c r="D145" s="149"/>
      <c r="E145" s="149"/>
      <c r="F145" s="149"/>
      <c r="G145" s="149"/>
      <c r="H145" s="149"/>
      <c r="I145" s="149"/>
      <c r="J145" s="149"/>
      <c r="K145" s="149"/>
      <c r="L145" s="149"/>
      <c r="M145" s="149"/>
      <c r="N145" s="149"/>
      <c r="O145" s="149"/>
      <c r="P145" s="149"/>
      <c r="Q145" s="149"/>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9" t="s">
        <v>167</v>
      </c>
      <c r="B147" s="160"/>
      <c r="C147" s="160"/>
      <c r="D147" s="160"/>
      <c r="E147" s="160"/>
      <c r="F147" s="160"/>
      <c r="G147" s="160"/>
      <c r="H147" s="160"/>
      <c r="I147" s="160"/>
      <c r="J147" s="160"/>
      <c r="K147" s="160"/>
      <c r="L147" s="160"/>
      <c r="M147" s="160"/>
      <c r="N147" s="160"/>
      <c r="O147" s="160"/>
      <c r="P147" s="160"/>
      <c r="Q147" s="160"/>
      <c r="R147" s="160"/>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57" t="s">
        <v>92</v>
      </c>
      <c r="B2" s="158"/>
      <c r="C2" s="158"/>
      <c r="D2" s="158"/>
      <c r="E2" s="158"/>
      <c r="F2" s="158"/>
      <c r="G2" s="158"/>
      <c r="H2" s="158"/>
      <c r="I2" s="158"/>
      <c r="J2" s="158"/>
      <c r="K2" s="158"/>
      <c r="L2" s="158"/>
      <c r="M2" s="158"/>
      <c r="N2" s="158"/>
      <c r="O2" s="158"/>
      <c r="P2" s="158"/>
      <c r="Q2" s="158"/>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baseColWidth="10" defaultColWidth="8.83203125" defaultRowHeight="15" x14ac:dyDescent="0.2"/>
  <cols>
    <col min="13" max="13" width="48.83203125" bestFit="1" customWidth="1"/>
  </cols>
  <sheetData>
    <row r="1" spans="1:19" x14ac:dyDescent="0.2">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x14ac:dyDescent="0.2">
      <c r="A2">
        <v>2</v>
      </c>
      <c r="B2">
        <v>25</v>
      </c>
      <c r="C2">
        <v>8</v>
      </c>
      <c r="E2" t="s">
        <v>351</v>
      </c>
      <c r="F2" t="s">
        <v>352</v>
      </c>
      <c r="G2" t="s">
        <v>353</v>
      </c>
      <c r="H2" t="s">
        <v>354</v>
      </c>
      <c r="I2" t="s">
        <v>355</v>
      </c>
      <c r="J2" t="s">
        <v>356</v>
      </c>
      <c r="K2" t="s">
        <v>357</v>
      </c>
      <c r="L2" t="s">
        <v>358</v>
      </c>
      <c r="M2" t="s">
        <v>359</v>
      </c>
      <c r="N2" t="s">
        <v>360</v>
      </c>
      <c r="O2" t="s">
        <v>361</v>
      </c>
      <c r="P2" t="s">
        <v>362</v>
      </c>
      <c r="Q2" t="s">
        <v>363</v>
      </c>
      <c r="R2" t="s">
        <v>364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x14ac:dyDescent="0.2">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2024-12-24T00:41:30Z</dcterms:modified>
</cp:coreProperties>
</file>