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development\1_simulation_inputs\"/>
    </mc:Choice>
  </mc:AlternateContent>
  <xr:revisionPtr revIDLastSave="0" documentId="13_ncr:1_{787C1C27-71BD-4B00-AAAE-15D28047D040}"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r:id="rId10"/>
    <sheet name="Events" sheetId="43"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 r:id="rId16"/>
    <externalReference r:id="rId17"/>
  </externalReferences>
  <definedNames>
    <definedName name="_xlnm._FilterDatabase" localSheetId="2" hidden="1">'Cycle Information'!$B$9:$K$24</definedName>
    <definedName name="_xlnm._FilterDatabase" localSheetId="1" hidden="1">Initialization!$B$9:$K$13</definedName>
    <definedName name="constant">Reference!$P$2:$P$9</definedName>
    <definedName name="constant_pressure">Reference!$P$2:$P$9</definedName>
    <definedName name="cPr">Reference!$P$2:$P$9</definedName>
    <definedName name="_xlnm.Print_Area" localSheetId="2">'Cycle Information'!$B$2:$K$24</definedName>
    <definedName name="_xlnm.Print_Area" localSheetId="1">Initialization!$B$2:$K$13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6" i="49" l="1"/>
  <c r="K36" i="49"/>
  <c r="J36" i="49"/>
  <c r="I36" i="49"/>
  <c r="H36" i="49"/>
  <c r="G36" i="49"/>
  <c r="F36" i="49"/>
  <c r="E36" i="49"/>
  <c r="L35" i="49"/>
  <c r="K35" i="49"/>
  <c r="J35" i="49"/>
  <c r="I35" i="49"/>
  <c r="H35" i="49"/>
  <c r="G35" i="49"/>
  <c r="F35" i="49"/>
  <c r="E35" i="49"/>
  <c r="L32" i="49"/>
  <c r="K32" i="49"/>
  <c r="J32" i="49"/>
  <c r="I32" i="49"/>
  <c r="H32" i="49"/>
  <c r="G32" i="49"/>
  <c r="F32" i="49"/>
  <c r="E32" i="49"/>
  <c r="L31" i="49"/>
  <c r="K31" i="49"/>
  <c r="J31" i="49"/>
  <c r="I31" i="49"/>
  <c r="H31" i="49"/>
  <c r="G31" i="49"/>
  <c r="F31" i="49"/>
  <c r="E31" i="49"/>
  <c r="L30" i="49"/>
  <c r="K30" i="49"/>
  <c r="J30" i="49"/>
  <c r="I30" i="49"/>
  <c r="H30" i="49"/>
  <c r="G30" i="49"/>
  <c r="F30" i="49"/>
  <c r="E30" i="49"/>
  <c r="L24" i="49"/>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I15" i="50"/>
  <c r="I17" i="50"/>
  <c r="I19" i="50"/>
  <c r="I21" i="50"/>
  <c r="C21" i="50"/>
  <c r="I23" i="50"/>
  <c r="I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C20" i="50"/>
  <c r="C18" i="50"/>
  <c r="C16" i="50"/>
  <c r="C14" i="50"/>
  <c r="I16" i="50"/>
  <c r="I18" i="50"/>
  <c r="I20" i="50"/>
  <c r="I14" i="50"/>
  <c r="C13" i="50"/>
  <c r="C12" i="50"/>
  <c r="C10" i="50"/>
  <c r="C11" i="50"/>
  <c r="E24" i="49"/>
  <c r="E23" i="49"/>
  <c r="E20" i="49"/>
  <c r="E19" i="49"/>
  <c r="E18" i="49"/>
  <c r="K2" i="50"/>
  <c r="B2" i="50"/>
  <c r="L33" i="51" l="1"/>
  <c r="C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C8" i="49"/>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K4" i="47"/>
  <c r="K2" i="47"/>
  <c r="B2" i="47"/>
  <c r="D74" i="45"/>
  <c r="D39" i="45"/>
  <c r="D38" i="45"/>
  <c r="R1" i="45"/>
  <c r="A1" i="45"/>
  <c r="L37" i="49" l="1"/>
  <c r="L33" i="49"/>
  <c r="I33" i="49"/>
  <c r="H33" i="49"/>
  <c r="K37" i="49"/>
  <c r="K33" i="49"/>
  <c r="J37" i="49"/>
  <c r="J33" i="49"/>
  <c r="I37" i="49"/>
  <c r="H37" i="49"/>
  <c r="G37" i="49"/>
  <c r="G33" i="49"/>
  <c r="F33" i="49"/>
  <c r="F37" i="49"/>
  <c r="E37" i="49"/>
  <c r="E33" i="49"/>
  <c r="K21" i="49"/>
  <c r="I25" i="49"/>
  <c r="H25" i="49"/>
  <c r="I21" i="49"/>
  <c r="G25" i="49"/>
  <c r="H21" i="49"/>
  <c r="L25" i="49"/>
  <c r="F25" i="49"/>
  <c r="J21" i="49"/>
  <c r="G21" i="49"/>
  <c r="K25" i="49"/>
  <c r="L21" i="49"/>
  <c r="F21" i="49"/>
  <c r="J25" i="49"/>
  <c r="C19" i="50"/>
  <c r="C17" i="50"/>
  <c r="E25" i="49"/>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R1" i="44"/>
  <c r="C23" i="50" l="1"/>
  <c r="C15" i="50"/>
  <c r="Q1" i="43"/>
  <c r="K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H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H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<sst xmlns="http://schemas.openxmlformats.org/spreadsheetml/2006/main" count="1005" uniqueCount="301">
  <si>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</si>
  <si>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</si>
  <si>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</si>
  <si>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</si>
  <si>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</si>
  <si>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</si>
  <si>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</si>
  <si>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</si>
  <si>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</si>
  <si>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</si>
  <si>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</si>
  <si>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</si>
  <si>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</si>
  <si>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</si>
  <si>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</si>
  <si>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</si>
  <si>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</si>
  <si>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</si>
  <si>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</si>
  <si>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</si>
  <si>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</si>
  <si>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</si>
  <si>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</si>
  <si>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</si>
  <si>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</si>
  <si>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</si>
  <si>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</si>
  <si>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</si>
  <si>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</si>
  <si>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</si>
  <si>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</si>
  <si>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</si>
  <si>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</si>
  <si>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</si>
  <si>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</si>
  <si>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</si>
  <si>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</si>
  <si>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</si>
  <si>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</si>
  <si>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</si>
  <si>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</si>
  <si>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</si>
  <si>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</si>
  <si>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</si>
  <si>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</si>
  <si>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</si>
  <si>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</si>
  <si>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</si>
  <si>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</si>
  <si>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</si>
  <si>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</si>
  <si>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</si>
  <si>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</si>
  <si>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</si>
  <si>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</si>
  <si>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</si>
  <si>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</si>
  <si>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</si>
  <si>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</si>
  <si>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</si>
  <si>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</si>
  <si>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</si>
  <si>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</si>
  <si>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</si>
  <si>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</si>
  <si>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</si>
  <si>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</si>
  <si>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</si>
  <si>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</si>
  <si>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</si>
  <si>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</si>
  <si>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</si>
  <si>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</si>
  <si>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</si>
  <si>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</si>
  <si>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Initial development of the "cycle_organization.xlsm" sheet.</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</si>
  <si>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</si>
  <si>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</si>
  <si>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</si>
  <si>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</si>
  <si>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</si>
  <si>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</si>
  <si>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</si>
  <si>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</si>
  <si>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</si>
  <si>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</si>
  <si>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</si>
  <si>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</si>
  <si>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</si>
  <si>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</si>
  <si>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</si>
  <si>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</si>
  <si>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</si>
  <si>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</si>
  <si>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</si>
  <si>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</si>
  <si>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</si>
  <si>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</si>
  <si>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</si>
  <si>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</si>
  <si>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</si>
  <si>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</si>
  <si>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</si>
  <si>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</si>
  <si>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</si>
  <si>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</si>
  <si>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</si>
  <si>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</si>
  <si>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</si>
  <si>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</si>
  <si>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</si>
  <si>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</si>
  <si>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</si>
  <si>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</si>
  <si>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</si>
  <si>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</si>
  <si>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</si>
  <si>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</si>
  <si>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</si>
  <si>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</si>
  <si>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</si>
  <si>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</si>
  <si>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</si>
  <si>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</si>
  <si>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</si>
  <si>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</si>
  <si>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</si>
  <si>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</si>
  <si>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</si>
  <si>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</si>
  <si>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</si>
  <si>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</si>
  <si>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</si>
  <si>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</si>
  <si>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</si>
  <si>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</si>
  <si>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</si>
  <si>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</si>
  <si>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</si>
  <si>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</si>
  <si>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</si>
  <si>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</si>
  <si>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</si>
  <si>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</si>
  <si>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</si>
  <si>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</si>
  <si>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</si>
  <si>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</si>
  <si>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</si>
  <si>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</si>
  <si>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</si>
  <si>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</si>
  <si>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</si>
  <si>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</si>
  <si>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</si>
  <si>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</si>
  <si>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</si>
  <si>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</si>
  <si>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</si>
  <si>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</si>
  <si>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</si>
  <si>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</si>
  <si>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</si>
  <si>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</si>
  <si>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</si>
  <si>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</si>
  <si>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</si>
  <si>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</si>
  <si>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</si>
  <si>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</si>
  <si>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</si>
  <si>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</si>
  <si>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</si>
  <si>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</si>
  <si>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</si>
  <si>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</si>
  <si>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</si>
  <si>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</si>
  <si>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</si>
  <si>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</si>
  <si>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</si>
  <si>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</si>
  <si>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</si>
  <si>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</si>
  <si>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</si>
  <si>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</si>
  <si>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</si>
  <si>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</si>
  <si>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</si>
  <si>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</si>
  <si>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</si>
  <si>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</si>
  <si>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</si>
  <si>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</si>
  <si>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</si>
  <si>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</si>
  <si>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</si>
  <si>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</si>
  <si>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</si>
  <si>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</si>
  <si>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</si>
  <si>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</si>
  <si>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</si>
  <si>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</si>
  <si>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</si>
  <si>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</si>
  <si>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</si>
  <si>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</si>
  <si>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</si>
  <si>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</si>
  <si>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</si>
  <si>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</si>
  <si>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</si>
  <si>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</si>
  <si>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</si>
  <si>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</si>
  <si>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</si>
  <si>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</si>
  <si>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</si>
  <si>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</si>
  <si>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</si>
  <si>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</si>
  <si>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</si>
  <si>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</si>
  <si>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</si>
  <si>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</si>
  <si>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</si>
  <si>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</si>
  <si>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</si>
  <si>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</si>
  <si>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</si>
  <si>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</si>
  <si>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</si>
  <si>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</si>
  <si>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</si>
  <si>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</si>
  <si>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</si>
  <si>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</si>
  <si>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</si>
  <si>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Back-Pressure_Regulator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</si>
  <si>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</si>
  <si>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</si>
  <si>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</si>
  <si>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</si>
  <si>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</si>
  <si>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</si>
  <si>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</si>
  <si>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</si>
  <si>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</si>
  <si>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</si>
  <si>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</si>
  <si>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</si>
  <si>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</si>
  <si>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</si>
  <si>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</si>
  <si>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</si>
  <si>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</si>
  <si>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</si>
  <si>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</si>
  <si>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</si>
  <si>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sStepCol2</t>
  </si>
  <si>
    <t>sTypeCol1</t>
  </si>
  <si>
    <t>sTypeCol2</t>
  </si>
  <si>
    <t>valFeedCol1</t>
  </si>
  <si>
    <t>valFeedCol2</t>
  </si>
  <si>
    <t>valProdCol2</t>
  </si>
  <si>
    <t>valProdCol1</t>
  </si>
  <si>
    <t>Adsorber 1</t>
  </si>
  <si>
    <t>Adsorber 2</t>
  </si>
  <si>
    <t>Developed the initial version of the "Cycle Organizer"</t>
  </si>
  <si>
    <t>REV. NO.2 (8/6/2022)</t>
  </si>
  <si>
    <t>flowDirCol1</t>
  </si>
  <si>
    <t>flowDirCol2</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</si>
  <si>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</si>
  <si>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</si>
  <si>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</si>
  <si>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</si>
  <si>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</si>
  <si>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4 1 35 65 4 1 35 65</t>
  </si>
  <si>
    <t>0 0 0 0 0 0 0 0</t>
  </si>
  <si>
    <t>None None None None None None None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</si>
  <si>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</si>
  <si>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</si>
  <si>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</si>
  <si>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</si>
  <si>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0 0.0000085 0.00000507 0.00000507 0.00000507 0.00000507 0.00000625 1</t>
  </si>
  <si>
    <t>0.00000507 0.00000507 0.00000625 1 0 0.0000085 0.00000507 0.00000507</t>
  </si>
  <si>
    <t>0.000055 0 1 1 1 1 0 0.000000127</t>
  </si>
  <si>
    <t>1 1 0 0.000000127 0.000055 0 1 1</t>
  </si>
  <si>
    <t>1_(negative) 0_(positive) 0_(positive) 0_(positive) 0_(positive) 0_(positive) 1_(negative) 1_(negative)</t>
  </si>
  <si>
    <t>0_(positive) 0_(positive) 1_(negative) 1_(negative) 1_(negative) 0_(positive) 0_(positive) 0_(positive)</t>
  </si>
  <si>
    <t>Extract_Tank</t>
  </si>
  <si>
    <t>Raffinate_Tank</t>
  </si>
  <si>
    <t>Feed_Tank</t>
  </si>
  <si>
    <t>Adsorber_1_Feed_End</t>
  </si>
  <si>
    <t>Adsorber_1_Prod_End</t>
  </si>
  <si>
    <t>Adsorber_2_Feed_End</t>
  </si>
  <si>
    <t>Adsorber_2_Prod_End</t>
  </si>
  <si>
    <t>Light_Key_[mol_frac]</t>
  </si>
  <si>
    <t>Pressure_[bar]</t>
  </si>
  <si>
    <t>Temperature_[K]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</si>
</sst>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5">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3" fillId="5" borderId="0" xfId="1" applyFont="1" applyFill="1" applyAlignment="1" applyProtection="1">
      <alignment horizontal="left" vertical="center"/>
    </xf>
    <xf numFmtId="0" fontId="14" fillId="5" borderId="0" xfId="1" applyFont="1" applyFill="1" applyAlignment="1" applyProtection="1">
      <alignment vertical="center" wrapText="1"/>
    </xf>
    <xf numFmtId="0" fontId="14" fillId="5" borderId="0" xfId="1" applyFont="1" applyFill="1" applyAlignment="1" applyProtection="1">
      <alignment horizontal="center" vertical="center"/>
    </xf>
    <xf numFmtId="0" fontId="14" fillId="5" borderId="0" xfId="1" applyFont="1" applyFill="1" applyProtection="1">
      <alignment vertical="center"/>
    </xf>
    <xf numFmtId="0" fontId="15" fillId="5" borderId="0" xfId="2" applyFont="1" applyFill="1" applyAlignment="1" applyProtection="1">
      <alignment horizontal="right"/>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pplyProtection="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4" fillId="3" borderId="1" xfId="0" applyFont="1" applyFill="1" applyBorder="1" applyAlignment="1">
      <alignment horizontal="center"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6"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11" xfId="0" applyFont="1" applyFill="1" applyBorder="1" applyAlignment="1" applyProtection="1">
      <alignment horizontal="left" vertical="center" wrapText="1" indent="1"/>
    </xf>
    <xf numFmtId="0" fontId="12" fillId="5" borderId="6" xfId="0" applyFont="1" applyFill="1" applyBorder="1" applyAlignment="1" applyProtection="1">
      <alignment horizontal="left" vertical="center"/>
    </xf>
    <xf numFmtId="0" fontId="9" fillId="5" borderId="7" xfId="0" applyFont="1" applyFill="1" applyBorder="1" applyAlignment="1" applyProtection="1">
      <alignment horizontal="center" vertical="center"/>
    </xf>
    <xf numFmtId="0" fontId="12" fillId="5" borderId="8" xfId="0" applyFont="1" applyFill="1" applyBorder="1" applyAlignment="1" applyProtection="1">
      <alignment horizontal="right" vertical="center"/>
    </xf>
    <xf numFmtId="0" fontId="4" fillId="0" borderId="0" xfId="0" applyFont="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Alignment="1" applyProtection="1">
      <alignment horizontal="right" vertical="center"/>
    </xf>
    <xf numFmtId="0" fontId="4" fillId="4" borderId="0" xfId="0" applyFont="1" applyFill="1" applyAlignment="1" applyProtection="1">
      <alignment horizontal="left" vertical="center"/>
    </xf>
    <xf numFmtId="0" fontId="4" fillId="4" borderId="0" xfId="0" applyFont="1" applyFill="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8" fillId="5" borderId="5" xfId="0" applyFont="1" applyFill="1" applyBorder="1" applyAlignment="1" applyProtection="1">
      <alignment horizontal="center" vertical="center"/>
    </xf>
    <xf numFmtId="0" fontId="8" fillId="5" borderId="9" xfId="0" applyFont="1" applyFill="1" applyBorder="1" applyAlignment="1" applyProtection="1">
      <alignment horizontal="center" vertical="center"/>
    </xf>
    <xf numFmtId="0" fontId="8" fillId="5" borderId="9"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4" fillId="3" borderId="8" xfId="0" applyFont="1" applyFill="1" applyBorder="1" applyAlignment="1" applyProtection="1">
      <alignment horizontal="center" vertical="center"/>
    </xf>
    <xf numFmtId="0" fontId="7" fillId="2" borderId="1" xfId="0" applyFont="1" applyFill="1" applyBorder="1" applyAlignment="1" applyProtection="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23" fillId="0" borderId="0" xfId="0" applyFont="1" applyProtection="1"/>
    <xf numFmtId="0" fontId="24" fillId="4" borderId="1" xfId="0" applyFont="1" applyFill="1" applyBorder="1" applyAlignment="1" applyProtection="1">
      <alignment horizontal="center" vertical="center"/>
    </xf>
    <xf numFmtId="0" fontId="25" fillId="6" borderId="1" xfId="0" applyFont="1" applyFill="1" applyBorder="1" applyAlignment="1" applyProtection="1">
      <alignment horizontal="center" vertical="center"/>
    </xf>
    <xf numFmtId="0" fontId="24" fillId="4" borderId="1" xfId="0" applyFont="1" applyFill="1" applyBorder="1" applyAlignment="1" applyProtection="1">
      <alignment horizontal="center"/>
    </xf>
    <xf numFmtId="0" fontId="26" fillId="4" borderId="1" xfId="0" applyFont="1" applyFill="1" applyBorder="1" applyAlignment="1" applyProtection="1">
      <alignment horizontal="center" vertical="center"/>
    </xf>
    <xf numFmtId="0" fontId="24" fillId="7" borderId="0" xfId="0" applyFont="1" applyFill="1" applyBorder="1" applyAlignment="1" applyProtection="1">
      <alignment vertical="center"/>
    </xf>
    <xf numFmtId="0" fontId="24" fillId="7" borderId="0" xfId="0" applyFont="1" applyFill="1" applyBorder="1" applyAlignment="1" applyProtection="1">
      <alignment vertical="center" textRotation="45"/>
    </xf>
    <xf numFmtId="0" fontId="23" fillId="4" borderId="1" xfId="0" applyFont="1" applyFill="1" applyBorder="1" applyAlignment="1" applyProtection="1">
      <alignment horizontal="center" vertical="center"/>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pplyProtection="1">
      <alignment horizontal="center" vertical="center"/>
    </xf>
    <xf numFmtId="0" fontId="24" fillId="7" borderId="0" xfId="0" applyFont="1" applyFill="1" applyBorder="1" applyAlignment="1" applyProtection="1">
      <alignment horizontal="center" vertical="center"/>
    </xf>
    <xf numFmtId="0" fontId="23" fillId="0" borderId="0" xfId="0" applyFont="1" applyAlignment="1" applyProtection="1">
      <alignment horizontal="center" vertical="center"/>
    </xf>
    <xf numFmtId="0" fontId="23" fillId="0" borderId="0" xfId="0" applyFont="1" applyAlignment="1" applyProtection="1">
      <alignment horizontal="center" vertical="center" wrapText="1"/>
    </xf>
    <xf numFmtId="0" fontId="24" fillId="4" borderId="1" xfId="0" applyFont="1" applyFill="1" applyBorder="1" applyAlignment="1" applyProtection="1">
      <alignment horizontal="center" vertical="center" wrapText="1"/>
    </xf>
    <xf numFmtId="0" fontId="24" fillId="4" borderId="15" xfId="0" applyFont="1" applyFill="1" applyBorder="1" applyAlignment="1" applyProtection="1">
      <alignment horizontal="center" vertical="center" wrapText="1"/>
    </xf>
    <xf numFmtId="0" fontId="24" fillId="4" borderId="15" xfId="0" applyFont="1" applyFill="1" applyBorder="1" applyAlignment="1" applyProtection="1">
      <alignment horizontal="center" vertical="center" textRotation="45" wrapText="1"/>
    </xf>
    <xf numFmtId="0" fontId="24" fillId="4" borderId="9" xfId="0" applyFont="1" applyFill="1" applyBorder="1" applyAlignment="1" applyProtection="1">
      <alignment horizontal="center" vertical="center" textRotation="45" wrapText="1"/>
    </xf>
    <xf numFmtId="0" fontId="24" fillId="7" borderId="0" xfId="0" applyFont="1" applyFill="1" applyBorder="1" applyAlignment="1" applyProtection="1">
      <alignment horizontal="center" vertical="center" wrapText="1"/>
    </xf>
    <xf numFmtId="0" fontId="24" fillId="4" borderId="10" xfId="0" applyFont="1" applyFill="1" applyBorder="1" applyAlignment="1" applyProtection="1">
      <alignment horizontal="center" vertical="center" wrapText="1"/>
    </xf>
    <xf numFmtId="0" fontId="24" fillId="4" borderId="3" xfId="0" applyFont="1" applyFill="1" applyBorder="1" applyAlignment="1" applyProtection="1">
      <alignment horizontal="center" vertical="center" textRotation="45" wrapText="1"/>
    </xf>
    <xf numFmtId="0" fontId="26" fillId="4" borderId="12" xfId="0" applyFont="1" applyFill="1" applyBorder="1" applyAlignment="1" applyProtection="1">
      <alignment horizontal="center" vertical="center"/>
    </xf>
    <xf numFmtId="0" fontId="26" fillId="4" borderId="10" xfId="0" applyFont="1" applyFill="1" applyBorder="1" applyAlignment="1" applyProtection="1">
      <alignment horizontal="center" vertical="center"/>
    </xf>
    <xf numFmtId="0" fontId="26" fillId="4" borderId="15" xfId="0" applyFont="1" applyFill="1" applyBorder="1" applyAlignment="1" applyProtection="1">
      <alignment horizontal="center" vertical="center"/>
    </xf>
    <xf numFmtId="0" fontId="26" fillId="4" borderId="9" xfId="0" applyFont="1" applyFill="1" applyBorder="1" applyAlignment="1" applyProtection="1">
      <alignment horizontal="center" vertical="center"/>
    </xf>
    <xf numFmtId="0" fontId="24" fillId="4" borderId="4" xfId="0" applyFont="1" applyFill="1" applyBorder="1" applyAlignment="1" applyProtection="1">
      <alignment horizontal="center" vertical="center" textRotation="45" wrapText="1"/>
    </xf>
    <xf numFmtId="0" fontId="7" fillId="2" borderId="1" xfId="0" applyNumberFormat="1" applyFont="1" applyFill="1" applyBorder="1" applyAlignment="1" applyProtection="1">
      <alignment horizontal="center" vertical="center"/>
    </xf>
    <xf numFmtId="0" fontId="4" fillId="3" borderId="8" xfId="0" applyFont="1" applyFill="1" applyBorder="1" applyAlignment="1" applyProtection="1">
      <alignment horizontal="left" vertical="center" indent="1"/>
    </xf>
    <xf numFmtId="0" fontId="26" fillId="4" borderId="1" xfId="0" applyFont="1" applyFill="1" applyBorder="1" applyAlignment="1" applyProtection="1">
      <alignment horizontal="center" vertical="center"/>
    </xf>
    <xf numFmtId="0" fontId="24" fillId="2" borderId="1" xfId="0" applyFont="1" applyFill="1" applyBorder="1" applyAlignment="1" applyProtection="1">
      <alignment horizontal="center" vertical="center"/>
      <protection locked="0"/>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5" fillId="0" borderId="2" xfId="1" applyFont="1" applyBorder="1" applyAlignment="1" applyProtection="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1"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4" borderId="14" xfId="0" applyFont="1" applyFill="1" applyBorder="1" applyAlignment="1" applyProtection="1">
      <alignment horizontal="center" vertical="center"/>
    </xf>
    <xf numFmtId="0" fontId="6" fillId="4" borderId="5" xfId="0" applyFont="1" applyFill="1" applyBorder="1" applyAlignment="1" applyProtection="1">
      <alignment horizontal="center" vertical="center"/>
    </xf>
    <xf numFmtId="0" fontId="23" fillId="4" borderId="10" xfId="0" applyFont="1" applyFill="1" applyBorder="1" applyAlignment="1" applyProtection="1">
      <alignment horizontal="center"/>
    </xf>
    <xf numFmtId="0" fontId="23" fillId="4" borderId="1" xfId="0" applyFont="1" applyFill="1" applyBorder="1" applyAlignment="1" applyProtection="1">
      <alignment horizontal="center"/>
    </xf>
    <xf numFmtId="0" fontId="24" fillId="4" borderId="1" xfId="0" applyFont="1" applyFill="1" applyBorder="1" applyAlignment="1" applyProtection="1">
      <alignment horizontal="center" vertical="center" textRotation="45"/>
    </xf>
    <xf numFmtId="0" fontId="26" fillId="4" borderId="1" xfId="0" applyFont="1" applyFill="1" applyBorder="1" applyAlignment="1" applyProtection="1">
      <alignment horizontal="center" vertic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Border="1" applyAlignment="1">
      <alignment horizontal="center" vertical="center" textRotation="45"/>
    </xf>
    <xf numFmtId="0" fontId="24" fillId="7" borderId="0" xfId="0" applyFont="1" applyFill="1" applyBorder="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5</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kim333/Documents/GitHub/toPSAil/4_example/development/3_unit_properties/3.1_adsorber_properti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tkim333/Documents/GitHub/toPSAil/4_example/development/3_unit_properties/3.6_pump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PFD"/>
      <sheetName val="Reference"/>
      <sheetName val="maintenance check list"/>
      <sheetName val="Data(Transposed)"/>
      <sheetName val="Data(Test)"/>
    </sheetNames>
    <sheetDataSet>
      <sheetData sheetId="0">
        <row r="4">
          <cell r="D4" t="str">
            <v>REV. NO.1 (6/8/2022)</v>
          </cell>
          <cell r="J4" t="str">
            <v>Scott Research Group (jkscottresearchgroup.com)</v>
          </cell>
        </row>
      </sheetData>
      <sheetData sheetId="1">
        <row r="15">
          <cell r="C15">
            <v>1</v>
          </cell>
        </row>
      </sheetData>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PSA Cycle"/>
      <sheetName val="Valve Constants"/>
      <sheetName val="Extended Definitions"/>
      <sheetName val="Pressure Changer Properties"/>
      <sheetName val="maintenance check list"/>
      <sheetName val="Data(Transposed)"/>
      <sheetName val="Data(Test)"/>
    </sheetNames>
    <sheetDataSet>
      <sheetData sheetId="0">
        <row r="4">
          <cell r="D4" t="str">
            <v>REV. NO.1 (6/8/2022)</v>
          </cell>
          <cell r="J4" t="str">
            <v>Scott Research Group (jkscottresearchgroup.com)</v>
          </cell>
        </row>
      </sheetData>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B9:K13" totalsRowShown="0" headerRowDxfId="58" dataDxfId="56" headerRowBorderDxfId="57" tableBorderDxfId="55" totalsRowBorderDxfId="54">
  <autoFilter ref="B9:K13" xr:uid="{B089C5C3-2CCE-4800-96CA-2131BB6E3E4F}"/>
  <tableColumns count="10">
    <tableColumn id="1" xr3:uid="{B74FFB85-2D30-2248-A7F7-F9B59A5E8CFF}" name="Variable" dataDxfId="53"/>
    <tableColumn id="4" xr3:uid="{60EF3E4D-7C76-4043-99D4-ADAEA96787E6}" name="Value" dataDxfId="52"/>
    <tableColumn id="5" xr3:uid="{C5CA3C39-58DB-CD4F-9E50-5D2008F0E4A7}" name="Unit" dataDxfId="51"/>
    <tableColumn id="6" xr3:uid="{B9E69413-DB95-204F-9494-7456D76A8956}" name="Comparisons" dataDxfId="50"/>
    <tableColumn id="7" xr3:uid="{F5A3A202-5AED-EF49-A242-F186A4937E89}" name="Variable Type" dataDxfId="49"/>
    <tableColumn id="8" xr3:uid="{93CB49C7-D7F9-AD4A-BE8A-B9B446828E85}" name="Dependency" dataDxfId="48"/>
    <tableColumn id="12" xr3:uid="{8A8E4280-7DFF-F040-BC62-92460CFF74F8}" name="Test 1" dataDxfId="47"/>
    <tableColumn id="10" xr3:uid="{B402B24B-3143-B74C-B234-CC9367918327}" name="Test 2" dataDxfId="46"/>
    <tableColumn id="2" xr3:uid="{A2ECB960-DF6E-CC4C-B930-70C73CAD4EDE}" name="Test 3" dataDxfId="45"/>
    <tableColumn id="9" xr3:uid="{AF810ADD-A738-A044-AE38-3E9B8AAB2DFA}" name="Description" dataDxfId="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B9:K24" totalsRowShown="0" headerRowDxfId="43" dataDxfId="41" headerRowBorderDxfId="42" tableBorderDxfId="40" totalsRowBorderDxfId="39">
  <autoFilter ref="B9:K24" xr:uid="{B089C5C3-2CCE-4800-96CA-2131BB6E3E4F}"/>
  <tableColumns count="10">
    <tableColumn id="1" xr3:uid="{B98941E9-1F8D-FA4F-B8CD-D19FA0CCE7B4}" name="Variable" dataDxfId="38"/>
    <tableColumn id="4" xr3:uid="{727F89FD-185E-664A-A44F-49646268379F}" name="Value" dataDxfId="37">
      <calculatedColumnFormula>IF(Table1323[[#This Row],[Test 3]]=1,_xlfn.TEXTJOIN(" ",TRUE,'Cycle Organizer'!E11:E11),"")</calculatedColumnFormula>
    </tableColumn>
    <tableColumn id="5" xr3:uid="{D0488D30-3DC2-904A-BA5A-CACD3EEC7D17}" name="Unit" dataDxfId="36"/>
    <tableColumn id="6" xr3:uid="{9112EDC0-76BE-9546-A557-16201290DACC}" name="Comparisons" dataDxfId="35"/>
    <tableColumn id="7" xr3:uid="{4F3D680C-E3B0-014A-858E-06A189C1336A}" name="Variable Type" dataDxfId="34"/>
    <tableColumn id="8" xr3:uid="{4F5D00A9-97D5-E141-87BC-CB91CD679F2C}" name="Dependency" dataDxfId="33"/>
    <tableColumn id="12" xr3:uid="{3E2FDA4E-8924-234A-8D70-FEFA2242DD0C}" name="Test 1" dataDxfId="32"/>
    <tableColumn id="10" xr3:uid="{D5461923-1F13-424D-88C0-CDBD0551AB36}" name="Test 2" dataDxfId="31"/>
    <tableColumn id="2" xr3:uid="{8F164C94-DCC1-1941-A4E7-A3D223D748FE}" name="Test 3" dataDxfId="30"/>
    <tableColumn id="9" xr3:uid="{35227A5D-3970-B042-9FA5-06C9B540EE2C}" name="Description" dataDxfId="2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B29B6994-9E9D-5040-B62A-C27976A8A2CC}">
    <text>place 1 if we want to keep the row when re-initializing. Otherwise, leave it as a blank.</text>
  </threadedComment>
  <threadedComment ref="I9" dT="2020-11-26T18:35:03.27" personId="{7F98AE94-13FB-49E1-9262-339C11E0EDB4}" id="{8592F997-3F03-D14E-8658-73E62EDC149B}">
    <text>supply a value greater than 1 if you want to duplicate the row</text>
  </threadedComment>
  <threadedComment ref="J9" dT="2020-11-28T01:53:47.29" personId="{7F98AE94-13FB-49E1-9262-339C11E0EDB4}" id="{CB5C43E2-0341-A34E-BF94-8559090A4ED3}">
    <text>1 means we need to have the variable specified; 0 means we need not have the variable specified</text>
  </threadedComment>
  <threadedComment ref="J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8A5E2074-DD70-974D-AB5F-F7B5E29578FA}">
    <text>place 1 if we want to keep the row when re-initializing. Otherwise, leave it as a blank.</text>
  </threadedComment>
  <threadedComment ref="I9" dT="2020-11-26T18:35:03.27" personId="{7F98AE94-13FB-49E1-9262-339C11E0EDB4}" id="{87C84BA3-B1A1-2642-89DA-EDE41137285B}">
    <text>supply a value greater than 1 if you want to duplicate the row</text>
  </threadedComment>
  <threadedComment ref="J9" dT="2020-11-28T01:53:47.29" personId="{7F98AE94-13FB-49E1-9262-339C11E0EDB4}" id="{1077E34B-55AF-6F4E-8980-BC89733FDFF3}">
    <text>1 means we need to have the variable specified; 0 means we need not have the variable specified</text>
  </threadedComment>
  <threadedComment ref="J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70" zoomScaleNormal="85" zoomScaleSheetLayoutView="70" workbookViewId="0">
      <selection activeCell="D5" sqref="D5:J5"/>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270</v>
      </c>
      <c r="E4" s="7"/>
      <c r="F4" s="8"/>
      <c r="G4" s="9"/>
      <c r="H4" s="9"/>
      <c r="I4" s="9"/>
      <c r="J4" s="10" t="s">
        <v>68</v>
      </c>
    </row>
    <row r="5" spans="4:10" ht="36">
      <c r="D5" s="141" t="s">
        <v>36</v>
      </c>
      <c r="E5" s="141"/>
      <c r="F5" s="141"/>
      <c r="G5" s="141"/>
      <c r="H5" s="141"/>
      <c r="I5" s="141"/>
      <c r="J5" s="141"/>
    </row>
    <row r="6" spans="4:10" ht="18">
      <c r="D6" s="19" t="s">
        <v>30</v>
      </c>
      <c r="E6" s="19" t="s">
        <v>74</v>
      </c>
      <c r="F6" s="19" t="s">
        <v>31</v>
      </c>
      <c r="G6" s="19" t="s">
        <v>32</v>
      </c>
      <c r="H6" s="19" t="s">
        <v>33</v>
      </c>
      <c r="I6" s="19" t="s">
        <v>34</v>
      </c>
      <c r="J6" s="19" t="s">
        <v>35</v>
      </c>
    </row>
    <row r="7" spans="4:10" ht="36">
      <c r="D7" s="11">
        <v>1</v>
      </c>
      <c r="E7" s="12" t="s">
        <v>75</v>
      </c>
      <c r="F7" s="13">
        <v>44720</v>
      </c>
      <c r="G7" s="11" t="s">
        <v>37</v>
      </c>
      <c r="H7" s="11"/>
      <c r="I7" s="11"/>
      <c r="J7" s="12"/>
    </row>
    <row r="8" spans="4:10" ht="36">
      <c r="D8" s="11">
        <v>2</v>
      </c>
      <c r="E8" s="12" t="s">
        <v>269</v>
      </c>
      <c r="F8" s="13">
        <v>44779</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B2" zoomScale="80" zoomScaleNormal="80" zoomScaleSheetLayoutView="70" workbookViewId="0">
      <pane ySplit="8" topLeftCell="A10" activePane="bottomLeft" state="frozen"/>
      <selection activeCell="B2" sqref="B2"/>
      <selection pane="bottomLeft" activeCell="C10" sqref="C10"/>
    </sheetView>
  </sheetViews>
  <sheetFormatPr defaultColWidth="0" defaultRowHeight="14.55" customHeight="1" zeroHeight="1"/>
  <cols>
    <col min="1" max="1" width="3.77734375" style="1" hidden="1" customWidth="1"/>
    <col min="2" max="2" width="17" style="1" bestFit="1" customWidth="1"/>
    <col min="3" max="3" width="22.109375" style="1" customWidth="1"/>
    <col min="4" max="4" width="20" style="1" customWidth="1"/>
    <col min="5" max="5" width="24.109375" style="1" customWidth="1"/>
    <col min="6" max="6" width="17.33203125" style="1" customWidth="1"/>
    <col min="7" max="7" width="13.109375" style="1" customWidth="1"/>
    <col min="8" max="10" width="15" style="1" customWidth="1"/>
    <col min="11" max="11" width="57.44140625" style="1" customWidth="1"/>
    <col min="12" max="16384" width="8.77734375" style="1" hidden="1"/>
  </cols>
  <sheetData>
    <row r="2" spans="2:11" ht="14.4">
      <c r="B2" s="20" t="str">
        <f>'[1]Revision History'!$D$4</f>
        <v>REV. NO.1 (6/8/2022)</v>
      </c>
      <c r="C2" s="21"/>
      <c r="D2" s="21"/>
      <c r="E2" s="21"/>
      <c r="F2" s="21"/>
      <c r="G2" s="21"/>
      <c r="H2" s="21"/>
      <c r="I2" s="21"/>
      <c r="J2" s="21"/>
      <c r="K2" s="22" t="str">
        <f>'[1]Revision History'!$J$4</f>
        <v>Scott Research Group (jkscottresearchgroup.com)</v>
      </c>
    </row>
    <row r="3" spans="2:11" ht="18">
      <c r="B3" s="142" t="s">
        <v>29</v>
      </c>
      <c r="C3" s="142"/>
      <c r="D3" s="142"/>
      <c r="E3" s="142"/>
      <c r="F3" s="142"/>
      <c r="G3" s="142"/>
      <c r="H3" s="142"/>
      <c r="I3" s="142"/>
      <c r="J3" s="142"/>
      <c r="K3" s="142"/>
    </row>
    <row r="4" spans="2:11" ht="14.55" customHeight="1">
      <c r="B4" s="59"/>
      <c r="C4" s="60"/>
      <c r="D4" s="50"/>
      <c r="E4" s="61"/>
      <c r="F4" s="61"/>
      <c r="G4" s="61"/>
      <c r="H4" s="61"/>
      <c r="I4" s="61"/>
      <c r="J4" s="60"/>
      <c r="K4" s="143" t="str">
        <f>IF(COUNTIF(Table132[Test 3],1)=COUNTA(Table132[Value]),"Ready","Not Ready")</f>
        <v>Ready</v>
      </c>
    </row>
    <row r="5" spans="2:11" ht="14.55" customHeight="1">
      <c r="B5" s="59"/>
      <c r="C5" s="60"/>
      <c r="D5" s="50"/>
      <c r="E5" s="61"/>
      <c r="F5" s="61"/>
      <c r="G5" s="61"/>
      <c r="H5" s="61"/>
      <c r="I5" s="61"/>
      <c r="J5" s="61"/>
      <c r="K5" s="144"/>
    </row>
    <row r="6" spans="2:11" ht="14.55" customHeight="1">
      <c r="B6" s="59"/>
      <c r="C6" s="60"/>
      <c r="D6" s="50"/>
      <c r="E6" s="61"/>
      <c r="F6" s="61"/>
      <c r="G6" s="61"/>
      <c r="H6" s="61"/>
      <c r="I6" s="61"/>
      <c r="J6" s="61"/>
      <c r="K6" s="144"/>
    </row>
    <row r="7" spans="2:11" ht="14.55" customHeight="1">
      <c r="B7" s="59"/>
      <c r="C7" s="60"/>
      <c r="D7" s="50"/>
      <c r="E7" s="61"/>
      <c r="F7" s="61"/>
      <c r="G7" s="61"/>
      <c r="H7" s="61"/>
      <c r="I7" s="61"/>
      <c r="J7" s="61"/>
      <c r="K7" s="144"/>
    </row>
    <row r="8" spans="2:11" ht="14.55" customHeight="1">
      <c r="B8" s="62"/>
      <c r="C8" s="63"/>
      <c r="D8" s="64"/>
      <c r="E8" s="65"/>
      <c r="F8" s="65"/>
      <c r="G8" s="65"/>
      <c r="H8" s="65"/>
      <c r="I8" s="65"/>
      <c r="J8" s="65"/>
      <c r="K8" s="145"/>
    </row>
    <row r="9" spans="2:11" ht="14.4">
      <c r="B9" s="66" t="s">
        <v>0</v>
      </c>
      <c r="C9" s="67" t="s">
        <v>1</v>
      </c>
      <c r="D9" s="67" t="s">
        <v>2</v>
      </c>
      <c r="E9" s="67" t="s">
        <v>14</v>
      </c>
      <c r="F9" s="67" t="s">
        <v>59</v>
      </c>
      <c r="G9" s="68" t="s">
        <v>38</v>
      </c>
      <c r="H9" s="68" t="s">
        <v>60</v>
      </c>
      <c r="I9" s="67" t="s">
        <v>61</v>
      </c>
      <c r="J9" s="69" t="s">
        <v>63</v>
      </c>
      <c r="K9" s="69" t="s">
        <v>12</v>
      </c>
    </row>
    <row r="10" spans="2:11" ht="28.8">
      <c r="B10" s="15" t="s">
        <v>41</v>
      </c>
      <c r="C10" s="2">
        <v>2</v>
      </c>
      <c r="D10" s="16" t="s">
        <v>3</v>
      </c>
      <c r="E10" s="51" t="s">
        <v>16</v>
      </c>
      <c r="F10" s="51" t="s">
        <v>7</v>
      </c>
      <c r="G10" s="16" t="s">
        <v>43</v>
      </c>
      <c r="H10" s="49">
        <v>1</v>
      </c>
      <c r="I10" s="49">
        <v>1</v>
      </c>
      <c r="J10" s="17">
        <v>1</v>
      </c>
      <c r="K10" s="18" t="s">
        <v>248</v>
      </c>
    </row>
    <row r="11" spans="2:11" ht="14.4">
      <c r="B11" s="15" t="s">
        <v>58</v>
      </c>
      <c r="C11" s="2">
        <v>3</v>
      </c>
      <c r="D11" s="16" t="s">
        <v>3</v>
      </c>
      <c r="E11" s="51" t="s">
        <v>27</v>
      </c>
      <c r="F11" s="51" t="s">
        <v>7</v>
      </c>
      <c r="G11" s="16" t="s">
        <v>40</v>
      </c>
      <c r="H11" s="49">
        <v>1</v>
      </c>
      <c r="I11" s="49">
        <v>1</v>
      </c>
      <c r="J11" s="17">
        <v>1</v>
      </c>
      <c r="K11" s="18" t="s">
        <v>250</v>
      </c>
    </row>
    <row r="12" spans="2:11" ht="28.8">
      <c r="B12" s="15" t="s">
        <v>40</v>
      </c>
      <c r="C12" s="2">
        <v>8</v>
      </c>
      <c r="D12" s="16" t="s">
        <v>3</v>
      </c>
      <c r="E12" s="51" t="s">
        <v>27</v>
      </c>
      <c r="F12" s="51" t="s">
        <v>7</v>
      </c>
      <c r="G12" s="16" t="s">
        <v>42</v>
      </c>
      <c r="H12" s="49">
        <v>1</v>
      </c>
      <c r="I12" s="49">
        <v>1</v>
      </c>
      <c r="J12" s="17">
        <v>1</v>
      </c>
      <c r="K12" s="18" t="s">
        <v>249</v>
      </c>
    </row>
    <row r="13" spans="2:11" ht="14.4">
      <c r="B13" s="70" t="s">
        <v>64</v>
      </c>
      <c r="C13" s="71"/>
      <c r="D13" s="72"/>
      <c r="E13" s="73"/>
      <c r="F13" s="73"/>
      <c r="G13" s="72"/>
      <c r="H13" s="73">
        <v>1</v>
      </c>
      <c r="I13" s="73">
        <v>1</v>
      </c>
      <c r="J13" s="74">
        <v>0</v>
      </c>
      <c r="K13" s="75" t="s">
        <v>65</v>
      </c>
    </row>
  </sheetData>
  <sheetProtection algorithmName="SHA-512" hashValue="WPdzkI+9J4CDPjgnmB8mflDepK3yNfjM8M1JWZfIOkfgrjycgof4B+pQrZNP12z8bYXS2BbBNG0V76aEJNF6zw==" saltValue="s5iFgME7FcMPCU2TE56LPQ==" spinCount="100000" sheet="1" objects="1" scenarios="1" selectLockedCells="1"/>
  <mergeCells count="2">
    <mergeCell ref="B3:K3"/>
    <mergeCell ref="K4:K8"/>
  </mergeCells>
  <conditionalFormatting sqref="C10:C13">
    <cfRule type="expression" dxfId="28" priority="1">
      <formula>IF(AND($C10&lt;&gt;"",$J10=0),1,0)</formula>
    </cfRule>
    <cfRule type="expression" dxfId="27" priority="2">
      <formula>IF($C10&lt;&gt;"",1,0)</formula>
    </cfRule>
    <cfRule type="expression" dxfId="26" priority="3">
      <formula>$J10 = 0</formula>
    </cfRule>
  </conditionalFormatting>
  <conditionalFormatting sqref="K4">
    <cfRule type="expression" dxfId="25" priority="12">
      <formula>IF(COUNTA($C$10:$C$13)&lt;&gt;COUNTIF($J$10:$J$13,1),1,0)</formula>
    </cfRule>
    <cfRule type="expression" dxfId="24" priority="13">
      <formula>IF(COUNTA($C$10:$C$13)=COUNTIF($J$10:$J$13,1),1,0)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1</xdr:col>
                    <xdr:colOff>190500</xdr:colOff>
                    <xdr:row>4</xdr:row>
                    <xdr:rowOff>76200</xdr:rowOff>
                  </from>
                  <to>
                    <xdr:col>2</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2</xdr:col>
                    <xdr:colOff>1104900</xdr:colOff>
                    <xdr:row>4</xdr:row>
                    <xdr:rowOff>76200</xdr:rowOff>
                  </from>
                  <to>
                    <xdr:col>4</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4</xdr:col>
                    <xdr:colOff>114300</xdr:colOff>
                    <xdr:row>4</xdr:row>
                    <xdr:rowOff>76200</xdr:rowOff>
                  </from>
                  <to>
                    <xdr:col>5</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G10:G12</xm:sqref>
        </x14:dataValidation>
        <x14:dataValidation type="list" allowBlank="1" showInputMessage="1" showErrorMessage="1" xr:uid="{C7D5315B-5531-DA42-8AB9-87A7FA911491}">
          <x14:formula1>
            <xm:f>Reference!$A$2:$A$8</xm:f>
          </x14:formula1>
          <xm:sqref>F10:F12</xm:sqref>
        </x14:dataValidation>
        <x14:dataValidation type="list" allowBlank="1" showInputMessage="1" showErrorMessage="1" xr:uid="{D20D0702-CD04-1342-B16D-0A964F0CF34A}">
          <x14:formula1>
            <xm:f>Reference!$B$2:$B$18</xm:f>
          </x14:formula1>
          <xm:sqref>E10:E12</xm:sqref>
        </x14:dataValidation>
        <x14:dataValidation type="list" allowBlank="1" showInputMessage="1" showErrorMessage="1" xr:uid="{53518CE7-478F-42E4-826B-4B21F01F5DAE}">
          <x14:formula1>
            <xm:f>Reference!$AD$2:$AD$4</xm:f>
          </x14:formula1>
          <xm:sqref>C10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K24"/>
  <sheetViews>
    <sheetView showGridLines="0" topLeftCell="B2" zoomScale="80" zoomScaleNormal="80" zoomScaleSheetLayoutView="70" workbookViewId="0">
      <pane ySplit="8" topLeftCell="A10" activePane="bottomLeft" state="frozen"/>
      <selection activeCell="B2" sqref="B2"/>
      <selection pane="bottomLeft" activeCell="C14" sqref="C14"/>
    </sheetView>
  </sheetViews>
  <sheetFormatPr defaultColWidth="0" defaultRowHeight="14.55" customHeight="1" zeroHeight="1"/>
  <cols>
    <col min="1" max="1" width="3.77734375" style="86" hidden="1" customWidth="1"/>
    <col min="2" max="2" width="17" style="86" bestFit="1" customWidth="1"/>
    <col min="3" max="3" width="22.109375" style="86" customWidth="1"/>
    <col min="4" max="4" width="20" style="86" customWidth="1"/>
    <col min="5" max="5" width="24.109375" style="86" customWidth="1"/>
    <col min="6" max="6" width="17.33203125" style="86" customWidth="1"/>
    <col min="7" max="7" width="13.109375" style="86" customWidth="1"/>
    <col min="8" max="10" width="15" style="86" customWidth="1"/>
    <col min="11" max="11" width="57.44140625" style="86" customWidth="1"/>
    <col min="12" max="16384" width="8.77734375" style="86" hidden="1"/>
  </cols>
  <sheetData>
    <row r="2" spans="2:11" ht="14.4">
      <c r="B2" s="83" t="str">
        <f>'[1]Revision History'!$D$4</f>
        <v>REV. NO.1 (6/8/2022)</v>
      </c>
      <c r="C2" s="84"/>
      <c r="D2" s="84"/>
      <c r="E2" s="84"/>
      <c r="F2" s="84"/>
      <c r="G2" s="84"/>
      <c r="H2" s="84"/>
      <c r="I2" s="84"/>
      <c r="J2" s="84"/>
      <c r="K2" s="85" t="str">
        <f>'[1]Revision History'!$J$4</f>
        <v>Scott Research Group (jkscottresearchgroup.com)</v>
      </c>
    </row>
    <row r="3" spans="2:11" ht="18">
      <c r="B3" s="146" t="s">
        <v>29</v>
      </c>
      <c r="C3" s="146"/>
      <c r="D3" s="146"/>
      <c r="E3" s="146"/>
      <c r="F3" s="146"/>
      <c r="G3" s="146"/>
      <c r="H3" s="146"/>
      <c r="I3" s="146"/>
      <c r="J3" s="146"/>
      <c r="K3" s="146"/>
    </row>
    <row r="4" spans="2:11" ht="14.55" customHeight="1">
      <c r="B4" s="87"/>
      <c r="C4" s="88"/>
      <c r="D4" s="89"/>
      <c r="E4" s="90"/>
      <c r="F4" s="90"/>
      <c r="G4" s="90"/>
      <c r="H4" s="90"/>
      <c r="I4" s="90"/>
      <c r="J4" s="88"/>
      <c r="K4" s="147" t="str">
        <f ca="1">IF(COUNTIF(Table1323[Test 3],1)=COUNTA(Table1323[Value])-COUNTIF(Table1323[Value],"")+1,"Ready","Not Ready")</f>
        <v>Ready</v>
      </c>
    </row>
    <row r="5" spans="2:11" ht="14.55" customHeight="1">
      <c r="B5" s="87"/>
      <c r="C5" s="88"/>
      <c r="D5" s="89"/>
      <c r="E5" s="90"/>
      <c r="F5" s="90"/>
      <c r="G5" s="90"/>
      <c r="H5" s="90"/>
      <c r="I5" s="90"/>
      <c r="J5" s="90"/>
      <c r="K5" s="148"/>
    </row>
    <row r="6" spans="2:11" ht="14.55" customHeight="1">
      <c r="B6" s="87"/>
      <c r="C6" s="88"/>
      <c r="D6" s="89"/>
      <c r="E6" s="90"/>
      <c r="F6" s="90"/>
      <c r="G6" s="90"/>
      <c r="H6" s="90"/>
      <c r="I6" s="90"/>
      <c r="J6" s="90"/>
      <c r="K6" s="148"/>
    </row>
    <row r="7" spans="2:11" ht="14.55" customHeight="1">
      <c r="B7" s="87"/>
      <c r="C7" s="88"/>
      <c r="D7" s="89"/>
      <c r="E7" s="90"/>
      <c r="F7" s="90"/>
      <c r="G7" s="90"/>
      <c r="H7" s="90"/>
      <c r="I7" s="90"/>
      <c r="J7" s="90"/>
      <c r="K7" s="148"/>
    </row>
    <row r="8" spans="2:11" ht="14.55" customHeight="1">
      <c r="B8" s="91"/>
      <c r="C8" s="92"/>
      <c r="D8" s="93"/>
      <c r="E8" s="94"/>
      <c r="F8" s="94"/>
      <c r="G8" s="94"/>
      <c r="H8" s="94"/>
      <c r="I8" s="94"/>
      <c r="J8" s="94"/>
      <c r="K8" s="149"/>
    </row>
    <row r="9" spans="2:11" ht="14.4">
      <c r="B9" s="95" t="s">
        <v>0</v>
      </c>
      <c r="C9" s="96" t="s">
        <v>1</v>
      </c>
      <c r="D9" s="96" t="s">
        <v>2</v>
      </c>
      <c r="E9" s="96" t="s">
        <v>14</v>
      </c>
      <c r="F9" s="96" t="s">
        <v>59</v>
      </c>
      <c r="G9" s="97" t="s">
        <v>38</v>
      </c>
      <c r="H9" s="97" t="s">
        <v>60</v>
      </c>
      <c r="I9" s="96" t="s">
        <v>61</v>
      </c>
      <c r="J9" s="98" t="s">
        <v>63</v>
      </c>
      <c r="K9" s="98" t="s">
        <v>12</v>
      </c>
    </row>
    <row r="10" spans="2:11" ht="14.4">
      <c r="B10" s="99" t="s">
        <v>251</v>
      </c>
      <c r="C10" s="100" t="str">
        <f ca="1">IF(Table1323[[#This Row],[Test 3]]=1,_xlfn.TEXTJOIN(" ",TRUE,'Cycle Organizer'!$E$11:OFFSET('Cycle Organizer'!$E$11,0,Initialization!$C$12)),"")</f>
        <v>4 1 35 65 4 1 35 65</v>
      </c>
      <c r="D10" s="77" t="s">
        <v>3</v>
      </c>
      <c r="E10" s="78" t="s">
        <v>27</v>
      </c>
      <c r="F10" s="78" t="s">
        <v>9</v>
      </c>
      <c r="G10" s="77" t="s">
        <v>40</v>
      </c>
      <c r="H10" s="78">
        <v>1</v>
      </c>
      <c r="I10" s="78">
        <v>1</v>
      </c>
      <c r="J10" s="79">
        <v>1</v>
      </c>
      <c r="K10" s="81" t="s">
        <v>256</v>
      </c>
    </row>
    <row r="11" spans="2:11" ht="28.8">
      <c r="B11" s="99" t="s">
        <v>252</v>
      </c>
      <c r="C11" s="100" t="str">
        <f ca="1">IF(Table1323[[#This Row],[Test 3]]=1,_xlfn.TEXTJOIN(" ",TRUE,'Cycle Organizer'!$E$12:OFFSET('Cycle Organizer'!$E$12,0,Initialization!$C$12)),"")</f>
        <v>0 0 0 0 0 0 0 0</v>
      </c>
      <c r="D11" s="77" t="s">
        <v>3</v>
      </c>
      <c r="E11" s="78" t="s">
        <v>27</v>
      </c>
      <c r="F11" s="78" t="s">
        <v>9</v>
      </c>
      <c r="G11" s="77" t="s">
        <v>40</v>
      </c>
      <c r="H11" s="78">
        <v>1</v>
      </c>
      <c r="I11" s="78">
        <v>1</v>
      </c>
      <c r="J11" s="79">
        <v>1</v>
      </c>
      <c r="K11" s="81" t="s">
        <v>255</v>
      </c>
    </row>
    <row r="12" spans="2:11" ht="28.8">
      <c r="B12" s="80" t="s">
        <v>254</v>
      </c>
      <c r="C12" s="100" t="str">
        <f ca="1">IF(Table1323[[#This Row],[Test 3]]=1,_xlfn.TEXTJOIN(" ",TRUE,'Cycle Organizer'!$E$13:OFFSET('Cycle Organizer'!$E$13,0,Initialization!$C$12)),"")</f>
        <v>None None None None None None None None</v>
      </c>
      <c r="D12" s="77" t="s">
        <v>3</v>
      </c>
      <c r="E12" s="78" t="s">
        <v>27</v>
      </c>
      <c r="F12" s="78" t="s">
        <v>9</v>
      </c>
      <c r="G12" s="77" t="s">
        <v>40</v>
      </c>
      <c r="H12" s="78">
        <v>1</v>
      </c>
      <c r="I12" s="78">
        <v>1</v>
      </c>
      <c r="J12" s="79">
        <v>1</v>
      </c>
      <c r="K12" s="81" t="s">
        <v>258</v>
      </c>
    </row>
    <row r="13" spans="2:11" ht="28.8">
      <c r="B13" s="99" t="s">
        <v>253</v>
      </c>
      <c r="C13" s="100" t="str">
        <f ca="1">IF(Table1323[[#This Row],[Test 3]]=1,_xlfn.TEXTJOIN(" ",TRUE,'Cycle Organizer'!$E$14:OFFSET('Cycle Organizer'!$E$14,0,Initialization!$C$12)),"")</f>
        <v>None None None None None None None None</v>
      </c>
      <c r="D13" s="77" t="s">
        <v>3</v>
      </c>
      <c r="E13" s="78" t="s">
        <v>27</v>
      </c>
      <c r="F13" s="78" t="s">
        <v>9</v>
      </c>
      <c r="G13" s="77" t="s">
        <v>40</v>
      </c>
      <c r="H13" s="78">
        <v>1</v>
      </c>
      <c r="I13" s="78">
        <v>1</v>
      </c>
      <c r="J13" s="79">
        <v>1</v>
      </c>
      <c r="K13" s="81" t="s">
        <v>257</v>
      </c>
    </row>
    <row r="14" spans="2:11" ht="14.4">
      <c r="B14" s="80" t="s">
        <v>259</v>
      </c>
      <c r="C14" s="100" t="str">
        <f ca="1">IF(Table1323[[#This Row],[Test 3]]=1,_xlfn.TEXTJOIN(" ",TRUE,OFFSET('Cycle Organizer'!$E$17,12*(RIGHT(B14,1)-1),0):OFFSET('Cycle Organizer'!$E$17,12*(RIGHT(B14,1)-1),Initialization!$C$12)),"")</f>
        <v>RP-XXX-RAF RP-FEE-XXX HP-FEE-RAF HP-FEE-RAF HP-FEE-RAF HP-FEE-RAF DP-ATM-XXX LP-ATM-RAF</v>
      </c>
      <c r="D14" s="77" t="s">
        <v>3</v>
      </c>
      <c r="E14" s="78" t="s">
        <v>27</v>
      </c>
      <c r="F14" s="78" t="s">
        <v>9</v>
      </c>
      <c r="G14" s="77" t="s">
        <v>40</v>
      </c>
      <c r="H14" s="78">
        <v>1</v>
      </c>
      <c r="I14" s="78">
        <f>Initialization!$C$10</f>
        <v>2</v>
      </c>
      <c r="J14" s="79">
        <v>1</v>
      </c>
      <c r="K14" s="81" t="s">
        <v>274</v>
      </c>
    </row>
    <row r="15" spans="2:11" ht="14.4">
      <c r="B15" s="80" t="s">
        <v>260</v>
      </c>
      <c r="C15" s="100" t="str">
        <f ca="1">IF(Table1323[[#This Row],[Test 3]]=1,_xlfn.TEXTJOIN(" ",TRUE,OFFSET('Cycle Organizer'!$E$17,12*(RIGHT(B15,1)-1),0):OFFSET('Cycle Organizer'!$E$17,12*(RIGHT(B15,1)-1),Initialization!$C$12)),"")</f>
        <v>HP-FEE-RAF HP-FEE-RAF DP-ATM-XXX LP-ATM-RAF RP-XXX-RAF RP-FEE-XXX HP-FEE-RAF HP-FEE-RAF</v>
      </c>
      <c r="D15" s="77" t="s">
        <v>3</v>
      </c>
      <c r="E15" s="78" t="s">
        <v>27</v>
      </c>
      <c r="F15" s="78" t="s">
        <v>9</v>
      </c>
      <c r="G15" s="77" t="s">
        <v>40</v>
      </c>
      <c r="H15" s="78"/>
      <c r="I15" s="78">
        <f>Initialization!$C$10</f>
        <v>2</v>
      </c>
      <c r="J15" s="79">
        <v>1</v>
      </c>
      <c r="K15" s="81" t="s">
        <v>274</v>
      </c>
    </row>
    <row r="16" spans="2:11" ht="14.4">
      <c r="B16" s="80" t="s">
        <v>261</v>
      </c>
      <c r="C16" s="100" t="str">
        <f ca="1">IF(Table1323[[#This Row],[Test 3]]=1,_xlfn.TEXTJOIN(" ",TRUE,OFFSET('Cycle Organizer'!$E$16,12*(RIGHT(B16,1)-1),0):OFFSET('Cycle Organizer'!$E$16,12*(RIGHT(B16,1)-1),Initialization!$C$12)),"")</f>
        <v>varying_pressure varying_pressure constant_pressure constant_pressure constant_pressure constant_pressure varying_pressure constant_pressure</v>
      </c>
      <c r="D16" s="77" t="s">
        <v>3</v>
      </c>
      <c r="E16" s="78" t="s">
        <v>27</v>
      </c>
      <c r="F16" s="78" t="s">
        <v>9</v>
      </c>
      <c r="G16" s="77" t="s">
        <v>40</v>
      </c>
      <c r="H16" s="78">
        <v>1</v>
      </c>
      <c r="I16" s="78">
        <f>Initialization!$C$10</f>
        <v>2</v>
      </c>
      <c r="J16" s="79">
        <v>1</v>
      </c>
      <c r="K16" s="81" t="s">
        <v>275</v>
      </c>
    </row>
    <row r="17" spans="2:11" ht="14.4">
      <c r="B17" s="80" t="s">
        <v>262</v>
      </c>
      <c r="C17" s="100" t="str">
        <f ca="1">IF(Table1323[[#This Row],[Test 3]]=1,_xlfn.TEXTJOIN(" ",TRUE,OFFSET('Cycle Organizer'!$E$16,12*(RIGHT(B17,1)-1),0):OFFSET('Cycle Organizer'!$E$16,12*(RIGHT(B17,1)-1),Initialization!$C$12)),"")</f>
        <v>constant_pressure constant_pressure varying_pressure constant_pressure varying_pressure varying_pressure constant_pressure constant_pressure</v>
      </c>
      <c r="D17" s="77" t="s">
        <v>3</v>
      </c>
      <c r="E17" s="78" t="s">
        <v>27</v>
      </c>
      <c r="F17" s="78" t="s">
        <v>9</v>
      </c>
      <c r="G17" s="77" t="s">
        <v>40</v>
      </c>
      <c r="H17" s="78"/>
      <c r="I17" s="78">
        <f>Initialization!$C$10</f>
        <v>2</v>
      </c>
      <c r="J17" s="79">
        <v>1</v>
      </c>
      <c r="K17" s="81" t="s">
        <v>275</v>
      </c>
    </row>
    <row r="18" spans="2:11" ht="28.8">
      <c r="B18" s="80" t="s">
        <v>263</v>
      </c>
      <c r="C18" s="100" t="str">
        <f ca="1">IF(Table1323[[#This Row],[Test 3]]=1,_xlfn.TEXTJOIN(" ",TRUE,OFFSET('Cycle Organizer'!$E$22,12*(RIGHT(B18,1)-1),0):OFFSET('Cycle Organizer'!$E$22,12*(RIGHT(B18,1)-1),Initialization!$C$12)),"")</f>
        <v>0 0.0000085 0.00000507 0.00000507 0.00000507 0.00000507 0.00000625 1</v>
      </c>
      <c r="D18" s="77" t="s">
        <v>67</v>
      </c>
      <c r="E18" s="78" t="s">
        <v>27</v>
      </c>
      <c r="F18" s="78" t="s">
        <v>9</v>
      </c>
      <c r="G18" s="77" t="s">
        <v>40</v>
      </c>
      <c r="H18" s="78">
        <v>1</v>
      </c>
      <c r="I18" s="78">
        <f>Initialization!$C$10</f>
        <v>2</v>
      </c>
      <c r="J18" s="79">
        <v>1</v>
      </c>
      <c r="K18" s="81" t="s">
        <v>273</v>
      </c>
    </row>
    <row r="19" spans="2:11" ht="28.8">
      <c r="B19" s="80" t="s">
        <v>264</v>
      </c>
      <c r="C19" s="100" t="str">
        <f ca="1">IF(Table1323[[#This Row],[Test 3]]=1,_xlfn.TEXTJOIN(" ",TRUE,OFFSET('Cycle Organizer'!$E$22,12*(RIGHT(B19,1)-1),0):OFFSET('Cycle Organizer'!$E$22,12*(RIGHT(B19,1)-1),Initialization!$C$12)),"")</f>
        <v>0.00000507 0.00000507 0.00000625 1 0 0.0000085 0.00000507 0.00000507</v>
      </c>
      <c r="D19" s="77" t="s">
        <v>67</v>
      </c>
      <c r="E19" s="78" t="s">
        <v>27</v>
      </c>
      <c r="F19" s="78" t="s">
        <v>9</v>
      </c>
      <c r="G19" s="77" t="s">
        <v>40</v>
      </c>
      <c r="H19" s="78"/>
      <c r="I19" s="78">
        <f>Initialization!$C$10</f>
        <v>2</v>
      </c>
      <c r="J19" s="79">
        <v>1</v>
      </c>
      <c r="K19" s="81" t="s">
        <v>273</v>
      </c>
    </row>
    <row r="20" spans="2:11" ht="28.8">
      <c r="B20" s="80" t="s">
        <v>266</v>
      </c>
      <c r="C20" s="100" t="str">
        <f ca="1">IF(Table1323[[#This Row],[Test 3]]=1,_xlfn.TEXTJOIN(" ",TRUE,OFFSET('Cycle Organizer'!$E$26,12*(RIGHT(B20,1)-1),0):OFFSET('Cycle Organizer'!$E$26,12*(RIGHT(B20,1)-1),Initialization!$C$12)),"")</f>
        <v>0.000055 0 1 1 1 1 0 0.000000127</v>
      </c>
      <c r="D20" s="77" t="s">
        <v>67</v>
      </c>
      <c r="E20" s="78" t="s">
        <v>27</v>
      </c>
      <c r="F20" s="78" t="s">
        <v>9</v>
      </c>
      <c r="G20" s="77" t="s">
        <v>40</v>
      </c>
      <c r="H20" s="78">
        <v>1</v>
      </c>
      <c r="I20" s="78">
        <f>Initialization!$C$10</f>
        <v>2</v>
      </c>
      <c r="J20" s="79">
        <v>1</v>
      </c>
      <c r="K20" s="81" t="s">
        <v>276</v>
      </c>
    </row>
    <row r="21" spans="2:11" ht="28.8">
      <c r="B21" s="80" t="s">
        <v>265</v>
      </c>
      <c r="C21" s="100" t="str">
        <f ca="1">IF(Table1323[[#This Row],[Test 3]]=1,_xlfn.TEXTJOIN(" ",TRUE,OFFSET('Cycle Organizer'!$E$26,12*(RIGHT(B21,1)-1),0):OFFSET('Cycle Organizer'!$E$26,12*(RIGHT(B21,1)-1),Initialization!$C$12)),"")</f>
        <v>1 1 0 0.000000127 0.000055 0 1 1</v>
      </c>
      <c r="D21" s="77" t="s">
        <v>67</v>
      </c>
      <c r="E21" s="78" t="s">
        <v>27</v>
      </c>
      <c r="F21" s="78" t="s">
        <v>9</v>
      </c>
      <c r="G21" s="77" t="s">
        <v>40</v>
      </c>
      <c r="H21" s="78"/>
      <c r="I21" s="78">
        <f>Initialization!$C$10</f>
        <v>2</v>
      </c>
      <c r="J21" s="79">
        <v>1</v>
      </c>
      <c r="K21" s="81" t="s">
        <v>276</v>
      </c>
    </row>
    <row r="22" spans="2:11" ht="28.8">
      <c r="B22" s="80" t="s">
        <v>271</v>
      </c>
      <c r="C22" s="131" t="str">
        <f ca="1">IF(Table1323[[#This Row],[Test 3]]=1,_xlfn.TEXTJOIN(" ",TRUE,OFFSET('Cycle Organizer'!$E$18,12*(RIGHT(B22,1)-1),0):OFFSET('Cycle Organizer'!$E$18,12*(RIGHT(B22,1)-1),Initialization!$C$12)),"")</f>
        <v>1_(negative) 0_(positive) 0_(positive) 0_(positive) 0_(positive) 0_(positive) 1_(negative) 1_(negative)</v>
      </c>
      <c r="D22" s="132" t="s">
        <v>3</v>
      </c>
      <c r="E22" s="78" t="s">
        <v>27</v>
      </c>
      <c r="F22" s="78" t="s">
        <v>9</v>
      </c>
      <c r="G22" s="77" t="s">
        <v>40</v>
      </c>
      <c r="H22" s="78">
        <v>1</v>
      </c>
      <c r="I22" s="78">
        <f>Initialization!$C$10</f>
        <v>2</v>
      </c>
      <c r="J22" s="79">
        <v>1</v>
      </c>
      <c r="K22" s="81" t="s">
        <v>277</v>
      </c>
    </row>
    <row r="23" spans="2:11" ht="28.8">
      <c r="B23" s="80" t="s">
        <v>272</v>
      </c>
      <c r="C23" s="131" t="str">
        <f ca="1">IF(Table1323[[#This Row],[Test 3]]=1,_xlfn.TEXTJOIN(" ",TRUE,OFFSET('Cycle Organizer'!$E$18,12*(RIGHT(B23,1)-1),0):OFFSET('Cycle Organizer'!$E$18,12*(RIGHT(B23,1)-1),Initialization!$C$12)),"")</f>
        <v>0_(positive) 0_(positive) 1_(negative) 1_(negative) 1_(negative) 0_(positive) 0_(positive) 0_(positive)</v>
      </c>
      <c r="D23" s="132" t="s">
        <v>3</v>
      </c>
      <c r="E23" s="78" t="s">
        <v>27</v>
      </c>
      <c r="F23" s="78" t="s">
        <v>9</v>
      </c>
      <c r="G23" s="77" t="s">
        <v>40</v>
      </c>
      <c r="H23" s="78"/>
      <c r="I23" s="78">
        <f>Initialization!$C$10</f>
        <v>2</v>
      </c>
      <c r="J23" s="79">
        <v>1</v>
      </c>
      <c r="K23" s="81" t="s">
        <v>277</v>
      </c>
    </row>
    <row r="24" spans="2:11" ht="14.4">
      <c r="B24" s="101" t="s">
        <v>64</v>
      </c>
      <c r="C24" s="81"/>
      <c r="D24" s="81"/>
      <c r="E24" s="81"/>
      <c r="F24" s="81"/>
      <c r="G24" s="81"/>
      <c r="H24" s="102">
        <v>1</v>
      </c>
      <c r="I24" s="102">
        <v>1</v>
      </c>
      <c r="J24" s="103">
        <v>0</v>
      </c>
      <c r="K24" s="82" t="s">
        <v>65</v>
      </c>
    </row>
  </sheetData>
  <sheetProtection algorithmName="SHA-512" hashValue="JjeUDeXuL2atXkCiqta8ASeaAhg/53nIZC6yfMqBQ6pBNj8kiCA0860kBqnuNOTW1zLwUJq0/Culbg95PST1fQ==" saltValue="jQfC7WtGo0i8bICRpBhJfA==" spinCount="100000" sheet="1" objects="1" scenarios="1" selectLockedCells="1" selectUnlockedCells="1"/>
  <mergeCells count="2">
    <mergeCell ref="B3:K3"/>
    <mergeCell ref="K4:K8"/>
  </mergeCells>
  <conditionalFormatting sqref="C10:C23">
    <cfRule type="expression" dxfId="23" priority="1">
      <formula>IF(AND($C10&lt;&gt;"",$J10=0),1,0)</formula>
    </cfRule>
    <cfRule type="expression" dxfId="22" priority="2">
      <formula>IF($C10&lt;&gt;"",1,0)</formula>
    </cfRule>
    <cfRule type="expression" dxfId="21" priority="3">
      <formula>$J10 = 0</formula>
    </cfRule>
  </conditionalFormatting>
  <conditionalFormatting sqref="K4">
    <cfRule type="expression" dxfId="20" priority="753">
      <formula>IF(COUNTA($C$10:$C$24)-COUNTIF($C$10:$C$24,"")+1&lt;&gt;COUNTIF($J$10:$J$24,1),1,0)</formula>
    </cfRule>
    <cfRule type="expression" dxfId="19" priority="754">
      <formula>IF(COUNTA($C$10:$C$24)=COUNTIF($J$10:$J$24,1),1,0)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1</xdr:col>
                    <xdr:colOff>190500</xdr:colOff>
                    <xdr:row>4</xdr:row>
                    <xdr:rowOff>76200</xdr:rowOff>
                  </from>
                  <to>
                    <xdr:col>2</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2</xdr:col>
                    <xdr:colOff>1104900</xdr:colOff>
                    <xdr:row>4</xdr:row>
                    <xdr:rowOff>76200</xdr:rowOff>
                  </from>
                  <to>
                    <xdr:col>4</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4</xdr:col>
                    <xdr:colOff>114300</xdr:colOff>
                    <xdr:row>4</xdr:row>
                    <xdr:rowOff>76200</xdr:rowOff>
                  </from>
                  <to>
                    <xdr:col>5</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E10:E23</xm:sqref>
        </x14:dataValidation>
        <x14:dataValidation type="list" allowBlank="1" showInputMessage="1" showErrorMessage="1" xr:uid="{7559FEB5-598B-7A4D-9C84-9BA82942EF3C}">
          <x14:formula1>
            <xm:f>Reference!$A$2:$A$8</xm:f>
          </x14:formula1>
          <xm:sqref>F10:F23</xm:sqref>
        </x14:dataValidation>
        <x14:dataValidation type="list" allowBlank="1" showInputMessage="1" showErrorMessage="1" xr:uid="{E9EA0ACB-FA45-174F-97CD-860D421CDDC3}">
          <x14:formula1>
            <xm:f>Reference!$C$2:$C$23</xm:f>
          </x14:formula1>
          <xm:sqref>G10:G23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70" zoomScaleNormal="70" workbookViewId="0">
      <pane xSplit="4" ySplit="10" topLeftCell="E11" activePane="bottomRight" state="frozen"/>
      <selection pane="topRight" activeCell="E1" sqref="E1"/>
      <selection pane="bottomLeft" activeCell="A11" sqref="A11"/>
      <selection pane="bottomRight" activeCell="E6" sqref="E6"/>
    </sheetView>
  </sheetViews>
  <sheetFormatPr defaultColWidth="0" defaultRowHeight="14.4" zeroHeight="1"/>
  <cols>
    <col min="1" max="1" width="10.109375" style="104" customWidth="1"/>
    <col min="2" max="2" width="20.33203125" style="104" bestFit="1" customWidth="1"/>
    <col min="3" max="3" width="18.6640625" style="104" bestFit="1" customWidth="1"/>
    <col min="4" max="4" width="12.109375" style="104" bestFit="1" customWidth="1"/>
    <col min="5" max="12" width="29.44140625" style="104" customWidth="1"/>
    <col min="13" max="13" width="0" style="104" hidden="1"/>
    <col min="14" max="14" width="10.109375" style="104" customWidth="1"/>
    <col min="15" max="16" width="0" style="104" hidden="1" customWidth="1"/>
    <col min="17" max="16384" width="25" style="104" hidden="1"/>
  </cols>
  <sheetData>
    <row r="1" spans="2:12"/>
    <row r="2" spans="2:12"/>
    <row r="3" spans="2:12"/>
    <row r="4" spans="2:12"/>
    <row r="5" spans="2:12"/>
    <row r="6" spans="2:12"/>
    <row r="7" spans="2:12"/>
    <row r="8" spans="2:12">
      <c r="B8" s="105" t="s">
        <v>223</v>
      </c>
      <c r="C8" s="106" t="str">
        <f>IF([1]Initialization!$C$15=0,"flow-controlled",IF([1]Initialization!$C$15=1,"pressure-driven","error"))</f>
        <v>pressure-driven</v>
      </c>
    </row>
    <row r="9" spans="2:12"/>
    <row r="10" spans="2:12">
      <c r="B10" s="150"/>
      <c r="C10" s="151"/>
      <c r="D10" s="151"/>
      <c r="E10" s="105" t="s">
        <v>191</v>
      </c>
      <c r="F10" s="105" t="s">
        <v>192</v>
      </c>
      <c r="G10" s="105" t="s">
        <v>193</v>
      </c>
      <c r="H10" s="105" t="s">
        <v>194</v>
      </c>
      <c r="I10" s="105" t="s">
        <v>195</v>
      </c>
      <c r="J10" s="105" t="s">
        <v>196</v>
      </c>
      <c r="K10" s="105" t="s">
        <v>197</v>
      </c>
      <c r="L10" s="105" t="s">
        <v>198</v>
      </c>
    </row>
    <row r="11" spans="2:12">
      <c r="B11" s="119" t="s">
        <v>200</v>
      </c>
      <c r="C11" s="115" t="s">
        <v>1</v>
      </c>
      <c r="D11" s="108" t="s">
        <v>217</v>
      </c>
      <c r="E11" s="134">
        <v>4</v>
      </c>
      <c r="F11" s="134">
        <v>1</v>
      </c>
      <c r="G11" s="134">
        <v>35</v>
      </c>
      <c r="H11" s="134">
        <v>65</v>
      </c>
      <c r="I11" s="134">
        <v>4</v>
      </c>
      <c r="J11" s="134">
        <v>1</v>
      </c>
      <c r="K11" s="134">
        <v>35</v>
      </c>
      <c r="L11" s="134">
        <v>65</v>
      </c>
    </row>
    <row r="12" spans="2:12" ht="15" customHeight="1">
      <c r="B12" s="120" t="s">
        <v>205</v>
      </c>
      <c r="C12" s="115" t="s">
        <v>1</v>
      </c>
      <c r="D12" s="108" t="s">
        <v>3</v>
      </c>
      <c r="E12" s="134">
        <v>0</v>
      </c>
      <c r="F12" s="134">
        <v>0</v>
      </c>
      <c r="G12" s="134">
        <v>0</v>
      </c>
      <c r="H12" s="134">
        <v>0</v>
      </c>
      <c r="I12" s="134">
        <v>0</v>
      </c>
      <c r="J12" s="134">
        <v>0</v>
      </c>
      <c r="K12" s="134">
        <v>0</v>
      </c>
      <c r="L12" s="134">
        <v>0</v>
      </c>
    </row>
    <row r="13" spans="2:12">
      <c r="B13" s="121"/>
      <c r="C13" s="115" t="s">
        <v>2</v>
      </c>
      <c r="D13" s="108" t="s">
        <v>3</v>
      </c>
      <c r="E13" s="134" t="s">
        <v>208</v>
      </c>
      <c r="F13" s="134" t="s">
        <v>208</v>
      </c>
      <c r="G13" s="134" t="s">
        <v>208</v>
      </c>
      <c r="H13" s="134" t="s">
        <v>208</v>
      </c>
      <c r="I13" s="134" t="s">
        <v>208</v>
      </c>
      <c r="J13" s="134" t="s">
        <v>208</v>
      </c>
      <c r="K13" s="134" t="s">
        <v>208</v>
      </c>
      <c r="L13" s="134" t="s">
        <v>208</v>
      </c>
    </row>
    <row r="14" spans="2:12">
      <c r="B14" s="122"/>
      <c r="C14" s="115" t="s">
        <v>226</v>
      </c>
      <c r="D14" s="108" t="s">
        <v>3</v>
      </c>
      <c r="E14" s="134" t="s">
        <v>208</v>
      </c>
      <c r="F14" s="137" t="s">
        <v>208</v>
      </c>
      <c r="G14" s="137" t="s">
        <v>208</v>
      </c>
      <c r="H14" s="137" t="s">
        <v>208</v>
      </c>
      <c r="I14" s="137" t="s">
        <v>208</v>
      </c>
      <c r="J14" s="137" t="s">
        <v>208</v>
      </c>
      <c r="K14" s="137" t="s">
        <v>208</v>
      </c>
      <c r="L14" s="137" t="s">
        <v>208</v>
      </c>
    </row>
    <row r="15" spans="2:12">
      <c r="B15" s="123"/>
      <c r="C15" s="116"/>
      <c r="D15" s="109"/>
      <c r="E15" s="109"/>
      <c r="F15" s="109"/>
      <c r="G15" s="109"/>
      <c r="H15" s="109"/>
      <c r="I15" s="109"/>
      <c r="J15" s="109"/>
      <c r="K15" s="109"/>
      <c r="L15" s="109"/>
    </row>
    <row r="16" spans="2:12" ht="15" customHeight="1">
      <c r="B16" s="124" t="s">
        <v>267</v>
      </c>
      <c r="C16" s="115" t="s">
        <v>199</v>
      </c>
      <c r="D16" s="108" t="s">
        <v>3</v>
      </c>
      <c r="E16" s="135" t="s">
        <v>216</v>
      </c>
      <c r="F16" s="135" t="s">
        <v>216</v>
      </c>
      <c r="G16" s="135" t="s">
        <v>215</v>
      </c>
      <c r="H16" s="135" t="s">
        <v>215</v>
      </c>
      <c r="I16" s="135" t="s">
        <v>215</v>
      </c>
      <c r="J16" s="135" t="s">
        <v>215</v>
      </c>
      <c r="K16" s="135" t="s">
        <v>216</v>
      </c>
      <c r="L16" s="135" t="s">
        <v>215</v>
      </c>
    </row>
    <row r="17" spans="2:12">
      <c r="B17" s="121"/>
      <c r="C17" s="115" t="s">
        <v>213</v>
      </c>
      <c r="D17" s="108" t="s">
        <v>3</v>
      </c>
      <c r="E17" s="135" t="s">
        <v>176</v>
      </c>
      <c r="F17" s="135" t="s">
        <v>174</v>
      </c>
      <c r="G17" s="135" t="s">
        <v>183</v>
      </c>
      <c r="H17" s="135" t="s">
        <v>183</v>
      </c>
      <c r="I17" s="135" t="s">
        <v>183</v>
      </c>
      <c r="J17" s="135" t="s">
        <v>183</v>
      </c>
      <c r="K17" s="135" t="s">
        <v>170</v>
      </c>
      <c r="L17" s="135" t="s">
        <v>185</v>
      </c>
    </row>
    <row r="18" spans="2:12">
      <c r="B18" s="121"/>
      <c r="C18" s="126" t="s">
        <v>204</v>
      </c>
      <c r="D18" s="108" t="s">
        <v>3</v>
      </c>
      <c r="E18" s="111" t="str">
        <f>IFERROR(IF(E16="varying_pressure",INDEX(Reference!$F$2:$F$14,MATCH(E17,varying_pressure,0),1),IF(E16="constant_pressure",INDEX(Reference!$Q$2:$Q$9,MATCH(E17,constant_pressure,0),1),"")),"")</f>
        <v>1_(negative)</v>
      </c>
      <c r="F18" s="111" t="str">
        <f>IFERROR(IF(F16="varying_pressure",INDEX(Reference!$F$2:$F$14,MATCH(F17,varying_pressure,0),1),IF(F16="constant_pressure",INDEX(Reference!$Q$2:$Q$9,MATCH(F17,constant_pressure,0),1),"")),"")</f>
        <v>0_(positive)</v>
      </c>
      <c r="G18" s="111" t="str">
        <f>IFERROR(IF(G16="varying_pressure",INDEX(Reference!$F$2:$F$14,MATCH(G17,varying_pressure,0),1),IF(G16="constant_pressure",INDEX(Reference!$Q$2:$Q$9,MATCH(G17,constant_pressure,0),1),"")),"")</f>
        <v>0_(positive)</v>
      </c>
      <c r="H18" s="111" t="str">
        <f>IFERROR(IF(H16="varying_pressure",INDEX(Reference!$F$2:$F$14,MATCH(H17,varying_pressure,0),1),IF(H16="constant_pressure",INDEX(Reference!$Q$2:$Q$9,MATCH(H17,constant_pressure,0),1),"")),"")</f>
        <v>0_(positive)</v>
      </c>
      <c r="I18" s="111" t="str">
        <f>IFERROR(IF(I16="varying_pressure",INDEX(Reference!$F$2:$F$14,MATCH(I17,varying_pressure,0),1),IF(I16="constant_pressure",INDEX(Reference!$Q$2:$Q$9,MATCH(I17,constant_pressure,0),1),"")),"")</f>
        <v>0_(positive)</v>
      </c>
      <c r="J18" s="111" t="str">
        <f>IFERROR(IF(J16="varying_pressure",INDEX(Reference!$F$2:$F$14,MATCH(J17,varying_pressure,0),1),IF(J16="constant_pressure",INDEX(Reference!$Q$2:$Q$9,MATCH(J17,constant_pressure,0),1),"")),"")</f>
        <v>0_(positive)</v>
      </c>
      <c r="K18" s="111" t="str">
        <f>IFERROR(IF(K16="varying_pressure",INDEX(Reference!$F$2:$F$14,MATCH(K17,varying_pressure,0),1),IF(K16="constant_pressure",INDEX(Reference!$Q$2:$Q$9,MATCH(K17,constant_pressure,0),1),"")),"")</f>
        <v>1_(negative)</v>
      </c>
      <c r="L18" s="111" t="str">
        <f>IFERROR(IF(L16="varying_pressure",INDEX(Reference!$F$2:$F$14,MATCH(L17,varying_pressure,0),1),IF(L16="constant_pressure",INDEX(Reference!$Q$2:$Q$9,MATCH(L17,constant_pressure,0),1),"")),"")</f>
        <v>1_(negative)</v>
      </c>
    </row>
    <row r="19" spans="2:12">
      <c r="B19" s="125"/>
      <c r="C19" s="127" t="s">
        <v>224</v>
      </c>
      <c r="D19" s="115" t="s">
        <v>206</v>
      </c>
      <c r="E19" s="111" t="str">
        <f>IFERROR(IF(E16="varying_pressure",INDEX(Reference!$G$2:$G$14,MATCH(E17,varying_pressure,0),1),IF(E16="constant_pressure",INDEX(Reference!$R$2:$R$9,MATCH(E17,constant_pressure,0),1),"")),"")</f>
        <v>None</v>
      </c>
      <c r="F19" s="111" t="str">
        <f>IFERROR(IF(F16="varying_pressure",INDEX(Reference!$G$2:$G$14,MATCH(F17,varying_pressure,0),1),IF(F16="constant_pressure",INDEX(Reference!$R$2:$R$9,MATCH(F17,constant_pressure,0),1),"")),"")</f>
        <v>Feed_Tank_(T-1)</v>
      </c>
      <c r="G19" s="111" t="str">
        <f>IFERROR(IF(G16="varying_pressure",INDEX(Reference!$G$2:$G$14,MATCH(G17,varying_pressure,0),1),IF(G16="constant_pressure",INDEX(Reference!$R$2:$R$9,MATCH(G17,constant_pressure,0),1),"")),"")</f>
        <v>Feed_Tank_(T-1)</v>
      </c>
      <c r="H19" s="111" t="str">
        <f>IFERROR(IF(H16="varying_pressure",INDEX(Reference!$G$2:$G$14,MATCH(H17,varying_pressure,0),1),IF(H16="constant_pressure",INDEX(Reference!$R$2:$R$9,MATCH(H17,constant_pressure,0),1),"")),"")</f>
        <v>Feed_Tank_(T-1)</v>
      </c>
      <c r="I19" s="111" t="str">
        <f>IFERROR(IF(I16="varying_pressure",INDEX(Reference!$G$2:$G$14,MATCH(I17,varying_pressure,0),1),IF(I16="constant_pressure",INDEX(Reference!$R$2:$R$9,MATCH(I17,constant_pressure,0),1),"")),"")</f>
        <v>Feed_Tank_(T-1)</v>
      </c>
      <c r="J19" s="111" t="str">
        <f>IFERROR(IF(J16="varying_pressure",INDEX(Reference!$G$2:$G$14,MATCH(J17,varying_pressure,0),1),IF(J16="constant_pressure",INDEX(Reference!$R$2:$R$9,MATCH(J17,constant_pressure,0),1),"")),"")</f>
        <v>Feed_Tank_(T-1)</v>
      </c>
      <c r="K19" s="111" t="str">
        <f>IFERROR(IF(K16="varying_pressure",INDEX(Reference!$G$2:$G$14,MATCH(K17,varying_pressure,0),1),IF(K16="constant_pressure",INDEX(Reference!$R$2:$R$9,MATCH(K17,constant_pressure,0),1),"")),"")</f>
        <v>Valve_6_(v6)</v>
      </c>
      <c r="L19" s="111" t="str">
        <f>IFERROR(IF(L16="varying_pressure",INDEX(Reference!$G$2:$G$14,MATCH(L17,varying_pressure,0),1),IF(L16="constant_pressure",INDEX(Reference!$R$2:$R$9,MATCH(L17,constant_pressure,0),1),"")),"")</f>
        <v>Valve_6_(v6)</v>
      </c>
    </row>
    <row r="20" spans="2:12">
      <c r="B20" s="125"/>
      <c r="C20" s="128"/>
      <c r="D20" s="115" t="s">
        <v>207</v>
      </c>
      <c r="E20" s="111" t="str">
        <f>IFERROR(IF(E16="varying_pressure",INDEX(Reference!$H$2:$H$14,MATCH(E17,varying_pressure,0),1),IF(E16="constant_pressure",INDEX(Reference!$S$2:$S$9,MATCH(E17,constant_pressure,0),1),"")),"")</f>
        <v>None</v>
      </c>
      <c r="F20" s="111" t="str">
        <f>IFERROR(IF(F16="varying_pressure",INDEX(Reference!$H$2:$H$14,MATCH(F17,varying_pressure,0),1),IF(F16="constant_pressure",INDEX(Reference!$S$2:$S$9,MATCH(F17,constant_pressure,0),1),"")),"")</f>
        <v>Valve_2_(v2)</v>
      </c>
      <c r="G20" s="111" t="str">
        <f>IFERROR(IF(G16="varying_pressure",INDEX(Reference!$H$2:$H$14,MATCH(G17,varying_pressure,0),1),IF(G16="constant_pressure",INDEX(Reference!$S$2:$S$9,MATCH(G17,constant_pressure,0),1),"")),"")</f>
        <v>Valve_2_(v2)</v>
      </c>
      <c r="H20" s="111" t="str">
        <f>IFERROR(IF(H16="varying_pressure",INDEX(Reference!$H$2:$H$14,MATCH(H17,varying_pressure,0),1),IF(H16="constant_pressure",INDEX(Reference!$S$2:$S$9,MATCH(H17,constant_pressure,0),1),"")),"")</f>
        <v>Valve_2_(v2)</v>
      </c>
      <c r="I20" s="111" t="str">
        <f>IFERROR(IF(I16="varying_pressure",INDEX(Reference!$H$2:$H$14,MATCH(I17,varying_pressure,0),1),IF(I16="constant_pressure",INDEX(Reference!$S$2:$S$9,MATCH(I17,constant_pressure,0),1),"")),"")</f>
        <v>Valve_2_(v2)</v>
      </c>
      <c r="J20" s="111" t="str">
        <f>IFERROR(IF(J16="varying_pressure",INDEX(Reference!$H$2:$H$14,MATCH(J17,varying_pressure,0),1),IF(J16="constant_pressure",INDEX(Reference!$S$2:$S$9,MATCH(J17,constant_pressure,0),1),"")),"")</f>
        <v>Valve_2_(v2)</v>
      </c>
      <c r="K20" s="111" t="str">
        <f>IFERROR(IF(K16="varying_pressure",INDEX(Reference!$H$2:$H$14,MATCH(K17,varying_pressure,0),1),IF(K16="constant_pressure",INDEX(Reference!$S$2:$S$9,MATCH(K17,constant_pressure,0),1),"")),"")</f>
        <v>Atmosphere_(V-2)</v>
      </c>
      <c r="L20" s="111" t="str">
        <f>IFERROR(IF(L16="varying_pressure",INDEX(Reference!$H$2:$H$14,MATCH(L17,varying_pressure,0),1),IF(L16="constant_pressure",INDEX(Reference!$S$2:$S$9,MATCH(L17,constant_pressure,0),1),"")),"")</f>
        <v>Atmosphere_(V-2)</v>
      </c>
    </row>
    <row r="21" spans="2:12">
      <c r="B21" s="125"/>
      <c r="C21" s="128"/>
      <c r="D21" s="115" t="s">
        <v>199</v>
      </c>
      <c r="E21" s="111"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11"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11"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11"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11"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11"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11"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11"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Back-Pressure_Regulator</v>
      </c>
    </row>
    <row r="22" spans="2:12">
      <c r="B22" s="125"/>
      <c r="C22" s="128"/>
      <c r="D22" s="115" t="s">
        <v>203</v>
      </c>
      <c r="E22" s="136">
        <v>0</v>
      </c>
      <c r="F22" s="136">
        <v>8.4999999999999999E-6</v>
      </c>
      <c r="G22" s="136">
        <v>5.0699999999999997E-6</v>
      </c>
      <c r="H22" s="136">
        <v>5.0699999999999997E-6</v>
      </c>
      <c r="I22" s="136">
        <v>5.0699999999999997E-6</v>
      </c>
      <c r="J22" s="136">
        <v>5.0699999999999997E-6</v>
      </c>
      <c r="K22" s="136">
        <v>6.2500000000000003E-6</v>
      </c>
      <c r="L22" s="136">
        <v>1</v>
      </c>
    </row>
    <row r="23" spans="2:12">
      <c r="B23" s="125"/>
      <c r="C23" s="127" t="s">
        <v>225</v>
      </c>
      <c r="D23" s="115" t="s">
        <v>206</v>
      </c>
      <c r="E23" s="111" t="str">
        <f>IFERROR(IF(E16="varying_pressure",INDEX(Reference!$I$2:$I$14,MATCH(E17,varying_pressure,0),1),IF(E16="constant_pressure",INDEX(Reference!$T$2:$T$9,MATCH(E17,constant_pressure,0),1),"")),"")</f>
        <v>Raffinate_Tank_(T-2)</v>
      </c>
      <c r="F23" s="111" t="str">
        <f>IFERROR(IF(F16="varying_pressure",INDEX(Reference!$I$2:$I$14,MATCH(F17,varying_pressure,0),1),IF(F16="constant_pressure",INDEX(Reference!$T$2:$T$9,MATCH(F17,constant_pressure,0),1),"")),"")</f>
        <v>None</v>
      </c>
      <c r="G23" s="111" t="str">
        <f>IFERROR(IF(G16="varying_pressure",INDEX(Reference!$I$2:$I$14,MATCH(G17,varying_pressure,0),1),IF(G16="constant_pressure",INDEX(Reference!$T$2:$T$9,MATCH(G17,constant_pressure,0),1),"")),"")</f>
        <v>Valve_1_(v1)</v>
      </c>
      <c r="H23" s="111" t="str">
        <f>IFERROR(IF(H16="varying_pressure",INDEX(Reference!$I$2:$I$14,MATCH(H17,varying_pressure,0),1),IF(H16="constant_pressure",INDEX(Reference!$T$2:$T$9,MATCH(H17,constant_pressure,0),1),"")),"")</f>
        <v>Valve_1_(v1)</v>
      </c>
      <c r="I23" s="111" t="str">
        <f>IFERROR(IF(I16="varying_pressure",INDEX(Reference!$I$2:$I$14,MATCH(I17,varying_pressure,0),1),IF(I16="constant_pressure",INDEX(Reference!$T$2:$T$9,MATCH(I17,constant_pressure,0),1),"")),"")</f>
        <v>Valve_1_(v1)</v>
      </c>
      <c r="J23" s="111" t="str">
        <f>IFERROR(IF(J16="varying_pressure",INDEX(Reference!$I$2:$I$14,MATCH(J17,varying_pressure,0),1),IF(J16="constant_pressure",INDEX(Reference!$T$2:$T$9,MATCH(J17,constant_pressure,0),1),"")),"")</f>
        <v>Valve_1_(v1)</v>
      </c>
      <c r="K23" s="111" t="str">
        <f>IFERROR(IF(K16="varying_pressure",INDEX(Reference!$I$2:$I$14,MATCH(K17,varying_pressure,0),1),IF(K16="constant_pressure",INDEX(Reference!$T$2:$T$9,MATCH(K17,constant_pressure,0),1),"")),"")</f>
        <v>None</v>
      </c>
      <c r="L23" s="111" t="str">
        <f>IFERROR(IF(L16="varying_pressure",INDEX(Reference!$I$2:$I$14,MATCH(L17,varying_pressure,0),1),IF(L16="constant_pressure",INDEX(Reference!$T$2:$T$9,MATCH(L17,constant_pressure,0),1),"")),"")</f>
        <v>Raffinate_Tank_(T-2)</v>
      </c>
    </row>
    <row r="24" spans="2:12">
      <c r="B24" s="125"/>
      <c r="C24" s="128"/>
      <c r="D24" s="115" t="s">
        <v>207</v>
      </c>
      <c r="E24" s="111" t="str">
        <f>IFERROR(IF(E16="varying_pressure",INDEX(Reference!$J$2:$J$14,MATCH(E17,varying_pressure,0),1),IF(E16="constant_pressure",INDEX(Reference!$U$2:$U$9,MATCH(E17,constant_pressure,0),1),"")),"")</f>
        <v>Valve_5_(v5)</v>
      </c>
      <c r="F24" s="111" t="str">
        <f>IFERROR(IF(F16="varying_pressure",INDEX(Reference!$J$2:$J$14,MATCH(F17,varying_pressure,0),1),IF(F16="constant_pressure",INDEX(Reference!$U$2:$U$9,MATCH(F17,constant_pressure,0),1),"")),"")</f>
        <v>None</v>
      </c>
      <c r="G24" s="111" t="str">
        <f>IFERROR(IF(G16="varying_pressure",INDEX(Reference!$J$2:$J$14,MATCH(G17,varying_pressure,0),1),IF(G16="constant_pressure",INDEX(Reference!$U$2:$U$9,MATCH(G17,constant_pressure,0),1),"")),"")</f>
        <v>Raffinate_Tank_(T-2)</v>
      </c>
      <c r="H24" s="111" t="str">
        <f>IFERROR(IF(H16="varying_pressure",INDEX(Reference!$J$2:$J$14,MATCH(H17,varying_pressure,0),1),IF(H16="constant_pressure",INDEX(Reference!$U$2:$U$9,MATCH(H17,constant_pressure,0),1),"")),"")</f>
        <v>Raffinate_Tank_(T-2)</v>
      </c>
      <c r="I24" s="111" t="str">
        <f>IFERROR(IF(I16="varying_pressure",INDEX(Reference!$J$2:$J$14,MATCH(I17,varying_pressure,0),1),IF(I16="constant_pressure",INDEX(Reference!$U$2:$U$9,MATCH(I17,constant_pressure,0),1),"")),"")</f>
        <v>Raffinate_Tank_(T-2)</v>
      </c>
      <c r="J24" s="111" t="str">
        <f>IFERROR(IF(J16="varying_pressure",INDEX(Reference!$J$2:$J$14,MATCH(J17,varying_pressure,0),1),IF(J16="constant_pressure",INDEX(Reference!$U$2:$U$9,MATCH(J17,constant_pressure,0),1),"")),"")</f>
        <v>Raffinate_Tank_(T-2)</v>
      </c>
      <c r="K24" s="111" t="str">
        <f>IFERROR(IF(K16="varying_pressure",INDEX(Reference!$J$2:$J$14,MATCH(K17,varying_pressure,0),1),IF(K16="constant_pressure",INDEX(Reference!$U$2:$U$9,MATCH(K17,constant_pressure,0),1),"")),"")</f>
        <v>None</v>
      </c>
      <c r="L24" s="111" t="str">
        <f>IFERROR(IF(L16="varying_pressure",INDEX(Reference!$J$2:$J$14,MATCH(L17,varying_pressure,0),1),IF(L16="constant_pressure",INDEX(Reference!$U$2:$U$9,MATCH(L17,constant_pressure,0),1),"")),"")</f>
        <v>Valve_5_(v5)</v>
      </c>
    </row>
    <row r="25" spans="2:12">
      <c r="B25" s="125"/>
      <c r="C25" s="128"/>
      <c r="D25" s="115" t="s">
        <v>199</v>
      </c>
      <c r="E25" s="111"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11"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11"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Back-Pressure_Regulator</v>
      </c>
      <c r="H25" s="111"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Back-Pressure_Regulator</v>
      </c>
      <c r="I25" s="111"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Back-Pressure_Regulator</v>
      </c>
      <c r="J25" s="111"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Back-Pressure_Regulator</v>
      </c>
      <c r="K25" s="111"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11"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130"/>
      <c r="C26" s="129"/>
      <c r="D26" s="115" t="s">
        <v>203</v>
      </c>
      <c r="E26" s="138">
        <v>5.5000000000000002E-5</v>
      </c>
      <c r="F26" s="138">
        <v>0</v>
      </c>
      <c r="G26" s="138">
        <v>1</v>
      </c>
      <c r="H26" s="138">
        <v>1</v>
      </c>
      <c r="I26" s="138">
        <v>1</v>
      </c>
      <c r="J26" s="138">
        <v>1</v>
      </c>
      <c r="K26" s="138">
        <v>0</v>
      </c>
      <c r="L26" s="138">
        <v>1.2700000000000001E-7</v>
      </c>
    </row>
    <row r="27" spans="2:12">
      <c r="B27" s="123"/>
      <c r="C27" s="116"/>
      <c r="D27" s="109"/>
      <c r="E27" s="109"/>
      <c r="F27" s="109"/>
      <c r="G27" s="109"/>
      <c r="H27" s="109"/>
      <c r="I27" s="109"/>
      <c r="J27" s="109"/>
      <c r="K27" s="109"/>
      <c r="L27" s="109"/>
    </row>
    <row r="28" spans="2:12" ht="15" customHeight="1">
      <c r="B28" s="124" t="s">
        <v>268</v>
      </c>
      <c r="C28" s="115" t="s">
        <v>199</v>
      </c>
      <c r="D28" s="133" t="s">
        <v>3</v>
      </c>
      <c r="E28" s="137" t="s">
        <v>215</v>
      </c>
      <c r="F28" s="137" t="s">
        <v>215</v>
      </c>
      <c r="G28" s="137" t="s">
        <v>216</v>
      </c>
      <c r="H28" s="137" t="s">
        <v>215</v>
      </c>
      <c r="I28" s="137" t="s">
        <v>216</v>
      </c>
      <c r="J28" s="137" t="s">
        <v>216</v>
      </c>
      <c r="K28" s="137" t="s">
        <v>215</v>
      </c>
      <c r="L28" s="137" t="s">
        <v>215</v>
      </c>
    </row>
    <row r="29" spans="2:12">
      <c r="B29" s="121"/>
      <c r="C29" s="115" t="s">
        <v>213</v>
      </c>
      <c r="D29" s="133" t="s">
        <v>3</v>
      </c>
      <c r="E29" s="137" t="s">
        <v>183</v>
      </c>
      <c r="F29" s="137" t="s">
        <v>183</v>
      </c>
      <c r="G29" s="137" t="s">
        <v>170</v>
      </c>
      <c r="H29" s="137" t="s">
        <v>185</v>
      </c>
      <c r="I29" s="137" t="s">
        <v>176</v>
      </c>
      <c r="J29" s="137" t="s">
        <v>174</v>
      </c>
      <c r="K29" s="137" t="s">
        <v>183</v>
      </c>
      <c r="L29" s="137" t="s">
        <v>183</v>
      </c>
    </row>
    <row r="30" spans="2:12">
      <c r="B30" s="121"/>
      <c r="C30" s="126" t="s">
        <v>204</v>
      </c>
      <c r="D30" s="133" t="s">
        <v>3</v>
      </c>
      <c r="E30" s="111" t="str">
        <f>IFERROR(IF(E28="varying_pressure",INDEX(Reference!$F$2:$F$14,MATCH(E29,varying_pressure,0),1),IF(E28="constant_pressure",INDEX(Reference!$Q$2:$Q$9,MATCH(E29,constant_pressure,0),1),"")),"")</f>
        <v>0_(positive)</v>
      </c>
      <c r="F30" s="111" t="str">
        <f>IFERROR(IF(F28="varying_pressure",INDEX(Reference!$F$2:$F$14,MATCH(F29,varying_pressure,0),1),IF(F28="constant_pressure",INDEX(Reference!$Q$2:$Q$9,MATCH(F29,constant_pressure,0),1),"")),"")</f>
        <v>0_(positive)</v>
      </c>
      <c r="G30" s="111" t="str">
        <f>IFERROR(IF(G28="varying_pressure",INDEX(Reference!$F$2:$F$14,MATCH(G29,varying_pressure,0),1),IF(G28="constant_pressure",INDEX(Reference!$Q$2:$Q$9,MATCH(G29,constant_pressure,0),1),"")),"")</f>
        <v>1_(negative)</v>
      </c>
      <c r="H30" s="111" t="str">
        <f>IFERROR(IF(H28="varying_pressure",INDEX(Reference!$F$2:$F$14,MATCH(H29,varying_pressure,0),1),IF(H28="constant_pressure",INDEX(Reference!$Q$2:$Q$9,MATCH(H29,constant_pressure,0),1),"")),"")</f>
        <v>1_(negative)</v>
      </c>
      <c r="I30" s="111" t="str">
        <f>IFERROR(IF(I28="varying_pressure",INDEX(Reference!$F$2:$F$14,MATCH(I29,varying_pressure,0),1),IF(I28="constant_pressure",INDEX(Reference!$Q$2:$Q$9,MATCH(I29,constant_pressure,0),1),"")),"")</f>
        <v>1_(negative)</v>
      </c>
      <c r="J30" s="111" t="str">
        <f>IFERROR(IF(J28="varying_pressure",INDEX(Reference!$F$2:$F$14,MATCH(J29,varying_pressure,0),1),IF(J28="constant_pressure",INDEX(Reference!$Q$2:$Q$9,MATCH(J29,constant_pressure,0),1),"")),"")</f>
        <v>0_(positive)</v>
      </c>
      <c r="K30" s="111" t="str">
        <f>IFERROR(IF(K28="varying_pressure",INDEX(Reference!$F$2:$F$14,MATCH(K29,varying_pressure,0),1),IF(K28="constant_pressure",INDEX(Reference!$Q$2:$Q$9,MATCH(K29,constant_pressure,0),1),"")),"")</f>
        <v>0_(positive)</v>
      </c>
      <c r="L30" s="111" t="str">
        <f>IFERROR(IF(L28="varying_pressure",INDEX(Reference!$F$2:$F$14,MATCH(L29,varying_pressure,0),1),IF(L28="constant_pressure",INDEX(Reference!$Q$2:$Q$9,MATCH(L29,constant_pressure,0),1),"")),"")</f>
        <v>0_(positive)</v>
      </c>
    </row>
    <row r="31" spans="2:12">
      <c r="B31" s="125"/>
      <c r="C31" s="127" t="s">
        <v>224</v>
      </c>
      <c r="D31" s="115" t="s">
        <v>206</v>
      </c>
      <c r="E31" s="111" t="str">
        <f>IFERROR(IF(E28="varying_pressure",INDEX(Reference!$G$2:$G$14,MATCH(E29,varying_pressure,0),1),IF(E28="constant_pressure",INDEX(Reference!$R$2:$R$9,MATCH(E29,constant_pressure,0),1),"")),"")</f>
        <v>Feed_Tank_(T-1)</v>
      </c>
      <c r="F31" s="111" t="str">
        <f>IFERROR(IF(F28="varying_pressure",INDEX(Reference!$G$2:$G$14,MATCH(F29,varying_pressure,0),1),IF(F28="constant_pressure",INDEX(Reference!$R$2:$R$9,MATCH(F29,constant_pressure,0),1),"")),"")</f>
        <v>Feed_Tank_(T-1)</v>
      </c>
      <c r="G31" s="111" t="str">
        <f>IFERROR(IF(G28="varying_pressure",INDEX(Reference!$G$2:$G$14,MATCH(G29,varying_pressure,0),1),IF(G28="constant_pressure",INDEX(Reference!$R$2:$R$9,MATCH(G29,constant_pressure,0),1),"")),"")</f>
        <v>Valve_6_(v6)</v>
      </c>
      <c r="H31" s="111" t="str">
        <f>IFERROR(IF(H28="varying_pressure",INDEX(Reference!$G$2:$G$14,MATCH(H29,varying_pressure,0),1),IF(H28="constant_pressure",INDEX(Reference!$R$2:$R$9,MATCH(H29,constant_pressure,0),1),"")),"")</f>
        <v>Valve_6_(v6)</v>
      </c>
      <c r="I31" s="111" t="str">
        <f>IFERROR(IF(I28="varying_pressure",INDEX(Reference!$G$2:$G$14,MATCH(I29,varying_pressure,0),1),IF(I28="constant_pressure",INDEX(Reference!$R$2:$R$9,MATCH(I29,constant_pressure,0),1),"")),"")</f>
        <v>None</v>
      </c>
      <c r="J31" s="111" t="str">
        <f>IFERROR(IF(J28="varying_pressure",INDEX(Reference!$G$2:$G$14,MATCH(J29,varying_pressure,0),1),IF(J28="constant_pressure",INDEX(Reference!$R$2:$R$9,MATCH(J29,constant_pressure,0),1),"")),"")</f>
        <v>Feed_Tank_(T-1)</v>
      </c>
      <c r="K31" s="111" t="str">
        <f>IFERROR(IF(K28="varying_pressure",INDEX(Reference!$G$2:$G$14,MATCH(K29,varying_pressure,0),1),IF(K28="constant_pressure",INDEX(Reference!$R$2:$R$9,MATCH(K29,constant_pressure,0),1),"")),"")</f>
        <v>Feed_Tank_(T-1)</v>
      </c>
      <c r="L31" s="111" t="str">
        <f>IFERROR(IF(L28="varying_pressure",INDEX(Reference!$G$2:$G$14,MATCH(L29,varying_pressure,0),1),IF(L28="constant_pressure",INDEX(Reference!$R$2:$R$9,MATCH(L29,constant_pressure,0),1),"")),"")</f>
        <v>Feed_Tank_(T-1)</v>
      </c>
    </row>
    <row r="32" spans="2:12">
      <c r="B32" s="125"/>
      <c r="C32" s="128"/>
      <c r="D32" s="115" t="s">
        <v>207</v>
      </c>
      <c r="E32" s="111" t="str">
        <f>IFERROR(IF(E28="varying_pressure",INDEX(Reference!$H$2:$H$14,MATCH(E29,varying_pressure,0),1),IF(E28="constant_pressure",INDEX(Reference!$S$2:$S$9,MATCH(E29,constant_pressure,0),1),"")),"")</f>
        <v>Valve_2_(v2)</v>
      </c>
      <c r="F32" s="111" t="str">
        <f>IFERROR(IF(F28="varying_pressure",INDEX(Reference!$H$2:$H$14,MATCH(F29,varying_pressure,0),1),IF(F28="constant_pressure",INDEX(Reference!$S$2:$S$9,MATCH(F29,constant_pressure,0),1),"")),"")</f>
        <v>Valve_2_(v2)</v>
      </c>
      <c r="G32" s="111" t="str">
        <f>IFERROR(IF(G28="varying_pressure",INDEX(Reference!$H$2:$H$14,MATCH(G29,varying_pressure,0),1),IF(G28="constant_pressure",INDEX(Reference!$S$2:$S$9,MATCH(G29,constant_pressure,0),1),"")),"")</f>
        <v>Atmosphere_(V-2)</v>
      </c>
      <c r="H32" s="111" t="str">
        <f>IFERROR(IF(H28="varying_pressure",INDEX(Reference!$H$2:$H$14,MATCH(H29,varying_pressure,0),1),IF(H28="constant_pressure",INDEX(Reference!$S$2:$S$9,MATCH(H29,constant_pressure,0),1),"")),"")</f>
        <v>Atmosphere_(V-2)</v>
      </c>
      <c r="I32" s="111" t="str">
        <f>IFERROR(IF(I28="varying_pressure",INDEX(Reference!$H$2:$H$14,MATCH(I29,varying_pressure,0),1),IF(I28="constant_pressure",INDEX(Reference!$S$2:$S$9,MATCH(I29,constant_pressure,0),1),"")),"")</f>
        <v>None</v>
      </c>
      <c r="J32" s="111" t="str">
        <f>IFERROR(IF(J28="varying_pressure",INDEX(Reference!$H$2:$H$14,MATCH(J29,varying_pressure,0),1),IF(J28="constant_pressure",INDEX(Reference!$S$2:$S$9,MATCH(J29,constant_pressure,0),1),"")),"")</f>
        <v>Valve_2_(v2)</v>
      </c>
      <c r="K32" s="111" t="str">
        <f>IFERROR(IF(K28="varying_pressure",INDEX(Reference!$H$2:$H$14,MATCH(K29,varying_pressure,0),1),IF(K28="constant_pressure",INDEX(Reference!$S$2:$S$9,MATCH(K29,constant_pressure,0),1),"")),"")</f>
        <v>Valve_2_(v2)</v>
      </c>
      <c r="L32" s="111" t="str">
        <f>IFERROR(IF(L28="varying_pressure",INDEX(Reference!$H$2:$H$14,MATCH(L29,varying_pressure,0),1),IF(L28="constant_pressure",INDEX(Reference!$S$2:$S$9,MATCH(L29,constant_pressure,0),1),"")),"")</f>
        <v>Valve_2_(v2)</v>
      </c>
    </row>
    <row r="33" spans="2:12">
      <c r="B33" s="125"/>
      <c r="C33" s="128"/>
      <c r="D33" s="115" t="s">
        <v>199</v>
      </c>
      <c r="E33" s="111"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11"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11"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11"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Back-Pressure_Regulator</v>
      </c>
      <c r="I33" s="111"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11"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11"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11"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125"/>
      <c r="C34" s="128"/>
      <c r="D34" s="115" t="s">
        <v>203</v>
      </c>
      <c r="E34" s="139">
        <v>5.0699999999999997E-6</v>
      </c>
      <c r="F34" s="139">
        <v>5.0699999999999997E-6</v>
      </c>
      <c r="G34" s="139">
        <v>6.2500000000000003E-6</v>
      </c>
      <c r="H34" s="139">
        <v>1</v>
      </c>
      <c r="I34" s="139">
        <v>0</v>
      </c>
      <c r="J34" s="139">
        <v>8.4999999999999999E-6</v>
      </c>
      <c r="K34" s="139">
        <v>5.0699999999999997E-6</v>
      </c>
      <c r="L34" s="139">
        <v>5.0699999999999997E-6</v>
      </c>
    </row>
    <row r="35" spans="2:12">
      <c r="B35" s="125"/>
      <c r="C35" s="127" t="s">
        <v>225</v>
      </c>
      <c r="D35" s="115" t="s">
        <v>206</v>
      </c>
      <c r="E35" s="111" t="str">
        <f>IFERROR(IF(E28="varying_pressure",INDEX(Reference!$I$2:$I$14,MATCH(E29,varying_pressure,0),1),IF(E28="constant_pressure",INDEX(Reference!$T$2:$T$9,MATCH(E29,constant_pressure,0),1),"")),"")</f>
        <v>Valve_1_(v1)</v>
      </c>
      <c r="F35" s="111" t="str">
        <f>IFERROR(IF(F28="varying_pressure",INDEX(Reference!$I$2:$I$14,MATCH(F29,varying_pressure,0),1),IF(F28="constant_pressure",INDEX(Reference!$T$2:$T$9,MATCH(F29,constant_pressure,0),1),"")),"")</f>
        <v>Valve_1_(v1)</v>
      </c>
      <c r="G35" s="111" t="str">
        <f>IFERROR(IF(G28="varying_pressure",INDEX(Reference!$I$2:$I$14,MATCH(G29,varying_pressure,0),1),IF(G28="constant_pressure",INDEX(Reference!$T$2:$T$9,MATCH(G29,constant_pressure,0),1),"")),"")</f>
        <v>None</v>
      </c>
      <c r="H35" s="111" t="str">
        <f>IFERROR(IF(H28="varying_pressure",INDEX(Reference!$I$2:$I$14,MATCH(H29,varying_pressure,0),1),IF(H28="constant_pressure",INDEX(Reference!$T$2:$T$9,MATCH(H29,constant_pressure,0),1),"")),"")</f>
        <v>Raffinate_Tank_(T-2)</v>
      </c>
      <c r="I35" s="111" t="str">
        <f>IFERROR(IF(I28="varying_pressure",INDEX(Reference!$I$2:$I$14,MATCH(I29,varying_pressure,0),1),IF(I28="constant_pressure",INDEX(Reference!$T$2:$T$9,MATCH(I29,constant_pressure,0),1),"")),"")</f>
        <v>Raffinate_Tank_(T-2)</v>
      </c>
      <c r="J35" s="111" t="str">
        <f>IFERROR(IF(J28="varying_pressure",INDEX(Reference!$I$2:$I$14,MATCH(J29,varying_pressure,0),1),IF(J28="constant_pressure",INDEX(Reference!$T$2:$T$9,MATCH(J29,constant_pressure,0),1),"")),"")</f>
        <v>None</v>
      </c>
      <c r="K35" s="111" t="str">
        <f>IFERROR(IF(K28="varying_pressure",INDEX(Reference!$I$2:$I$14,MATCH(K29,varying_pressure,0),1),IF(K28="constant_pressure",INDEX(Reference!$T$2:$T$9,MATCH(K29,constant_pressure,0),1),"")),"")</f>
        <v>Valve_1_(v1)</v>
      </c>
      <c r="L35" s="111" t="str">
        <f>IFERROR(IF(L28="varying_pressure",INDEX(Reference!$I$2:$I$14,MATCH(L29,varying_pressure,0),1),IF(L28="constant_pressure",INDEX(Reference!$T$2:$T$9,MATCH(L29,constant_pressure,0),1),"")),"")</f>
        <v>Valve_1_(v1)</v>
      </c>
    </row>
    <row r="36" spans="2:12">
      <c r="B36" s="125"/>
      <c r="C36" s="128"/>
      <c r="D36" s="115" t="s">
        <v>207</v>
      </c>
      <c r="E36" s="111" t="str">
        <f>IFERROR(IF(E28="varying_pressure",INDEX(Reference!$J$2:$J$14,MATCH(E29,varying_pressure,0),1),IF(E28="constant_pressure",INDEX(Reference!$U$2:$U$9,MATCH(E29,constant_pressure,0),1),"")),"")</f>
        <v>Raffinate_Tank_(T-2)</v>
      </c>
      <c r="F36" s="111" t="str">
        <f>IFERROR(IF(F28="varying_pressure",INDEX(Reference!$J$2:$J$14,MATCH(F29,varying_pressure,0),1),IF(F28="constant_pressure",INDEX(Reference!$U$2:$U$9,MATCH(F29,constant_pressure,0),1),"")),"")</f>
        <v>Raffinate_Tank_(T-2)</v>
      </c>
      <c r="G36" s="111" t="str">
        <f>IFERROR(IF(G28="varying_pressure",INDEX(Reference!$J$2:$J$14,MATCH(G29,varying_pressure,0),1),IF(G28="constant_pressure",INDEX(Reference!$U$2:$U$9,MATCH(G29,constant_pressure,0),1),"")),"")</f>
        <v>None</v>
      </c>
      <c r="H36" s="111" t="str">
        <f>IFERROR(IF(H28="varying_pressure",INDEX(Reference!$J$2:$J$14,MATCH(H29,varying_pressure,0),1),IF(H28="constant_pressure",INDEX(Reference!$U$2:$U$9,MATCH(H29,constant_pressure,0),1),"")),"")</f>
        <v>Valve_5_(v5)</v>
      </c>
      <c r="I36" s="111" t="str">
        <f>IFERROR(IF(I28="varying_pressure",INDEX(Reference!$J$2:$J$14,MATCH(I29,varying_pressure,0),1),IF(I28="constant_pressure",INDEX(Reference!$U$2:$U$9,MATCH(I29,constant_pressure,0),1),"")),"")</f>
        <v>Valve_5_(v5)</v>
      </c>
      <c r="J36" s="111" t="str">
        <f>IFERROR(IF(J28="varying_pressure",INDEX(Reference!$J$2:$J$14,MATCH(J29,varying_pressure,0),1),IF(J28="constant_pressure",INDEX(Reference!$U$2:$U$9,MATCH(J29,constant_pressure,0),1),"")),"")</f>
        <v>None</v>
      </c>
      <c r="K36" s="111" t="str">
        <f>IFERROR(IF(K28="varying_pressure",INDEX(Reference!$J$2:$J$14,MATCH(K29,varying_pressure,0),1),IF(K28="constant_pressure",INDEX(Reference!$U$2:$U$9,MATCH(K29,constant_pressure,0),1),"")),"")</f>
        <v>Raffinate_Tank_(T-2)</v>
      </c>
      <c r="L36" s="111" t="str">
        <f>IFERROR(IF(L28="varying_pressure",INDEX(Reference!$J$2:$J$14,MATCH(L29,varying_pressure,0),1),IF(L28="constant_pressure",INDEX(Reference!$U$2:$U$9,MATCH(L29,constant_pressure,0),1),"")),"")</f>
        <v>Raffinate_Tank_(T-2)</v>
      </c>
    </row>
    <row r="37" spans="2:12">
      <c r="B37" s="125"/>
      <c r="C37" s="128"/>
      <c r="D37" s="115" t="s">
        <v>199</v>
      </c>
      <c r="E37" s="111"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Back-Pressure_Regulator</v>
      </c>
      <c r="F37" s="111"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Back-Pressure_Regulator</v>
      </c>
      <c r="G37" s="111"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11"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11"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11"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11"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Back-Pressure_Regulator</v>
      </c>
      <c r="L37" s="111"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Back-Pressure_Regulator</v>
      </c>
    </row>
    <row r="38" spans="2:12">
      <c r="B38" s="130"/>
      <c r="C38" s="129"/>
      <c r="D38" s="115" t="s">
        <v>203</v>
      </c>
      <c r="E38" s="140">
        <v>1</v>
      </c>
      <c r="F38" s="140">
        <v>1</v>
      </c>
      <c r="G38" s="140">
        <v>0</v>
      </c>
      <c r="H38" s="140">
        <v>1.2700000000000001E-7</v>
      </c>
      <c r="I38" s="140">
        <v>5.5000000000000002E-5</v>
      </c>
      <c r="J38" s="140">
        <v>0</v>
      </c>
      <c r="K38" s="140">
        <v>1</v>
      </c>
      <c r="L38" s="140">
        <v>1</v>
      </c>
    </row>
    <row r="39" spans="2:12">
      <c r="B39" s="123"/>
      <c r="C39" s="116"/>
      <c r="D39" s="109"/>
      <c r="E39" s="109"/>
      <c r="F39" s="109"/>
      <c r="G39" s="109"/>
      <c r="H39" s="109"/>
      <c r="I39" s="109"/>
      <c r="J39" s="109"/>
      <c r="K39" s="109"/>
      <c r="L39" s="109"/>
    </row>
  </sheetData>
  <sheetProtection selectLockedCells="1"/>
  <mergeCells count="1">
    <mergeCell ref="B10:D10"/>
  </mergeCells>
  <phoneticPr fontId="1" type="noConversion"/>
  <conditionalFormatting sqref="O11:XFD26 O40:XFD1048576 E40:M1048576 E11:M26">
    <cfRule type="notContainsBlanks" dxfId="18" priority="28">
      <formula>LEN(TRIM(E11))&gt;0</formula>
    </cfRule>
  </conditionalFormatting>
  <conditionalFormatting sqref="E27:M27 O27:XFD27">
    <cfRule type="notContainsBlanks" dxfId="17" priority="13">
      <formula>LEN(TRIM(E27))&gt;0</formula>
    </cfRule>
  </conditionalFormatting>
  <conditionalFormatting sqref="E28:M28 O28:XFD28">
    <cfRule type="notContainsBlanks" dxfId="16" priority="12">
      <formula>LEN(TRIM(E28))&gt;0</formula>
    </cfRule>
  </conditionalFormatting>
  <conditionalFormatting sqref="E29:M29 O29:XFD29">
    <cfRule type="notContainsBlanks" dxfId="15" priority="11">
      <formula>LEN(TRIM(E29))&gt;0</formula>
    </cfRule>
  </conditionalFormatting>
  <conditionalFormatting sqref="E30:M30 O30:XFD30">
    <cfRule type="notContainsBlanks" dxfId="14" priority="10">
      <formula>LEN(TRIM(E30))&gt;0</formula>
    </cfRule>
  </conditionalFormatting>
  <conditionalFormatting sqref="E31:M31 O31:XFD31">
    <cfRule type="notContainsBlanks" dxfId="13" priority="9">
      <formula>LEN(TRIM(E31))&gt;0</formula>
    </cfRule>
  </conditionalFormatting>
  <conditionalFormatting sqref="E32:M32 O32:XFD32">
    <cfRule type="notContainsBlanks" dxfId="12" priority="8">
      <formula>LEN(TRIM(E32))&gt;0</formula>
    </cfRule>
  </conditionalFormatting>
  <conditionalFormatting sqref="E33:M33 O33:XFD33">
    <cfRule type="notContainsBlanks" dxfId="11" priority="7">
      <formula>LEN(TRIM(E33))&gt;0</formula>
    </cfRule>
  </conditionalFormatting>
  <conditionalFormatting sqref="E34:M34 O34:XFD34">
    <cfRule type="notContainsBlanks" dxfId="10" priority="6">
      <formula>LEN(TRIM(E34))&gt;0</formula>
    </cfRule>
  </conditionalFormatting>
  <conditionalFormatting sqref="E35:M35 O35:XFD35">
    <cfRule type="notContainsBlanks" dxfId="9" priority="5">
      <formula>LEN(TRIM(E35))&gt;0</formula>
    </cfRule>
  </conditionalFormatting>
  <conditionalFormatting sqref="E36:M36 O36:XFD36">
    <cfRule type="notContainsBlanks" dxfId="8" priority="4">
      <formula>LEN(TRIM(E36))&gt;0</formula>
    </cfRule>
  </conditionalFormatting>
  <conditionalFormatting sqref="E37:M37 O37:XFD37">
    <cfRule type="notContainsBlanks" dxfId="7" priority="3">
      <formula>LEN(TRIM(E37))&gt;0</formula>
    </cfRule>
  </conditionalFormatting>
  <conditionalFormatting sqref="E38:M38 O38:XFD38">
    <cfRule type="notContainsBlanks" dxfId="6" priority="2">
      <formula>LEN(TRIM(E38))&gt;0</formula>
    </cfRule>
  </conditionalFormatting>
  <conditionalFormatting sqref="E39:M39 O39:XFD39">
    <cfRule type="notContainsBlanks" dxfId="5" priority="1">
      <formula>LEN(TRIM(E39))&gt;0</formula>
    </cfRule>
  </conditionalFormatting>
  <dataValidations count="2">
    <dataValidation type="list" allowBlank="1" showInputMessage="1" showErrorMessage="1" sqref="E16:L16 E28:L28" xr:uid="{06F2E673-9328-48C2-ABB4-A00481A82E17}">
      <formula1>steps</formula1>
    </dataValidation>
    <dataValidation type="list" allowBlank="1" showInputMessage="1" showErrorMessage="1" sqref="E17:L17 E29:L29" xr:uid="{BF7D948F-2B9B-47BF-BFE6-90B9C93EDE1D}">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5AC3F45-1214-49D4-8647-DA0AA78E24CC}">
          <x14:formula1>
            <xm:f>Reference!$AA$2:$AA$6</xm:f>
          </x14:formula1>
          <xm:sqref>E13:L13</xm:sqref>
        </x14:dataValidation>
        <x14:dataValidation type="list" allowBlank="1" showInputMessage="1" showErrorMessage="1" xr:uid="{FD270BBC-DD17-4671-B715-1C003060F929}">
          <x14:formula1>
            <xm:f>Reference!$AB$2:$AB$10</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104" customWidth="1"/>
    <col min="2" max="2" width="20.33203125" style="104" bestFit="1" customWidth="1"/>
    <col min="3" max="3" width="18.6640625" style="104" bestFit="1" customWidth="1"/>
    <col min="4" max="4" width="12.109375" style="104" bestFit="1" customWidth="1"/>
    <col min="5" max="12" width="29.44140625" style="104" customWidth="1"/>
    <col min="13" max="13" width="25" style="104" customWidth="1"/>
    <col min="14" max="16" width="0" style="104" hidden="1" customWidth="1"/>
    <col min="17" max="16384" width="25" style="104" hidden="1"/>
  </cols>
  <sheetData>
    <row r="1" spans="2:13" ht="14.4"/>
    <row r="2" spans="2:13" ht="14.4"/>
    <row r="3" spans="2:13" ht="14.4"/>
    <row r="4" spans="2:13" ht="14.4"/>
    <row r="5" spans="2:13" ht="14.4"/>
    <row r="6" spans="2:13" ht="14.4"/>
    <row r="7" spans="2:13" ht="14.4"/>
    <row r="8" spans="2:13" ht="14.4">
      <c r="B8" s="105" t="s">
        <v>223</v>
      </c>
      <c r="C8" s="106" t="str">
        <f>IF([1]Initialization!$C$15=0,"flow-controlled",IF([1]Initialization!$C$15=1,"pressure-driven","error"))</f>
        <v>pressure-driven</v>
      </c>
    </row>
    <row r="9" spans="2:13" ht="14.4"/>
    <row r="10" spans="2:13" ht="14.4">
      <c r="B10" s="151"/>
      <c r="C10" s="151"/>
      <c r="D10" s="151"/>
      <c r="E10" s="105" t="s">
        <v>191</v>
      </c>
      <c r="F10" s="105" t="s">
        <v>192</v>
      </c>
      <c r="G10" s="105" t="s">
        <v>193</v>
      </c>
      <c r="H10" s="105" t="s">
        <v>194</v>
      </c>
      <c r="I10" s="105" t="s">
        <v>195</v>
      </c>
      <c r="J10" s="105" t="s">
        <v>196</v>
      </c>
      <c r="K10" s="105" t="s">
        <v>197</v>
      </c>
      <c r="L10" s="105" t="s">
        <v>198</v>
      </c>
    </row>
    <row r="11" spans="2:13" ht="14.4">
      <c r="B11" s="107" t="s">
        <v>200</v>
      </c>
      <c r="C11" s="108" t="s">
        <v>1</v>
      </c>
      <c r="D11" s="108" t="s">
        <v>217</v>
      </c>
      <c r="E11" s="112">
        <v>4</v>
      </c>
      <c r="F11" s="112">
        <v>1</v>
      </c>
      <c r="G11" s="112">
        <v>35</v>
      </c>
      <c r="H11" s="112">
        <v>65</v>
      </c>
      <c r="I11" s="112">
        <v>4</v>
      </c>
      <c r="J11" s="112">
        <v>1</v>
      </c>
      <c r="K11" s="112">
        <v>35</v>
      </c>
      <c r="L11" s="112">
        <v>65</v>
      </c>
      <c r="M11" s="113"/>
    </row>
    <row r="12" spans="2:13" ht="14.4">
      <c r="B12" s="152" t="s">
        <v>205</v>
      </c>
      <c r="C12" s="108" t="s">
        <v>1</v>
      </c>
      <c r="D12" s="108" t="s">
        <v>3</v>
      </c>
      <c r="E12" s="112">
        <v>0</v>
      </c>
      <c r="F12" s="112">
        <v>0</v>
      </c>
      <c r="G12" s="112">
        <v>0</v>
      </c>
      <c r="H12" s="112">
        <v>0</v>
      </c>
      <c r="I12" s="112">
        <v>0</v>
      </c>
      <c r="J12" s="112">
        <v>0</v>
      </c>
      <c r="K12" s="112">
        <v>0</v>
      </c>
      <c r="L12" s="112">
        <v>0</v>
      </c>
      <c r="M12" s="113"/>
    </row>
    <row r="13" spans="2:13" ht="14.4">
      <c r="B13" s="152"/>
      <c r="C13" s="108" t="s">
        <v>2</v>
      </c>
      <c r="D13" s="108"/>
      <c r="E13" s="112" t="s">
        <v>208</v>
      </c>
      <c r="F13" s="112" t="s">
        <v>208</v>
      </c>
      <c r="G13" s="112" t="s">
        <v>208</v>
      </c>
      <c r="H13" s="112" t="s">
        <v>208</v>
      </c>
      <c r="I13" s="112" t="s">
        <v>208</v>
      </c>
      <c r="J13" s="112" t="s">
        <v>208</v>
      </c>
      <c r="K13" s="112" t="s">
        <v>208</v>
      </c>
      <c r="L13" s="112" t="s">
        <v>208</v>
      </c>
      <c r="M13" s="113"/>
    </row>
    <row r="14" spans="2:13" ht="14.4">
      <c r="B14" s="152"/>
      <c r="C14" s="108" t="s">
        <v>226</v>
      </c>
      <c r="D14" s="108" t="s">
        <v>3</v>
      </c>
      <c r="E14" s="112" t="s">
        <v>208</v>
      </c>
      <c r="F14" s="112" t="s">
        <v>208</v>
      </c>
      <c r="G14" s="112" t="s">
        <v>208</v>
      </c>
      <c r="H14" s="112" t="s">
        <v>208</v>
      </c>
      <c r="I14" s="112" t="s">
        <v>208</v>
      </c>
      <c r="J14" s="112" t="s">
        <v>208</v>
      </c>
      <c r="K14" s="112" t="s">
        <v>208</v>
      </c>
      <c r="L14" s="112" t="s">
        <v>208</v>
      </c>
      <c r="M14" s="113"/>
    </row>
    <row r="15" spans="2:13" ht="14.4">
      <c r="B15" s="109"/>
      <c r="C15" s="109"/>
      <c r="D15" s="109"/>
      <c r="E15" s="109"/>
      <c r="F15" s="109"/>
      <c r="G15" s="109"/>
      <c r="H15" s="109"/>
      <c r="I15" s="109"/>
      <c r="J15" s="109"/>
      <c r="K15" s="109"/>
      <c r="L15" s="109"/>
    </row>
    <row r="16" spans="2:13" ht="14.4">
      <c r="B16" s="152" t="s">
        <v>240</v>
      </c>
      <c r="C16" s="108" t="s">
        <v>199</v>
      </c>
      <c r="D16" s="108" t="s">
        <v>3</v>
      </c>
      <c r="E16" s="112" t="s">
        <v>216</v>
      </c>
      <c r="F16" s="112" t="s">
        <v>216</v>
      </c>
      <c r="G16" s="112" t="s">
        <v>215</v>
      </c>
      <c r="H16" s="112" t="s">
        <v>215</v>
      </c>
      <c r="I16" s="112" t="s">
        <v>215</v>
      </c>
      <c r="J16" s="112" t="s">
        <v>215</v>
      </c>
      <c r="K16" s="112" t="s">
        <v>216</v>
      </c>
      <c r="L16" s="112" t="s">
        <v>215</v>
      </c>
      <c r="M16" s="113"/>
    </row>
    <row r="17" spans="2:13" ht="14.4">
      <c r="B17" s="152"/>
      <c r="C17" s="108" t="s">
        <v>213</v>
      </c>
      <c r="D17" s="108" t="s">
        <v>3</v>
      </c>
      <c r="E17" s="112" t="s">
        <v>176</v>
      </c>
      <c r="F17" s="112" t="s">
        <v>174</v>
      </c>
      <c r="G17" s="112" t="s">
        <v>183</v>
      </c>
      <c r="H17" s="112" t="s">
        <v>183</v>
      </c>
      <c r="I17" s="112" t="s">
        <v>183</v>
      </c>
      <c r="J17" s="112" t="s">
        <v>183</v>
      </c>
      <c r="K17" s="112" t="s">
        <v>170</v>
      </c>
      <c r="L17" s="112" t="s">
        <v>185</v>
      </c>
      <c r="M17" s="113"/>
    </row>
    <row r="18" spans="2:13" ht="14.4">
      <c r="B18" s="152"/>
      <c r="C18" s="108" t="s">
        <v>204</v>
      </c>
      <c r="D18" s="108" t="s">
        <v>3</v>
      </c>
      <c r="E18" s="111" t="str">
        <f>IFERROR(IF(E16="varying_pressure",INDEX(Reference!$F$2:$F$14,MATCH(E17,varying_pressure,0),1),IF(E16="constant_pressure",INDEX(Reference!$Q$2:$Q$9,MATCH(E17,constant_pressure,0),1),"")),"")</f>
        <v>1_(negative)</v>
      </c>
      <c r="F18" s="111" t="str">
        <f>IFERROR(IF(F16="varying_pressure",INDEX(Reference!$F$2:$F$14,MATCH(F17,varying_pressure,0),1),IF(F16="constant_pressure",INDEX(Reference!$Q$2:$Q$9,MATCH(F17,constant_pressure,0),1),"")),"")</f>
        <v>0_(positive)</v>
      </c>
      <c r="G18" s="111" t="str">
        <f>IFERROR(IF(G16="varying_pressure",INDEX(Reference!$F$2:$F$14,MATCH(G17,varying_pressure,0),1),IF(G16="constant_pressure",INDEX(Reference!$Q$2:$Q$9,MATCH(G17,constant_pressure,0),1),"")),"")</f>
        <v>0_(positive)</v>
      </c>
      <c r="H18" s="111" t="str">
        <f>IFERROR(IF(H16="varying_pressure",INDEX(Reference!$F$2:$F$14,MATCH(H17,varying_pressure,0),1),IF(H16="constant_pressure",INDEX(Reference!$Q$2:$Q$9,MATCH(H17,constant_pressure,0),1),"")),"")</f>
        <v>0_(positive)</v>
      </c>
      <c r="I18" s="111" t="str">
        <f>IFERROR(IF(I16="varying_pressure",INDEX(Reference!$F$2:$F$14,MATCH(I17,varying_pressure,0),1),IF(I16="constant_pressure",INDEX(Reference!$Q$2:$Q$9,MATCH(I17,constant_pressure,0),1),"")),"")</f>
        <v>0_(positive)</v>
      </c>
      <c r="J18" s="111" t="str">
        <f>IFERROR(IF(J16="varying_pressure",INDEX(Reference!$F$2:$F$14,MATCH(J17,varying_pressure,0),1),IF(J16="constant_pressure",INDEX(Reference!$Q$2:$Q$9,MATCH(J17,constant_pressure,0),1),"")),"")</f>
        <v>0_(positive)</v>
      </c>
      <c r="K18" s="111" t="str">
        <f>IFERROR(IF(K16="varying_pressure",INDEX(Reference!$F$2:$F$14,MATCH(K17,varying_pressure,0),1),IF(K16="constant_pressure",INDEX(Reference!$Q$2:$Q$9,MATCH(K17,constant_pressure,0),1),"")),"")</f>
        <v>1_(negative)</v>
      </c>
      <c r="L18" s="111" t="str">
        <f>IFERROR(IF(L16="varying_pressure",INDEX(Reference!$F$2:$F$14,MATCH(L17,varying_pressure,0),1),IF(L16="constant_pressure",INDEX(Reference!$Q$2:$Q$9,MATCH(L17,constant_pressure,0),1),"")),"")</f>
        <v>1_(negative)</v>
      </c>
    </row>
    <row r="19" spans="2:13" ht="14.4">
      <c r="B19" s="152"/>
      <c r="C19" s="153" t="s">
        <v>224</v>
      </c>
      <c r="D19" s="108" t="s">
        <v>206</v>
      </c>
      <c r="E19" s="111" t="str">
        <f>IFERROR(IF(E16="varying_pressure",INDEX(Reference!$G$2:$G$14,MATCH(E17,varying_pressure,0),1),IF(E16="constant_pressure",INDEX(Reference!$R$2:$R$9,MATCH(E17,constant_pressure,0),1),"")),"")</f>
        <v>None</v>
      </c>
      <c r="F19" s="111" t="str">
        <f>IFERROR(IF(F16="varying_pressure",INDEX(Reference!$G$2:$G$14,MATCH(F17,varying_pressure,0),1),IF(F16="constant_pressure",INDEX(Reference!$R$2:$R$9,MATCH(F17,constant_pressure,0),1),"")),"")</f>
        <v>Feed_Tank_(T-1)</v>
      </c>
      <c r="G19" s="111" t="str">
        <f>IFERROR(IF(G16="varying_pressure",INDEX(Reference!$G$2:$G$14,MATCH(G17,varying_pressure,0),1),IF(G16="constant_pressure",INDEX(Reference!$R$2:$R$9,MATCH(G17,constant_pressure,0),1),"")),"")</f>
        <v>Feed_Tank_(T-1)</v>
      </c>
      <c r="H19" s="111" t="str">
        <f>IFERROR(IF(H16="varying_pressure",INDEX(Reference!$G$2:$G$14,MATCH(H17,varying_pressure,0),1),IF(H16="constant_pressure",INDEX(Reference!$R$2:$R$9,MATCH(H17,constant_pressure,0),1),"")),"")</f>
        <v>Feed_Tank_(T-1)</v>
      </c>
      <c r="I19" s="111" t="str">
        <f>IFERROR(IF(I16="varying_pressure",INDEX(Reference!$G$2:$G$14,MATCH(I17,varying_pressure,0),1),IF(I16="constant_pressure",INDEX(Reference!$R$2:$R$9,MATCH(I17,constant_pressure,0),1),"")),"")</f>
        <v>Feed_Tank_(T-1)</v>
      </c>
      <c r="J19" s="111" t="str">
        <f>IFERROR(IF(J16="varying_pressure",INDEX(Reference!$G$2:$G$14,MATCH(J17,varying_pressure,0),1),IF(J16="constant_pressure",INDEX(Reference!$R$2:$R$9,MATCH(J17,constant_pressure,0),1),"")),"")</f>
        <v>Feed_Tank_(T-1)</v>
      </c>
      <c r="K19" s="111" t="str">
        <f>IFERROR(IF(K16="varying_pressure",INDEX(Reference!$G$2:$G$14,MATCH(K17,varying_pressure,0),1),IF(K16="constant_pressure",INDEX(Reference!$R$2:$R$9,MATCH(K17,constant_pressure,0),1),"")),"")</f>
        <v>Valve_6_(v6)</v>
      </c>
      <c r="L19" s="111" t="str">
        <f>IFERROR(IF(L16="varying_pressure",INDEX(Reference!$G$2:$G$14,MATCH(L17,varying_pressure,0),1),IF(L16="constant_pressure",INDEX(Reference!$R$2:$R$9,MATCH(L17,constant_pressure,0),1),"")),"")</f>
        <v>Valve_6_(v6)</v>
      </c>
    </row>
    <row r="20" spans="2:13" ht="14.4">
      <c r="B20" s="152"/>
      <c r="C20" s="153"/>
      <c r="D20" s="108" t="s">
        <v>207</v>
      </c>
      <c r="E20" s="111" t="str">
        <f>IFERROR(IF(E16="varying_pressure",INDEX(Reference!$H$2:$H$14,MATCH(E17,varying_pressure,0),1),IF(E16="constant_pressure",INDEX(Reference!$S$2:$S$9,MATCH(E17,constant_pressure,0),1),"")),"")</f>
        <v>None</v>
      </c>
      <c r="F20" s="111" t="str">
        <f>IFERROR(IF(F16="varying_pressure",INDEX(Reference!$H$2:$H$14,MATCH(F17,varying_pressure,0),1),IF(F16="constant_pressure",INDEX(Reference!$S$2:$S$9,MATCH(F17,constant_pressure,0),1),"")),"")</f>
        <v>Valve_2_(v2)</v>
      </c>
      <c r="G20" s="111" t="str">
        <f>IFERROR(IF(G16="varying_pressure",INDEX(Reference!$H$2:$H$14,MATCH(G17,varying_pressure,0),1),IF(G16="constant_pressure",INDEX(Reference!$S$2:$S$9,MATCH(G17,constant_pressure,0),1),"")),"")</f>
        <v>Valve_2_(v2)</v>
      </c>
      <c r="H20" s="111" t="str">
        <f>IFERROR(IF(H16="varying_pressure",INDEX(Reference!$H$2:$H$14,MATCH(H17,varying_pressure,0),1),IF(H16="constant_pressure",INDEX(Reference!$S$2:$S$9,MATCH(H17,constant_pressure,0),1),"")),"")</f>
        <v>Valve_2_(v2)</v>
      </c>
      <c r="I20" s="111" t="str">
        <f>IFERROR(IF(I16="varying_pressure",INDEX(Reference!$H$2:$H$14,MATCH(I17,varying_pressure,0),1),IF(I16="constant_pressure",INDEX(Reference!$S$2:$S$9,MATCH(I17,constant_pressure,0),1),"")),"")</f>
        <v>Valve_2_(v2)</v>
      </c>
      <c r="J20" s="111" t="str">
        <f>IFERROR(IF(J16="varying_pressure",INDEX(Reference!$H$2:$H$14,MATCH(J17,varying_pressure,0),1),IF(J16="constant_pressure",INDEX(Reference!$S$2:$S$9,MATCH(J17,constant_pressure,0),1),"")),"")</f>
        <v>Valve_2_(v2)</v>
      </c>
      <c r="K20" s="111" t="str">
        <f>IFERROR(IF(K16="varying_pressure",INDEX(Reference!$H$2:$H$14,MATCH(K17,varying_pressure,0),1),IF(K16="constant_pressure",INDEX(Reference!$S$2:$S$9,MATCH(K17,constant_pressure,0),1),"")),"")</f>
        <v>Atmosphere_(V-2)</v>
      </c>
      <c r="L20" s="111" t="str">
        <f>IFERROR(IF(L16="varying_pressure",INDEX(Reference!$H$2:$H$14,MATCH(L17,varying_pressure,0),1),IF(L16="constant_pressure",INDEX(Reference!$S$2:$S$9,MATCH(L17,constant_pressure,0),1),"")),"")</f>
        <v>Atmosphere_(V-2)</v>
      </c>
    </row>
    <row r="21" spans="2:13" ht="14.4">
      <c r="B21" s="152"/>
      <c r="C21" s="153"/>
      <c r="D21" s="108" t="s">
        <v>199</v>
      </c>
      <c r="E21" s="111"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11"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11"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11"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11"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11"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11"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11"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Back-Pressure_Regulator</v>
      </c>
    </row>
    <row r="22" spans="2:13" ht="14.4">
      <c r="B22" s="152"/>
      <c r="C22" s="153"/>
      <c r="D22" s="108" t="s">
        <v>203</v>
      </c>
      <c r="E22" s="114">
        <v>0</v>
      </c>
      <c r="F22" s="114">
        <v>8.4999999999999999E-6</v>
      </c>
      <c r="G22" s="114">
        <v>5.0699999999999997E-6</v>
      </c>
      <c r="H22" s="114">
        <v>5.0699999999999997E-6</v>
      </c>
      <c r="I22" s="114">
        <v>5.0699999999999997E-6</v>
      </c>
      <c r="J22" s="114">
        <v>5.0699999999999997E-6</v>
      </c>
      <c r="K22" s="114">
        <v>6.2500000000000003E-6</v>
      </c>
      <c r="L22" s="114">
        <v>1</v>
      </c>
      <c r="M22" s="113"/>
    </row>
    <row r="23" spans="2:13" ht="14.4">
      <c r="B23" s="152"/>
      <c r="C23" s="153" t="s">
        <v>225</v>
      </c>
      <c r="D23" s="108" t="s">
        <v>206</v>
      </c>
      <c r="E23" s="111" t="str">
        <f>IFERROR(IF(E16="varying_pressure",INDEX(Reference!$I$2:$I$14,MATCH(E17,varying_pressure,0),1),IF(E16="constant_pressure",INDEX(Reference!$T$2:$T$9,MATCH(E17,constant_pressure,0),1),"")),"")</f>
        <v>Raffinate_Tank_(T-2)</v>
      </c>
      <c r="F23" s="111" t="str">
        <f>IFERROR(IF(F16="varying_pressure",INDEX(Reference!$I$2:$I$14,MATCH(F17,varying_pressure,0),1),IF(F16="constant_pressure",INDEX(Reference!$T$2:$T$9,MATCH(F17,constant_pressure,0),1),"")),"")</f>
        <v>None</v>
      </c>
      <c r="G23" s="111" t="str">
        <f>IFERROR(IF(G16="varying_pressure",INDEX(Reference!$I$2:$I$14,MATCH(G17,varying_pressure,0),1),IF(G16="constant_pressure",INDEX(Reference!$T$2:$T$9,MATCH(G17,constant_pressure,0),1),"")),"")</f>
        <v>Valve_1_(v1)</v>
      </c>
      <c r="H23" s="111" t="str">
        <f>IFERROR(IF(H16="varying_pressure",INDEX(Reference!$I$2:$I$14,MATCH(H17,varying_pressure,0),1),IF(H16="constant_pressure",INDEX(Reference!$T$2:$T$9,MATCH(H17,constant_pressure,0),1),"")),"")</f>
        <v>Valve_1_(v1)</v>
      </c>
      <c r="I23" s="111" t="str">
        <f>IFERROR(IF(I16="varying_pressure",INDEX(Reference!$I$2:$I$14,MATCH(I17,varying_pressure,0),1),IF(I16="constant_pressure",INDEX(Reference!$T$2:$T$9,MATCH(I17,constant_pressure,0),1),"")),"")</f>
        <v>Valve_1_(v1)</v>
      </c>
      <c r="J23" s="111" t="str">
        <f>IFERROR(IF(J16="varying_pressure",INDEX(Reference!$I$2:$I$14,MATCH(J17,varying_pressure,0),1),IF(J16="constant_pressure",INDEX(Reference!$T$2:$T$9,MATCH(J17,constant_pressure,0),1),"")),"")</f>
        <v>Valve_1_(v1)</v>
      </c>
      <c r="K23" s="111" t="str">
        <f>IFERROR(IF(K16="varying_pressure",INDEX(Reference!$I$2:$I$14,MATCH(K17,varying_pressure,0),1),IF(K16="constant_pressure",INDEX(Reference!$T$2:$T$9,MATCH(K17,constant_pressure,0),1),"")),"")</f>
        <v>None</v>
      </c>
      <c r="L23" s="111" t="str">
        <f>IFERROR(IF(L16="varying_pressure",INDEX(Reference!$I$2:$I$14,MATCH(L17,varying_pressure,0),1),IF(L16="constant_pressure",INDEX(Reference!$T$2:$T$9,MATCH(L17,constant_pressure,0),1),"")),"")</f>
        <v>Raffinate_Tank_(T-2)</v>
      </c>
    </row>
    <row r="24" spans="2:13" ht="14.4">
      <c r="B24" s="152"/>
      <c r="C24" s="153"/>
      <c r="D24" s="108" t="s">
        <v>207</v>
      </c>
      <c r="E24" s="111" t="str">
        <f>IFERROR(IF(E16="varying_pressure",INDEX(Reference!$J$2:$J$14,MATCH(E17,varying_pressure,0),1),IF(E16="constant_pressure",INDEX(Reference!$U$2:$U$9,MATCH(E17,constant_pressure,0),1),"")),"")</f>
        <v>Valve_5_(v5)</v>
      </c>
      <c r="F24" s="111" t="str">
        <f>IFERROR(IF(F16="varying_pressure",INDEX(Reference!$J$2:$J$14,MATCH(F17,varying_pressure,0),1),IF(F16="constant_pressure",INDEX(Reference!$U$2:$U$9,MATCH(F17,constant_pressure,0),1),"")),"")</f>
        <v>None</v>
      </c>
      <c r="G24" s="111" t="str">
        <f>IFERROR(IF(G16="varying_pressure",INDEX(Reference!$J$2:$J$14,MATCH(G17,varying_pressure,0),1),IF(G16="constant_pressure",INDEX(Reference!$U$2:$U$9,MATCH(G17,constant_pressure,0),1),"")),"")</f>
        <v>Raffinate_Tank_(T-2)</v>
      </c>
      <c r="H24" s="111" t="str">
        <f>IFERROR(IF(H16="varying_pressure",INDEX(Reference!$J$2:$J$14,MATCH(H17,varying_pressure,0),1),IF(H16="constant_pressure",INDEX(Reference!$U$2:$U$9,MATCH(H17,constant_pressure,0),1),"")),"")</f>
        <v>Raffinate_Tank_(T-2)</v>
      </c>
      <c r="I24" s="111" t="str">
        <f>IFERROR(IF(I16="varying_pressure",INDEX(Reference!$J$2:$J$14,MATCH(I17,varying_pressure,0),1),IF(I16="constant_pressure",INDEX(Reference!$U$2:$U$9,MATCH(I17,constant_pressure,0),1),"")),"")</f>
        <v>Raffinate_Tank_(T-2)</v>
      </c>
      <c r="J24" s="111" t="str">
        <f>IFERROR(IF(J16="varying_pressure",INDEX(Reference!$J$2:$J$14,MATCH(J17,varying_pressure,0),1),IF(J16="constant_pressure",INDEX(Reference!$U$2:$U$9,MATCH(J17,constant_pressure,0),1),"")),"")</f>
        <v>Raffinate_Tank_(T-2)</v>
      </c>
      <c r="K24" s="111" t="str">
        <f>IFERROR(IF(K16="varying_pressure",INDEX(Reference!$J$2:$J$14,MATCH(K17,varying_pressure,0),1),IF(K16="constant_pressure",INDEX(Reference!$U$2:$U$9,MATCH(K17,constant_pressure,0),1),"")),"")</f>
        <v>None</v>
      </c>
      <c r="L24" s="111" t="str">
        <f>IFERROR(IF(L16="varying_pressure",INDEX(Reference!$J$2:$J$14,MATCH(L17,varying_pressure,0),1),IF(L16="constant_pressure",INDEX(Reference!$U$2:$U$9,MATCH(L17,constant_pressure,0),1),"")),"")</f>
        <v>Valve_5_(v5)</v>
      </c>
    </row>
    <row r="25" spans="2:13" ht="14.4">
      <c r="B25" s="152"/>
      <c r="C25" s="153"/>
      <c r="D25" s="108" t="s">
        <v>199</v>
      </c>
      <c r="E25" s="111"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11"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11"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Back-Pressure_Regulator</v>
      </c>
      <c r="H25" s="111"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Back-Pressure_Regulator</v>
      </c>
      <c r="I25" s="111"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Back-Pressure_Regulator</v>
      </c>
      <c r="J25" s="111"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Back-Pressure_Regulator</v>
      </c>
      <c r="K25" s="111"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11"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3" ht="14.4">
      <c r="B26" s="152"/>
      <c r="C26" s="153"/>
      <c r="D26" s="108" t="s">
        <v>203</v>
      </c>
      <c r="E26" s="114">
        <v>5.5000000000000002E-5</v>
      </c>
      <c r="F26" s="114">
        <v>0</v>
      </c>
      <c r="G26" s="114">
        <v>1</v>
      </c>
      <c r="H26" s="114">
        <v>1</v>
      </c>
      <c r="I26" s="114">
        <v>1</v>
      </c>
      <c r="J26" s="114">
        <v>1</v>
      </c>
      <c r="K26" s="114">
        <v>0</v>
      </c>
      <c r="L26" s="114">
        <v>1.2700000000000001E-7</v>
      </c>
      <c r="M26" s="113"/>
    </row>
    <row r="27" spans="2:13" ht="14.4">
      <c r="B27" s="110"/>
      <c r="C27" s="110"/>
      <c r="D27" s="110"/>
      <c r="E27" s="110"/>
      <c r="F27" s="110"/>
      <c r="G27" s="110"/>
      <c r="H27" s="110"/>
      <c r="I27" s="110"/>
      <c r="J27" s="110"/>
      <c r="K27" s="110"/>
      <c r="L27" s="110"/>
    </row>
    <row r="28" spans="2:13" ht="14.4">
      <c r="B28" s="152" t="s">
        <v>241</v>
      </c>
      <c r="C28" s="108" t="s">
        <v>199</v>
      </c>
      <c r="D28" s="108" t="s">
        <v>3</v>
      </c>
      <c r="E28" s="112" t="s">
        <v>215</v>
      </c>
      <c r="F28" s="112" t="s">
        <v>215</v>
      </c>
      <c r="G28" s="112" t="s">
        <v>216</v>
      </c>
      <c r="H28" s="112" t="s">
        <v>215</v>
      </c>
      <c r="I28" s="112" t="s">
        <v>216</v>
      </c>
      <c r="J28" s="112" t="s">
        <v>216</v>
      </c>
      <c r="K28" s="112" t="s">
        <v>215</v>
      </c>
      <c r="L28" s="112" t="s">
        <v>215</v>
      </c>
      <c r="M28" s="113"/>
    </row>
    <row r="29" spans="2:13" ht="14.4">
      <c r="B29" s="152"/>
      <c r="C29" s="108" t="s">
        <v>213</v>
      </c>
      <c r="D29" s="108" t="s">
        <v>3</v>
      </c>
      <c r="E29" s="112" t="s">
        <v>183</v>
      </c>
      <c r="F29" s="112" t="s">
        <v>183</v>
      </c>
      <c r="G29" s="112" t="s">
        <v>170</v>
      </c>
      <c r="H29" s="112" t="s">
        <v>185</v>
      </c>
      <c r="I29" s="112" t="s">
        <v>176</v>
      </c>
      <c r="J29" s="112" t="s">
        <v>174</v>
      </c>
      <c r="K29" s="112" t="s">
        <v>183</v>
      </c>
      <c r="L29" s="112" t="s">
        <v>183</v>
      </c>
      <c r="M29" s="113"/>
    </row>
    <row r="30" spans="2:13" ht="14.4">
      <c r="B30" s="152"/>
      <c r="C30" s="108" t="s">
        <v>204</v>
      </c>
      <c r="D30" s="108" t="s">
        <v>3</v>
      </c>
      <c r="E30" s="111" t="str">
        <f>IFERROR(IF(E28="varying_pressure",INDEX(Reference!$F$2:$F$14,MATCH(E29,varying_pressure,0),1),IF(E28="constant_pressure",INDEX(Reference!$Q$2:$Q$9,MATCH(E29,constant_pressure,0),1),"")),"")</f>
        <v>0_(positive)</v>
      </c>
      <c r="F30" s="111" t="str">
        <f>IFERROR(IF(F28="varying_pressure",INDEX(Reference!$F$2:$F$14,MATCH(F29,varying_pressure,0),1),IF(F28="constant_pressure",INDEX(Reference!$Q$2:$Q$9,MATCH(F29,constant_pressure,0),1),"")),"")</f>
        <v>0_(positive)</v>
      </c>
      <c r="G30" s="111" t="str">
        <f>IFERROR(IF(G28="varying_pressure",INDEX(Reference!$F$2:$F$14,MATCH(G29,varying_pressure,0),1),IF(G28="constant_pressure",INDEX(Reference!$Q$2:$Q$9,MATCH(G29,constant_pressure,0),1),"")),"")</f>
        <v>1_(negative)</v>
      </c>
      <c r="H30" s="111" t="str">
        <f>IFERROR(IF(H28="varying_pressure",INDEX(Reference!$F$2:$F$14,MATCH(H29,varying_pressure,0),1),IF(H28="constant_pressure",INDEX(Reference!$Q$2:$Q$9,MATCH(H29,constant_pressure,0),1),"")),"")</f>
        <v>1_(negative)</v>
      </c>
      <c r="I30" s="111" t="str">
        <f>IFERROR(IF(I28="varying_pressure",INDEX(Reference!$F$2:$F$14,MATCH(I29,varying_pressure,0),1),IF(I28="constant_pressure",INDEX(Reference!$Q$2:$Q$9,MATCH(I29,constant_pressure,0),1),"")),"")</f>
        <v>1_(negative)</v>
      </c>
      <c r="J30" s="111" t="str">
        <f>IFERROR(IF(J28="varying_pressure",INDEX(Reference!$F$2:$F$14,MATCH(J29,varying_pressure,0),1),IF(J28="constant_pressure",INDEX(Reference!$Q$2:$Q$9,MATCH(J29,constant_pressure,0),1),"")),"")</f>
        <v>0_(positive)</v>
      </c>
      <c r="K30" s="111" t="str">
        <f>IFERROR(IF(K28="varying_pressure",INDEX(Reference!$F$2:$F$14,MATCH(K29,varying_pressure,0),1),IF(K28="constant_pressure",INDEX(Reference!$Q$2:$Q$9,MATCH(K29,constant_pressure,0),1),"")),"")</f>
        <v>0_(positive)</v>
      </c>
      <c r="L30" s="111" t="str">
        <f>IFERROR(IF(L28="varying_pressure",INDEX(Reference!$F$2:$F$14,MATCH(L29,varying_pressure,0),1),IF(L28="constant_pressure",INDEX(Reference!$Q$2:$Q$9,MATCH(L29,constant_pressure,0),1),"")),"")</f>
        <v>0_(positive)</v>
      </c>
    </row>
    <row r="31" spans="2:13" ht="14.4">
      <c r="B31" s="152"/>
      <c r="C31" s="153" t="s">
        <v>224</v>
      </c>
      <c r="D31" s="108" t="s">
        <v>206</v>
      </c>
      <c r="E31" s="111" t="str">
        <f>IFERROR(IF(E28="varying_pressure",INDEX(Reference!$G$2:$G$14,MATCH(E29,varying_pressure,0),1),IF(E28="constant_pressure",INDEX(Reference!$R$2:$R$9,MATCH(E29,constant_pressure,0),1),"")),"")</f>
        <v>Feed_Tank_(T-1)</v>
      </c>
      <c r="F31" s="111" t="str">
        <f>IFERROR(IF(F28="varying_pressure",INDEX(Reference!$G$2:$G$14,MATCH(F29,varying_pressure,0),1),IF(F28="constant_pressure",INDEX(Reference!$R$2:$R$9,MATCH(F29,constant_pressure,0),1),"")),"")</f>
        <v>Feed_Tank_(T-1)</v>
      </c>
      <c r="G31" s="111" t="str">
        <f>IFERROR(IF(G28="varying_pressure",INDEX(Reference!$G$2:$G$14,MATCH(G29,varying_pressure,0),1),IF(G28="constant_pressure",INDEX(Reference!$R$2:$R$9,MATCH(G29,constant_pressure,0),1),"")),"")</f>
        <v>Valve_6_(v6)</v>
      </c>
      <c r="H31" s="111" t="str">
        <f>IFERROR(IF(H28="varying_pressure",INDEX(Reference!$G$2:$G$14,MATCH(H29,varying_pressure,0),1),IF(H28="constant_pressure",INDEX(Reference!$R$2:$R$9,MATCH(H29,constant_pressure,0),1),"")),"")</f>
        <v>Valve_6_(v6)</v>
      </c>
      <c r="I31" s="111" t="str">
        <f>IFERROR(IF(I28="varying_pressure",INDEX(Reference!$G$2:$G$14,MATCH(I29,varying_pressure,0),1),IF(I28="constant_pressure",INDEX(Reference!$R$2:$R$9,MATCH(I29,constant_pressure,0),1),"")),"")</f>
        <v>None</v>
      </c>
      <c r="J31" s="111" t="str">
        <f>IFERROR(IF(J28="varying_pressure",INDEX(Reference!$G$2:$G$14,MATCH(J29,varying_pressure,0),1),IF(J28="constant_pressure",INDEX(Reference!$R$2:$R$9,MATCH(J29,constant_pressure,0),1),"")),"")</f>
        <v>Feed_Tank_(T-1)</v>
      </c>
      <c r="K31" s="111" t="str">
        <f>IFERROR(IF(K28="varying_pressure",INDEX(Reference!$G$2:$G$14,MATCH(K29,varying_pressure,0),1),IF(K28="constant_pressure",INDEX(Reference!$R$2:$R$9,MATCH(K29,constant_pressure,0),1),"")),"")</f>
        <v>Feed_Tank_(T-1)</v>
      </c>
      <c r="L31" s="111" t="str">
        <f>IFERROR(IF(L28="varying_pressure",INDEX(Reference!$G$2:$G$14,MATCH(L29,varying_pressure,0),1),IF(L28="constant_pressure",INDEX(Reference!$R$2:$R$9,MATCH(L29,constant_pressure,0),1),"")),"")</f>
        <v>Feed_Tank_(T-1)</v>
      </c>
    </row>
    <row r="32" spans="2:13" ht="14.4">
      <c r="B32" s="152"/>
      <c r="C32" s="153"/>
      <c r="D32" s="108" t="s">
        <v>207</v>
      </c>
      <c r="E32" s="111" t="str">
        <f>IFERROR(IF(E28="varying_pressure",INDEX(Reference!$H$2:$H$14,MATCH(E29,varying_pressure,0),1),IF(E28="constant_pressure",INDEX(Reference!$S$2:$S$9,MATCH(E29,constant_pressure,0),1),"")),"")</f>
        <v>Valve_2_(v2)</v>
      </c>
      <c r="F32" s="111" t="str">
        <f>IFERROR(IF(F28="varying_pressure",INDEX(Reference!$H$2:$H$14,MATCH(F29,varying_pressure,0),1),IF(F28="constant_pressure",INDEX(Reference!$S$2:$S$9,MATCH(F29,constant_pressure,0),1),"")),"")</f>
        <v>Valve_2_(v2)</v>
      </c>
      <c r="G32" s="111" t="str">
        <f>IFERROR(IF(G28="varying_pressure",INDEX(Reference!$H$2:$H$14,MATCH(G29,varying_pressure,0),1),IF(G28="constant_pressure",INDEX(Reference!$S$2:$S$9,MATCH(G29,constant_pressure,0),1),"")),"")</f>
        <v>Atmosphere_(V-2)</v>
      </c>
      <c r="H32" s="111" t="str">
        <f>IFERROR(IF(H28="varying_pressure",INDEX(Reference!$H$2:$H$14,MATCH(H29,varying_pressure,0),1),IF(H28="constant_pressure",INDEX(Reference!$S$2:$S$9,MATCH(H29,constant_pressure,0),1),"")),"")</f>
        <v>Atmosphere_(V-2)</v>
      </c>
      <c r="I32" s="111" t="str">
        <f>IFERROR(IF(I28="varying_pressure",INDEX(Reference!$H$2:$H$14,MATCH(I29,varying_pressure,0),1),IF(I28="constant_pressure",INDEX(Reference!$S$2:$S$9,MATCH(I29,constant_pressure,0),1),"")),"")</f>
        <v>None</v>
      </c>
      <c r="J32" s="111" t="str">
        <f>IFERROR(IF(J28="varying_pressure",INDEX(Reference!$H$2:$H$14,MATCH(J29,varying_pressure,0),1),IF(J28="constant_pressure",INDEX(Reference!$S$2:$S$9,MATCH(J29,constant_pressure,0),1),"")),"")</f>
        <v>Valve_2_(v2)</v>
      </c>
      <c r="K32" s="111" t="str">
        <f>IFERROR(IF(K28="varying_pressure",INDEX(Reference!$H$2:$H$14,MATCH(K29,varying_pressure,0),1),IF(K28="constant_pressure",INDEX(Reference!$S$2:$S$9,MATCH(K29,constant_pressure,0),1),"")),"")</f>
        <v>Valve_2_(v2)</v>
      </c>
      <c r="L32" s="111" t="str">
        <f>IFERROR(IF(L28="varying_pressure",INDEX(Reference!$H$2:$H$14,MATCH(L29,varying_pressure,0),1),IF(L28="constant_pressure",INDEX(Reference!$S$2:$S$9,MATCH(L29,constant_pressure,0),1),"")),"")</f>
        <v>Valve_2_(v2)</v>
      </c>
    </row>
    <row r="33" spans="2:13" ht="14.4">
      <c r="B33" s="152"/>
      <c r="C33" s="153"/>
      <c r="D33" s="108" t="s">
        <v>199</v>
      </c>
      <c r="E33" s="111"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11"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11"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11"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Back-Pressure_Regulator</v>
      </c>
      <c r="I33" s="111"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11"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11"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11"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3" ht="14.4">
      <c r="B34" s="152"/>
      <c r="C34" s="153"/>
      <c r="D34" s="108" t="s">
        <v>203</v>
      </c>
      <c r="E34" s="114">
        <v>5.0699999999999997E-6</v>
      </c>
      <c r="F34" s="114">
        <v>5.0699999999999997E-6</v>
      </c>
      <c r="G34" s="114">
        <v>6.2500000000000003E-6</v>
      </c>
      <c r="H34" s="114">
        <v>1</v>
      </c>
      <c r="I34" s="114">
        <v>0</v>
      </c>
      <c r="J34" s="114">
        <v>8.4999999999999999E-6</v>
      </c>
      <c r="K34" s="114">
        <v>5.0699999999999997E-6</v>
      </c>
      <c r="L34" s="114">
        <v>5.0699999999999997E-6</v>
      </c>
      <c r="M34" s="113"/>
    </row>
    <row r="35" spans="2:13" ht="14.4">
      <c r="B35" s="152"/>
      <c r="C35" s="153" t="s">
        <v>225</v>
      </c>
      <c r="D35" s="108" t="s">
        <v>206</v>
      </c>
      <c r="E35" s="111" t="str">
        <f>IFERROR(IF(E28="varying_pressure",INDEX(Reference!$I$2:$I$14,MATCH(E29,varying_pressure,0),1),IF(E28="constant_pressure",INDEX(Reference!$T$2:$T$9,MATCH(E29,constant_pressure,0),1),"")),"")</f>
        <v>Valve_1_(v1)</v>
      </c>
      <c r="F35" s="111" t="str">
        <f>IFERROR(IF(F28="varying_pressure",INDEX(Reference!$I$2:$I$14,MATCH(F29,varying_pressure,0),1),IF(F28="constant_pressure",INDEX(Reference!$T$2:$T$9,MATCH(F29,constant_pressure,0),1),"")),"")</f>
        <v>Valve_1_(v1)</v>
      </c>
      <c r="G35" s="111" t="str">
        <f>IFERROR(IF(G28="varying_pressure",INDEX(Reference!$I$2:$I$14,MATCH(G29,varying_pressure,0),1),IF(G28="constant_pressure",INDEX(Reference!$T$2:$T$9,MATCH(G29,constant_pressure,0),1),"")),"")</f>
        <v>None</v>
      </c>
      <c r="H35" s="111" t="str">
        <f>IFERROR(IF(H28="varying_pressure",INDEX(Reference!$I$2:$I$14,MATCH(H29,varying_pressure,0),1),IF(H28="constant_pressure",INDEX(Reference!$T$2:$T$9,MATCH(H29,constant_pressure,0),1),"")),"")</f>
        <v>Raffinate_Tank_(T-2)</v>
      </c>
      <c r="I35" s="111" t="str">
        <f>IFERROR(IF(I28="varying_pressure",INDEX(Reference!$I$2:$I$14,MATCH(I29,varying_pressure,0),1),IF(I28="constant_pressure",INDEX(Reference!$T$2:$T$9,MATCH(I29,constant_pressure,0),1),"")),"")</f>
        <v>Raffinate_Tank_(T-2)</v>
      </c>
      <c r="J35" s="111" t="str">
        <f>IFERROR(IF(J28="varying_pressure",INDEX(Reference!$I$2:$I$14,MATCH(J29,varying_pressure,0),1),IF(J28="constant_pressure",INDEX(Reference!$T$2:$T$9,MATCH(J29,constant_pressure,0),1),"")),"")</f>
        <v>None</v>
      </c>
      <c r="K35" s="111" t="str">
        <f>IFERROR(IF(K28="varying_pressure",INDEX(Reference!$I$2:$I$14,MATCH(K29,varying_pressure,0),1),IF(K28="constant_pressure",INDEX(Reference!$T$2:$T$9,MATCH(K29,constant_pressure,0),1),"")),"")</f>
        <v>Valve_1_(v1)</v>
      </c>
      <c r="L35" s="111" t="str">
        <f>IFERROR(IF(L28="varying_pressure",INDEX(Reference!$I$2:$I$14,MATCH(L29,varying_pressure,0),1),IF(L28="constant_pressure",INDEX(Reference!$T$2:$T$9,MATCH(L29,constant_pressure,0),1),"")),"")</f>
        <v>Valve_1_(v1)</v>
      </c>
    </row>
    <row r="36" spans="2:13" ht="14.4">
      <c r="B36" s="152"/>
      <c r="C36" s="153"/>
      <c r="D36" s="108" t="s">
        <v>207</v>
      </c>
      <c r="E36" s="111" t="str">
        <f>IFERROR(IF(E28="varying_pressure",INDEX(Reference!$J$2:$J$14,MATCH(E29,varying_pressure,0),1),IF(E28="constant_pressure",INDEX(Reference!$U$2:$U$9,MATCH(E29,constant_pressure,0),1),"")),"")</f>
        <v>Raffinate_Tank_(T-2)</v>
      </c>
      <c r="F36" s="111" t="str">
        <f>IFERROR(IF(F28="varying_pressure",INDEX(Reference!$J$2:$J$14,MATCH(F29,varying_pressure,0),1),IF(F28="constant_pressure",INDEX(Reference!$U$2:$U$9,MATCH(F29,constant_pressure,0),1),"")),"")</f>
        <v>Raffinate_Tank_(T-2)</v>
      </c>
      <c r="G36" s="111" t="str">
        <f>IFERROR(IF(G28="varying_pressure",INDEX(Reference!$J$2:$J$14,MATCH(G29,varying_pressure,0),1),IF(G28="constant_pressure",INDEX(Reference!$U$2:$U$9,MATCH(G29,constant_pressure,0),1),"")),"")</f>
        <v>None</v>
      </c>
      <c r="H36" s="111" t="str">
        <f>IFERROR(IF(H28="varying_pressure",INDEX(Reference!$J$2:$J$14,MATCH(H29,varying_pressure,0),1),IF(H28="constant_pressure",INDEX(Reference!$U$2:$U$9,MATCH(H29,constant_pressure,0),1),"")),"")</f>
        <v>Valve_5_(v5)</v>
      </c>
      <c r="I36" s="111" t="str">
        <f>IFERROR(IF(I28="varying_pressure",INDEX(Reference!$J$2:$J$14,MATCH(I29,varying_pressure,0),1),IF(I28="constant_pressure",INDEX(Reference!$U$2:$U$9,MATCH(I29,constant_pressure,0),1),"")),"")</f>
        <v>Valve_5_(v5)</v>
      </c>
      <c r="J36" s="111" t="str">
        <f>IFERROR(IF(J28="varying_pressure",INDEX(Reference!$J$2:$J$14,MATCH(J29,varying_pressure,0),1),IF(J28="constant_pressure",INDEX(Reference!$U$2:$U$9,MATCH(J29,constant_pressure,0),1),"")),"")</f>
        <v>None</v>
      </c>
      <c r="K36" s="111" t="str">
        <f>IFERROR(IF(K28="varying_pressure",INDEX(Reference!$J$2:$J$14,MATCH(K29,varying_pressure,0),1),IF(K28="constant_pressure",INDEX(Reference!$U$2:$U$9,MATCH(K29,constant_pressure,0),1),"")),"")</f>
        <v>Raffinate_Tank_(T-2)</v>
      </c>
      <c r="L36" s="111" t="str">
        <f>IFERROR(IF(L28="varying_pressure",INDEX(Reference!$J$2:$J$14,MATCH(L29,varying_pressure,0),1),IF(L28="constant_pressure",INDEX(Reference!$U$2:$U$9,MATCH(L29,constant_pressure,0),1),"")),"")</f>
        <v>Raffinate_Tank_(T-2)</v>
      </c>
    </row>
    <row r="37" spans="2:13" ht="14.4">
      <c r="B37" s="152"/>
      <c r="C37" s="153"/>
      <c r="D37" s="108" t="s">
        <v>199</v>
      </c>
      <c r="E37" s="111"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Back-Pressure_Regulator</v>
      </c>
      <c r="F37" s="111"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Back-Pressure_Regulator</v>
      </c>
      <c r="G37" s="111"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11"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11"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11"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11"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Back-Pressure_Regulator</v>
      </c>
      <c r="L37" s="111"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Back-Pressure_Regulator</v>
      </c>
    </row>
    <row r="38" spans="2:13" ht="14.4">
      <c r="B38" s="152"/>
      <c r="C38" s="153"/>
      <c r="D38" s="108" t="s">
        <v>203</v>
      </c>
      <c r="E38" s="114">
        <v>1</v>
      </c>
      <c r="F38" s="114">
        <v>1</v>
      </c>
      <c r="G38" s="114">
        <v>0</v>
      </c>
      <c r="H38" s="114">
        <v>1.2700000000000001E-7</v>
      </c>
      <c r="I38" s="114">
        <v>5.5000000000000002E-5</v>
      </c>
      <c r="J38" s="114">
        <v>0</v>
      </c>
      <c r="K38" s="114">
        <v>1</v>
      </c>
      <c r="L38" s="114">
        <v>1</v>
      </c>
      <c r="M38" s="113"/>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D3FFCF4-B0CA-074F-89CE-3F2EC6D2321A}">
          <x14:formula1>
            <xm:f>Reference!$AB$2:$AB$22</xm:f>
          </x14:formula1>
          <xm:sqref>E14:L14</xm:sqref>
        </x14:dataValidation>
        <x14:dataValidation type="list" allowBlank="1" showInputMessage="1" showErrorMessage="1" xr:uid="{A33EDB2B-F96D-CD4F-A737-8BB5AD83F47E}">
          <x14:formula1>
            <xm:f>Reference!$AA$2:$AA$6</xm:f>
          </x14:formula1>
          <xm:sqref>E13:L13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104" customWidth="1"/>
    <col min="2" max="2" width="20.33203125" style="118" bestFit="1" customWidth="1"/>
    <col min="3" max="3" width="18.6640625" style="117" bestFit="1" customWidth="1"/>
    <col min="4" max="4" width="12.109375" style="104" bestFit="1" customWidth="1"/>
    <col min="5" max="12" width="29.44140625" style="104" customWidth="1"/>
    <col min="14" max="14" width="10.109375" style="104"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119" t="s">
        <v>223</v>
      </c>
      <c r="C8" s="106" t="str">
        <f>IF([1]Initialization!$C$15=0,"flow-controlled",IF([1]Initialization!$C$15=1,"pressure-driven","error"))</f>
        <v>pressure-driven</v>
      </c>
    </row>
    <row r="9" spans="2:12" ht="14.4"/>
    <row r="10" spans="2:12" ht="14.4">
      <c r="B10" s="150"/>
      <c r="C10" s="151"/>
      <c r="D10" s="151"/>
      <c r="E10" s="105" t="s">
        <v>191</v>
      </c>
      <c r="F10" s="105" t="s">
        <v>192</v>
      </c>
      <c r="G10" s="105" t="s">
        <v>193</v>
      </c>
      <c r="H10" s="105" t="s">
        <v>194</v>
      </c>
      <c r="I10" s="105" t="s">
        <v>195</v>
      </c>
      <c r="J10" s="105" t="s">
        <v>196</v>
      </c>
      <c r="K10" s="105" t="s">
        <v>197</v>
      </c>
      <c r="L10" s="105" t="s">
        <v>198</v>
      </c>
    </row>
    <row r="11" spans="2:12" ht="14.4">
      <c r="B11" s="119" t="s">
        <v>200</v>
      </c>
      <c r="C11" s="115" t="s">
        <v>1</v>
      </c>
      <c r="D11" s="108" t="s">
        <v>217</v>
      </c>
      <c r="E11" s="112">
        <v>4</v>
      </c>
      <c r="F11" s="112">
        <v>1</v>
      </c>
      <c r="G11" s="112">
        <v>35</v>
      </c>
      <c r="H11" s="112">
        <v>65</v>
      </c>
      <c r="I11" s="112">
        <v>4</v>
      </c>
      <c r="J11" s="112">
        <v>1</v>
      </c>
      <c r="K11" s="112">
        <v>35</v>
      </c>
      <c r="L11" s="112">
        <v>65</v>
      </c>
    </row>
    <row r="12" spans="2:12" ht="14.4">
      <c r="B12" s="120" t="s">
        <v>205</v>
      </c>
      <c r="C12" s="115" t="s">
        <v>1</v>
      </c>
      <c r="D12" s="108" t="s">
        <v>3</v>
      </c>
      <c r="E12" s="112">
        <v>0</v>
      </c>
      <c r="F12" s="112">
        <v>0</v>
      </c>
      <c r="G12" s="112">
        <v>0</v>
      </c>
      <c r="H12" s="112">
        <v>0</v>
      </c>
      <c r="I12" s="112">
        <v>0</v>
      </c>
      <c r="J12" s="112">
        <v>0</v>
      </c>
      <c r="K12" s="112">
        <v>0</v>
      </c>
      <c r="L12" s="112">
        <v>0</v>
      </c>
    </row>
    <row r="13" spans="2:12" ht="14.4">
      <c r="B13" s="121"/>
      <c r="C13" s="115" t="s">
        <v>2</v>
      </c>
      <c r="D13" s="108"/>
      <c r="E13" s="112" t="s">
        <v>208</v>
      </c>
      <c r="F13" s="112" t="s">
        <v>208</v>
      </c>
      <c r="G13" s="112" t="s">
        <v>208</v>
      </c>
      <c r="H13" s="112" t="s">
        <v>208</v>
      </c>
      <c r="I13" s="112" t="s">
        <v>208</v>
      </c>
      <c r="J13" s="112" t="s">
        <v>208</v>
      </c>
      <c r="K13" s="112" t="s">
        <v>208</v>
      </c>
      <c r="L13" s="112" t="s">
        <v>208</v>
      </c>
    </row>
    <row r="14" spans="2:12" ht="14.4">
      <c r="B14" s="122"/>
      <c r="C14" s="115" t="s">
        <v>226</v>
      </c>
      <c r="D14" s="108" t="s">
        <v>3</v>
      </c>
      <c r="E14" s="112" t="s">
        <v>208</v>
      </c>
      <c r="F14" s="112" t="s">
        <v>208</v>
      </c>
      <c r="G14" s="112" t="s">
        <v>208</v>
      </c>
      <c r="H14" s="112" t="s">
        <v>208</v>
      </c>
      <c r="I14" s="112" t="s">
        <v>208</v>
      </c>
      <c r="J14" s="112" t="s">
        <v>208</v>
      </c>
      <c r="K14" s="112" t="s">
        <v>208</v>
      </c>
      <c r="L14" s="112" t="s">
        <v>208</v>
      </c>
    </row>
    <row r="15" spans="2:12" ht="14.4">
      <c r="B15" s="123"/>
      <c r="C15" s="116"/>
      <c r="D15" s="109"/>
      <c r="E15" s="109"/>
      <c r="F15" s="109"/>
      <c r="G15" s="109"/>
      <c r="H15" s="109"/>
      <c r="I15" s="109"/>
      <c r="J15" s="109"/>
      <c r="K15" s="109"/>
      <c r="L15" s="109"/>
    </row>
    <row r="16" spans="2:12" ht="15" customHeight="1">
      <c r="B16" s="124" t="s">
        <v>267</v>
      </c>
      <c r="C16" s="115" t="s">
        <v>199</v>
      </c>
      <c r="D16" s="108" t="s">
        <v>3</v>
      </c>
      <c r="E16" s="112" t="s">
        <v>216</v>
      </c>
      <c r="F16" s="112" t="s">
        <v>216</v>
      </c>
      <c r="G16" s="112" t="s">
        <v>215</v>
      </c>
      <c r="H16" s="112" t="s">
        <v>215</v>
      </c>
      <c r="I16" s="112" t="s">
        <v>215</v>
      </c>
      <c r="J16" s="112" t="s">
        <v>215</v>
      </c>
      <c r="K16" s="112" t="s">
        <v>216</v>
      </c>
      <c r="L16" s="112" t="s">
        <v>215</v>
      </c>
    </row>
    <row r="17" spans="2:12" ht="14.4">
      <c r="B17" s="121"/>
      <c r="C17" s="115" t="s">
        <v>213</v>
      </c>
      <c r="D17" s="108" t="s">
        <v>3</v>
      </c>
      <c r="E17" s="112" t="s">
        <v>176</v>
      </c>
      <c r="F17" s="112" t="s">
        <v>174</v>
      </c>
      <c r="G17" s="112" t="s">
        <v>183</v>
      </c>
      <c r="H17" s="112" t="s">
        <v>183</v>
      </c>
      <c r="I17" s="112" t="s">
        <v>183</v>
      </c>
      <c r="J17" s="112" t="s">
        <v>183</v>
      </c>
      <c r="K17" s="112" t="s">
        <v>170</v>
      </c>
      <c r="L17" s="112" t="s">
        <v>185</v>
      </c>
    </row>
    <row r="18" spans="2:12" ht="14.4">
      <c r="B18" s="121"/>
      <c r="C18" s="126" t="s">
        <v>204</v>
      </c>
      <c r="D18" s="108" t="s">
        <v>3</v>
      </c>
      <c r="E18" s="111" t="str">
        <f>IFERROR(IF(E16="varying_pressure",INDEX(Reference!$F$2:$F$14,MATCH(E17,varying_pressure,0),1),IF(E16="constant_pressure",INDEX(Reference!$Q$2:$Q$9,MATCH(E17,constant_pressure,0),1),"")),"")</f>
        <v>1_(negative)</v>
      </c>
      <c r="F18" s="111" t="str">
        <f>IFERROR(IF(F16="varying_pressure",INDEX(Reference!$F$2:$F$14,MATCH(F17,varying_pressure,0),1),IF(F16="constant_pressure",INDEX(Reference!$Q$2:$Q$9,MATCH(F17,constant_pressure,0),1),"")),"")</f>
        <v>0_(positive)</v>
      </c>
      <c r="G18" s="111" t="str">
        <f>IFERROR(IF(G16="varying_pressure",INDEX(Reference!$F$2:$F$14,MATCH(G17,varying_pressure,0),1),IF(G16="constant_pressure",INDEX(Reference!$Q$2:$Q$9,MATCH(G17,constant_pressure,0),1),"")),"")</f>
        <v>0_(positive)</v>
      </c>
      <c r="H18" s="111" t="str">
        <f>IFERROR(IF(H16="varying_pressure",INDEX(Reference!$F$2:$F$14,MATCH(H17,varying_pressure,0),1),IF(H16="constant_pressure",INDEX(Reference!$Q$2:$Q$9,MATCH(H17,constant_pressure,0),1),"")),"")</f>
        <v>0_(positive)</v>
      </c>
      <c r="I18" s="111" t="str">
        <f>IFERROR(IF(I16="varying_pressure",INDEX(Reference!$F$2:$F$14,MATCH(I17,varying_pressure,0),1),IF(I16="constant_pressure",INDEX(Reference!$Q$2:$Q$9,MATCH(I17,constant_pressure,0),1),"")),"")</f>
        <v>0_(positive)</v>
      </c>
      <c r="J18" s="111" t="str">
        <f>IFERROR(IF(J16="varying_pressure",INDEX(Reference!$F$2:$F$14,MATCH(J17,varying_pressure,0),1),IF(J16="constant_pressure",INDEX(Reference!$Q$2:$Q$9,MATCH(J17,constant_pressure,0),1),"")),"")</f>
        <v>0_(positive)</v>
      </c>
      <c r="K18" s="111" t="str">
        <f>IFERROR(IF(K16="varying_pressure",INDEX(Reference!$F$2:$F$14,MATCH(K17,varying_pressure,0),1),IF(K16="constant_pressure",INDEX(Reference!$Q$2:$Q$9,MATCH(K17,constant_pressure,0),1),"")),"")</f>
        <v>1_(negative)</v>
      </c>
      <c r="L18" s="111" t="str">
        <f>IFERROR(IF(L16="varying_pressure",INDEX(Reference!$F$2:$F$14,MATCH(L17,varying_pressure,0),1),IF(L16="constant_pressure",INDEX(Reference!$Q$2:$Q$9,MATCH(L17,constant_pressure,0),1),"")),"")</f>
        <v>1_(negative)</v>
      </c>
    </row>
    <row r="19" spans="2:12" ht="14.4">
      <c r="B19" s="125"/>
      <c r="C19" s="127" t="s">
        <v>224</v>
      </c>
      <c r="D19" s="115" t="s">
        <v>206</v>
      </c>
      <c r="E19" s="111" t="str">
        <f>IFERROR(IF(E16="varying_pressure",INDEX(Reference!$G$2:$G$14,MATCH(E17,varying_pressure,0),1),IF(E16="constant_pressure",INDEX(Reference!$R$2:$R$9,MATCH(E17,constant_pressure,0),1),"")),"")</f>
        <v>None</v>
      </c>
      <c r="F19" s="111" t="str">
        <f>IFERROR(IF(F16="varying_pressure",INDEX(Reference!$G$2:$G$14,MATCH(F17,varying_pressure,0),1),IF(F16="constant_pressure",INDEX(Reference!$R$2:$R$9,MATCH(F17,constant_pressure,0),1),"")),"")</f>
        <v>Feed_Tank_(T-1)</v>
      </c>
      <c r="G19" s="111" t="str">
        <f>IFERROR(IF(G16="varying_pressure",INDEX(Reference!$G$2:$G$14,MATCH(G17,varying_pressure,0),1),IF(G16="constant_pressure",INDEX(Reference!$R$2:$R$9,MATCH(G17,constant_pressure,0),1),"")),"")</f>
        <v>Feed_Tank_(T-1)</v>
      </c>
      <c r="H19" s="111" t="str">
        <f>IFERROR(IF(H16="varying_pressure",INDEX(Reference!$G$2:$G$14,MATCH(H17,varying_pressure,0),1),IF(H16="constant_pressure",INDEX(Reference!$R$2:$R$9,MATCH(H17,constant_pressure,0),1),"")),"")</f>
        <v>Feed_Tank_(T-1)</v>
      </c>
      <c r="I19" s="111" t="str">
        <f>IFERROR(IF(I16="varying_pressure",INDEX(Reference!$G$2:$G$14,MATCH(I17,varying_pressure,0),1),IF(I16="constant_pressure",INDEX(Reference!$R$2:$R$9,MATCH(I17,constant_pressure,0),1),"")),"")</f>
        <v>Feed_Tank_(T-1)</v>
      </c>
      <c r="J19" s="111" t="str">
        <f>IFERROR(IF(J16="varying_pressure",INDEX(Reference!$G$2:$G$14,MATCH(J17,varying_pressure,0),1),IF(J16="constant_pressure",INDEX(Reference!$R$2:$R$9,MATCH(J17,constant_pressure,0),1),"")),"")</f>
        <v>Feed_Tank_(T-1)</v>
      </c>
      <c r="K19" s="111" t="str">
        <f>IFERROR(IF(K16="varying_pressure",INDEX(Reference!$G$2:$G$14,MATCH(K17,varying_pressure,0),1),IF(K16="constant_pressure",INDEX(Reference!$R$2:$R$9,MATCH(K17,constant_pressure,0),1),"")),"")</f>
        <v>Valve_6_(v6)</v>
      </c>
      <c r="L19" s="111" t="str">
        <f>IFERROR(IF(L16="varying_pressure",INDEX(Reference!$G$2:$G$14,MATCH(L17,varying_pressure,0),1),IF(L16="constant_pressure",INDEX(Reference!$R$2:$R$9,MATCH(L17,constant_pressure,0),1),"")),"")</f>
        <v>Valve_6_(v6)</v>
      </c>
    </row>
    <row r="20" spans="2:12" ht="14.4">
      <c r="B20" s="125"/>
      <c r="C20" s="128"/>
      <c r="D20" s="115" t="s">
        <v>207</v>
      </c>
      <c r="E20" s="111" t="str">
        <f>IFERROR(IF(E16="varying_pressure",INDEX(Reference!$H$2:$H$14,MATCH(E17,varying_pressure,0),1),IF(E16="constant_pressure",INDEX(Reference!$S$2:$S$9,MATCH(E17,constant_pressure,0),1),"")),"")</f>
        <v>None</v>
      </c>
      <c r="F20" s="111" t="str">
        <f>IFERROR(IF(F16="varying_pressure",INDEX(Reference!$H$2:$H$14,MATCH(F17,varying_pressure,0),1),IF(F16="constant_pressure",INDEX(Reference!$S$2:$S$9,MATCH(F17,constant_pressure,0),1),"")),"")</f>
        <v>Valve_2_(v2)</v>
      </c>
      <c r="G20" s="111" t="str">
        <f>IFERROR(IF(G16="varying_pressure",INDEX(Reference!$H$2:$H$14,MATCH(G17,varying_pressure,0),1),IF(G16="constant_pressure",INDEX(Reference!$S$2:$S$9,MATCH(G17,constant_pressure,0),1),"")),"")</f>
        <v>Valve_2_(v2)</v>
      </c>
      <c r="H20" s="111" t="str">
        <f>IFERROR(IF(H16="varying_pressure",INDEX(Reference!$H$2:$H$14,MATCH(H17,varying_pressure,0),1),IF(H16="constant_pressure",INDEX(Reference!$S$2:$S$9,MATCH(H17,constant_pressure,0),1),"")),"")</f>
        <v>Valve_2_(v2)</v>
      </c>
      <c r="I20" s="111" t="str">
        <f>IFERROR(IF(I16="varying_pressure",INDEX(Reference!$H$2:$H$14,MATCH(I17,varying_pressure,0),1),IF(I16="constant_pressure",INDEX(Reference!$S$2:$S$9,MATCH(I17,constant_pressure,0),1),"")),"")</f>
        <v>Valve_2_(v2)</v>
      </c>
      <c r="J20" s="111" t="str">
        <f>IFERROR(IF(J16="varying_pressure",INDEX(Reference!$H$2:$H$14,MATCH(J17,varying_pressure,0),1),IF(J16="constant_pressure",INDEX(Reference!$S$2:$S$9,MATCH(J17,constant_pressure,0),1),"")),"")</f>
        <v>Valve_2_(v2)</v>
      </c>
      <c r="K20" s="111" t="str">
        <f>IFERROR(IF(K16="varying_pressure",INDEX(Reference!$H$2:$H$14,MATCH(K17,varying_pressure,0),1),IF(K16="constant_pressure",INDEX(Reference!$S$2:$S$9,MATCH(K17,constant_pressure,0),1),"")),"")</f>
        <v>Atmosphere_(V-2)</v>
      </c>
      <c r="L20" s="111" t="str">
        <f>IFERROR(IF(L16="varying_pressure",INDEX(Reference!$H$2:$H$14,MATCH(L17,varying_pressure,0),1),IF(L16="constant_pressure",INDEX(Reference!$S$2:$S$9,MATCH(L17,constant_pressure,0),1),"")),"")</f>
        <v>Atmosphere_(V-2)</v>
      </c>
    </row>
    <row r="21" spans="2:12" ht="14.4">
      <c r="B21" s="125"/>
      <c r="C21" s="128"/>
      <c r="D21" s="115" t="s">
        <v>199</v>
      </c>
      <c r="E21" s="111"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11"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11"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11"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11"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11"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11"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11"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Back-Pressure_Regulator</v>
      </c>
    </row>
    <row r="22" spans="2:12" ht="14.4">
      <c r="B22" s="125"/>
      <c r="C22" s="128"/>
      <c r="D22" s="115" t="s">
        <v>203</v>
      </c>
      <c r="E22" s="114">
        <v>0</v>
      </c>
      <c r="F22" s="114">
        <v>8.4999999999999999E-6</v>
      </c>
      <c r="G22" s="114">
        <v>5.0699999999999997E-6</v>
      </c>
      <c r="H22" s="114">
        <v>5.0699999999999997E-6</v>
      </c>
      <c r="I22" s="114">
        <v>5.0699999999999997E-6</v>
      </c>
      <c r="J22" s="114">
        <v>5.0699999999999997E-6</v>
      </c>
      <c r="K22" s="114">
        <v>6.2500000000000003E-6</v>
      </c>
      <c r="L22" s="114">
        <v>1</v>
      </c>
    </row>
    <row r="23" spans="2:12" ht="14.4">
      <c r="B23" s="125"/>
      <c r="C23" s="127" t="s">
        <v>225</v>
      </c>
      <c r="D23" s="115" t="s">
        <v>206</v>
      </c>
      <c r="E23" s="111" t="str">
        <f>IFERROR(IF(E16="varying_pressure",INDEX(Reference!$I$2:$I$14,MATCH(E17,varying_pressure,0),1),IF(E16="constant_pressure",INDEX(Reference!$T$2:$T$9,MATCH(E17,constant_pressure,0),1),"")),"")</f>
        <v>Raffinate_Tank_(T-2)</v>
      </c>
      <c r="F23" s="111" t="str">
        <f>IFERROR(IF(F16="varying_pressure",INDEX(Reference!$I$2:$I$14,MATCH(F17,varying_pressure,0),1),IF(F16="constant_pressure",INDEX(Reference!$T$2:$T$9,MATCH(F17,constant_pressure,0),1),"")),"")</f>
        <v>None</v>
      </c>
      <c r="G23" s="111" t="str">
        <f>IFERROR(IF(G16="varying_pressure",INDEX(Reference!$I$2:$I$14,MATCH(G17,varying_pressure,0),1),IF(G16="constant_pressure",INDEX(Reference!$T$2:$T$9,MATCH(G17,constant_pressure,0),1),"")),"")</f>
        <v>Valve_1_(v1)</v>
      </c>
      <c r="H23" s="111" t="str">
        <f>IFERROR(IF(H16="varying_pressure",INDEX(Reference!$I$2:$I$14,MATCH(H17,varying_pressure,0),1),IF(H16="constant_pressure",INDEX(Reference!$T$2:$T$9,MATCH(H17,constant_pressure,0),1),"")),"")</f>
        <v>Valve_1_(v1)</v>
      </c>
      <c r="I23" s="111" t="str">
        <f>IFERROR(IF(I16="varying_pressure",INDEX(Reference!$I$2:$I$14,MATCH(I17,varying_pressure,0),1),IF(I16="constant_pressure",INDEX(Reference!$T$2:$T$9,MATCH(I17,constant_pressure,0),1),"")),"")</f>
        <v>Valve_1_(v1)</v>
      </c>
      <c r="J23" s="111" t="str">
        <f>IFERROR(IF(J16="varying_pressure",INDEX(Reference!$I$2:$I$14,MATCH(J17,varying_pressure,0),1),IF(J16="constant_pressure",INDEX(Reference!$T$2:$T$9,MATCH(J17,constant_pressure,0),1),"")),"")</f>
        <v>Valve_1_(v1)</v>
      </c>
      <c r="K23" s="111" t="str">
        <f>IFERROR(IF(K16="varying_pressure",INDEX(Reference!$I$2:$I$14,MATCH(K17,varying_pressure,0),1),IF(K16="constant_pressure",INDEX(Reference!$T$2:$T$9,MATCH(K17,constant_pressure,0),1),"")),"")</f>
        <v>None</v>
      </c>
      <c r="L23" s="111" t="str">
        <f>IFERROR(IF(L16="varying_pressure",INDEX(Reference!$I$2:$I$14,MATCH(L17,varying_pressure,0),1),IF(L16="constant_pressure",INDEX(Reference!$T$2:$T$9,MATCH(L17,constant_pressure,0),1),"")),"")</f>
        <v>Raffinate_Tank_(T-2)</v>
      </c>
    </row>
    <row r="24" spans="2:12" ht="14.4">
      <c r="B24" s="125"/>
      <c r="C24" s="128"/>
      <c r="D24" s="115" t="s">
        <v>207</v>
      </c>
      <c r="E24" s="111" t="str">
        <f>IFERROR(IF(E16="varying_pressure",INDEX(Reference!$J$2:$J$14,MATCH(E17,varying_pressure,0),1),IF(E16="constant_pressure",INDEX(Reference!$U$2:$U$9,MATCH(E17,constant_pressure,0),1),"")),"")</f>
        <v>Valve_5_(v5)</v>
      </c>
      <c r="F24" s="111" t="str">
        <f>IFERROR(IF(F16="varying_pressure",INDEX(Reference!$J$2:$J$14,MATCH(F17,varying_pressure,0),1),IF(F16="constant_pressure",INDEX(Reference!$U$2:$U$9,MATCH(F17,constant_pressure,0),1),"")),"")</f>
        <v>None</v>
      </c>
      <c r="G24" s="111" t="str">
        <f>IFERROR(IF(G16="varying_pressure",INDEX(Reference!$J$2:$J$14,MATCH(G17,varying_pressure,0),1),IF(G16="constant_pressure",INDEX(Reference!$U$2:$U$9,MATCH(G17,constant_pressure,0),1),"")),"")</f>
        <v>Raffinate_Tank_(T-2)</v>
      </c>
      <c r="H24" s="111" t="str">
        <f>IFERROR(IF(H16="varying_pressure",INDEX(Reference!$J$2:$J$14,MATCH(H17,varying_pressure,0),1),IF(H16="constant_pressure",INDEX(Reference!$U$2:$U$9,MATCH(H17,constant_pressure,0),1),"")),"")</f>
        <v>Raffinate_Tank_(T-2)</v>
      </c>
      <c r="I24" s="111" t="str">
        <f>IFERROR(IF(I16="varying_pressure",INDEX(Reference!$J$2:$J$14,MATCH(I17,varying_pressure,0),1),IF(I16="constant_pressure",INDEX(Reference!$U$2:$U$9,MATCH(I17,constant_pressure,0),1),"")),"")</f>
        <v>Raffinate_Tank_(T-2)</v>
      </c>
      <c r="J24" s="111" t="str">
        <f>IFERROR(IF(J16="varying_pressure",INDEX(Reference!$J$2:$J$14,MATCH(J17,varying_pressure,0),1),IF(J16="constant_pressure",INDEX(Reference!$U$2:$U$9,MATCH(J17,constant_pressure,0),1),"")),"")</f>
        <v>Raffinate_Tank_(T-2)</v>
      </c>
      <c r="K24" s="111" t="str">
        <f>IFERROR(IF(K16="varying_pressure",INDEX(Reference!$J$2:$J$14,MATCH(K17,varying_pressure,0),1),IF(K16="constant_pressure",INDEX(Reference!$U$2:$U$9,MATCH(K17,constant_pressure,0),1),"")),"")</f>
        <v>None</v>
      </c>
      <c r="L24" s="111" t="str">
        <f>IFERROR(IF(L16="varying_pressure",INDEX(Reference!$J$2:$J$14,MATCH(L17,varying_pressure,0),1),IF(L16="constant_pressure",INDEX(Reference!$U$2:$U$9,MATCH(L17,constant_pressure,0),1),"")),"")</f>
        <v>Valve_5_(v5)</v>
      </c>
    </row>
    <row r="25" spans="2:12" ht="14.4">
      <c r="B25" s="125"/>
      <c r="C25" s="128"/>
      <c r="D25" s="115" t="s">
        <v>199</v>
      </c>
      <c r="E25" s="111"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11"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11"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Back-Pressure_Regulator</v>
      </c>
      <c r="H25" s="111"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Back-Pressure_Regulator</v>
      </c>
      <c r="I25" s="111"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Back-Pressure_Regulator</v>
      </c>
      <c r="J25" s="111"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Back-Pressure_Regulator</v>
      </c>
      <c r="K25" s="111"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11"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ht="14.4">
      <c r="B26" s="130"/>
      <c r="C26" s="129"/>
      <c r="D26" s="115" t="s">
        <v>203</v>
      </c>
      <c r="E26" s="114">
        <v>5.5000000000000002E-5</v>
      </c>
      <c r="F26" s="114">
        <v>0</v>
      </c>
      <c r="G26" s="114">
        <v>1</v>
      </c>
      <c r="H26" s="114">
        <v>1</v>
      </c>
      <c r="I26" s="114">
        <v>1</v>
      </c>
      <c r="J26" s="114">
        <v>1</v>
      </c>
      <c r="K26" s="114">
        <v>0</v>
      </c>
      <c r="L26" s="114">
        <v>1.2700000000000001E-7</v>
      </c>
    </row>
    <row r="27" spans="2:12" ht="14.4">
      <c r="B27" s="123"/>
      <c r="C27" s="116"/>
      <c r="D27" s="109"/>
      <c r="E27" s="109"/>
      <c r="F27" s="109"/>
      <c r="G27" s="109"/>
      <c r="H27" s="109"/>
      <c r="I27" s="109"/>
      <c r="J27" s="109"/>
      <c r="K27" s="109"/>
      <c r="L27" s="109"/>
    </row>
    <row r="28" spans="2:12" ht="15" customHeight="1">
      <c r="B28" s="124" t="s">
        <v>268</v>
      </c>
      <c r="C28" s="115" t="s">
        <v>199</v>
      </c>
      <c r="D28" s="108" t="s">
        <v>3</v>
      </c>
      <c r="E28" s="112" t="s">
        <v>215</v>
      </c>
      <c r="F28" s="112" t="s">
        <v>215</v>
      </c>
      <c r="G28" s="112" t="s">
        <v>216</v>
      </c>
      <c r="H28" s="112" t="s">
        <v>215</v>
      </c>
      <c r="I28" s="112" t="s">
        <v>216</v>
      </c>
      <c r="J28" s="112" t="s">
        <v>216</v>
      </c>
      <c r="K28" s="112" t="s">
        <v>215</v>
      </c>
      <c r="L28" s="112" t="s">
        <v>215</v>
      </c>
    </row>
    <row r="29" spans="2:12" ht="14.4">
      <c r="B29" s="121"/>
      <c r="C29" s="115" t="s">
        <v>213</v>
      </c>
      <c r="D29" s="108" t="s">
        <v>3</v>
      </c>
      <c r="E29" s="112" t="s">
        <v>183</v>
      </c>
      <c r="F29" s="112" t="s">
        <v>183</v>
      </c>
      <c r="G29" s="112" t="s">
        <v>170</v>
      </c>
      <c r="H29" s="112" t="s">
        <v>185</v>
      </c>
      <c r="I29" s="112" t="s">
        <v>176</v>
      </c>
      <c r="J29" s="112" t="s">
        <v>174</v>
      </c>
      <c r="K29" s="112" t="s">
        <v>183</v>
      </c>
      <c r="L29" s="112" t="s">
        <v>183</v>
      </c>
    </row>
    <row r="30" spans="2:12" ht="14.4">
      <c r="B30" s="121"/>
      <c r="C30" s="126" t="s">
        <v>204</v>
      </c>
      <c r="D30" s="108" t="s">
        <v>3</v>
      </c>
      <c r="E30" s="111" t="str">
        <f>IFERROR(IF(E28="varying_pressure",INDEX(Reference!$F$2:$F$14,MATCH(E29,varying_pressure,0),1),IF(E28="constant_pressure",INDEX(Reference!$Q$2:$Q$9,MATCH(E29,constant_pressure,0),1),"")),"")</f>
        <v>0_(positive)</v>
      </c>
      <c r="F30" s="111" t="str">
        <f>IFERROR(IF(F28="varying_pressure",INDEX(Reference!$F$2:$F$14,MATCH(F29,varying_pressure,0),1),IF(F28="constant_pressure",INDEX(Reference!$Q$2:$Q$9,MATCH(F29,constant_pressure,0),1),"")),"")</f>
        <v>0_(positive)</v>
      </c>
      <c r="G30" s="111" t="str">
        <f>IFERROR(IF(G28="varying_pressure",INDEX(Reference!$F$2:$F$14,MATCH(G29,varying_pressure,0),1),IF(G28="constant_pressure",INDEX(Reference!$Q$2:$Q$9,MATCH(G29,constant_pressure,0),1),"")),"")</f>
        <v>1_(negative)</v>
      </c>
      <c r="H30" s="111" t="str">
        <f>IFERROR(IF(H28="varying_pressure",INDEX(Reference!$F$2:$F$14,MATCH(H29,varying_pressure,0),1),IF(H28="constant_pressure",INDEX(Reference!$Q$2:$Q$9,MATCH(H29,constant_pressure,0),1),"")),"")</f>
        <v>1_(negative)</v>
      </c>
      <c r="I30" s="111" t="str">
        <f>IFERROR(IF(I28="varying_pressure",INDEX(Reference!$F$2:$F$14,MATCH(I29,varying_pressure,0),1),IF(I28="constant_pressure",INDEX(Reference!$Q$2:$Q$9,MATCH(I29,constant_pressure,0),1),"")),"")</f>
        <v>1_(negative)</v>
      </c>
      <c r="J30" s="111" t="str">
        <f>IFERROR(IF(J28="varying_pressure",INDEX(Reference!$F$2:$F$14,MATCH(J29,varying_pressure,0),1),IF(J28="constant_pressure",INDEX(Reference!$Q$2:$Q$9,MATCH(J29,constant_pressure,0),1),"")),"")</f>
        <v>0_(positive)</v>
      </c>
      <c r="K30" s="111" t="str">
        <f>IFERROR(IF(K28="varying_pressure",INDEX(Reference!$F$2:$F$14,MATCH(K29,varying_pressure,0),1),IF(K28="constant_pressure",INDEX(Reference!$Q$2:$Q$9,MATCH(K29,constant_pressure,0),1),"")),"")</f>
        <v>0_(positive)</v>
      </c>
      <c r="L30" s="111" t="str">
        <f>IFERROR(IF(L28="varying_pressure",INDEX(Reference!$F$2:$F$14,MATCH(L29,varying_pressure,0),1),IF(L28="constant_pressure",INDEX(Reference!$Q$2:$Q$9,MATCH(L29,constant_pressure,0),1),"")),"")</f>
        <v>0_(positive)</v>
      </c>
    </row>
    <row r="31" spans="2:12" ht="14.4">
      <c r="B31" s="125"/>
      <c r="C31" s="127" t="s">
        <v>224</v>
      </c>
      <c r="D31" s="115" t="s">
        <v>206</v>
      </c>
      <c r="E31" s="111" t="str">
        <f>IFERROR(IF(E28="varying_pressure",INDEX(Reference!$G$2:$G$14,MATCH(E29,varying_pressure,0),1),IF(E28="constant_pressure",INDEX(Reference!$R$2:$R$9,MATCH(E29,constant_pressure,0),1),"")),"")</f>
        <v>Feed_Tank_(T-1)</v>
      </c>
      <c r="F31" s="111" t="str">
        <f>IFERROR(IF(F28="varying_pressure",INDEX(Reference!$G$2:$G$14,MATCH(F29,varying_pressure,0),1),IF(F28="constant_pressure",INDEX(Reference!$R$2:$R$9,MATCH(F29,constant_pressure,0),1),"")),"")</f>
        <v>Feed_Tank_(T-1)</v>
      </c>
      <c r="G31" s="111" t="str">
        <f>IFERROR(IF(G28="varying_pressure",INDEX(Reference!$G$2:$G$14,MATCH(G29,varying_pressure,0),1),IF(G28="constant_pressure",INDEX(Reference!$R$2:$R$9,MATCH(G29,constant_pressure,0),1),"")),"")</f>
        <v>Valve_6_(v6)</v>
      </c>
      <c r="H31" s="111" t="str">
        <f>IFERROR(IF(H28="varying_pressure",INDEX(Reference!$G$2:$G$14,MATCH(H29,varying_pressure,0),1),IF(H28="constant_pressure",INDEX(Reference!$R$2:$R$9,MATCH(H29,constant_pressure,0),1),"")),"")</f>
        <v>Valve_6_(v6)</v>
      </c>
      <c r="I31" s="111" t="str">
        <f>IFERROR(IF(I28="varying_pressure",INDEX(Reference!$G$2:$G$14,MATCH(I29,varying_pressure,0),1),IF(I28="constant_pressure",INDEX(Reference!$R$2:$R$9,MATCH(I29,constant_pressure,0),1),"")),"")</f>
        <v>None</v>
      </c>
      <c r="J31" s="111" t="str">
        <f>IFERROR(IF(J28="varying_pressure",INDEX(Reference!$G$2:$G$14,MATCH(J29,varying_pressure,0),1),IF(J28="constant_pressure",INDEX(Reference!$R$2:$R$9,MATCH(J29,constant_pressure,0),1),"")),"")</f>
        <v>Feed_Tank_(T-1)</v>
      </c>
      <c r="K31" s="111" t="str">
        <f>IFERROR(IF(K28="varying_pressure",INDEX(Reference!$G$2:$G$14,MATCH(K29,varying_pressure,0),1),IF(K28="constant_pressure",INDEX(Reference!$R$2:$R$9,MATCH(K29,constant_pressure,0),1),"")),"")</f>
        <v>Feed_Tank_(T-1)</v>
      </c>
      <c r="L31" s="111" t="str">
        <f>IFERROR(IF(L28="varying_pressure",INDEX(Reference!$G$2:$G$14,MATCH(L29,varying_pressure,0),1),IF(L28="constant_pressure",INDEX(Reference!$R$2:$R$9,MATCH(L29,constant_pressure,0),1),"")),"")</f>
        <v>Feed_Tank_(T-1)</v>
      </c>
    </row>
    <row r="32" spans="2:12" ht="14.4">
      <c r="B32" s="125"/>
      <c r="C32" s="128"/>
      <c r="D32" s="115" t="s">
        <v>207</v>
      </c>
      <c r="E32" s="111" t="str">
        <f>IFERROR(IF(E28="varying_pressure",INDEX(Reference!$H$2:$H$14,MATCH(E29,varying_pressure,0),1),IF(E28="constant_pressure",INDEX(Reference!$S$2:$S$9,MATCH(E29,constant_pressure,0),1),"")),"")</f>
        <v>Valve_2_(v2)</v>
      </c>
      <c r="F32" s="111" t="str">
        <f>IFERROR(IF(F28="varying_pressure",INDEX(Reference!$H$2:$H$14,MATCH(F29,varying_pressure,0),1),IF(F28="constant_pressure",INDEX(Reference!$S$2:$S$9,MATCH(F29,constant_pressure,0),1),"")),"")</f>
        <v>Valve_2_(v2)</v>
      </c>
      <c r="G32" s="111" t="str">
        <f>IFERROR(IF(G28="varying_pressure",INDEX(Reference!$H$2:$H$14,MATCH(G29,varying_pressure,0),1),IF(G28="constant_pressure",INDEX(Reference!$S$2:$S$9,MATCH(G29,constant_pressure,0),1),"")),"")</f>
        <v>Atmosphere_(V-2)</v>
      </c>
      <c r="H32" s="111" t="str">
        <f>IFERROR(IF(H28="varying_pressure",INDEX(Reference!$H$2:$H$14,MATCH(H29,varying_pressure,0),1),IF(H28="constant_pressure",INDEX(Reference!$S$2:$S$9,MATCH(H29,constant_pressure,0),1),"")),"")</f>
        <v>Atmosphere_(V-2)</v>
      </c>
      <c r="I32" s="111" t="str">
        <f>IFERROR(IF(I28="varying_pressure",INDEX(Reference!$H$2:$H$14,MATCH(I29,varying_pressure,0),1),IF(I28="constant_pressure",INDEX(Reference!$S$2:$S$9,MATCH(I29,constant_pressure,0),1),"")),"")</f>
        <v>None</v>
      </c>
      <c r="J32" s="111" t="str">
        <f>IFERROR(IF(J28="varying_pressure",INDEX(Reference!$H$2:$H$14,MATCH(J29,varying_pressure,0),1),IF(J28="constant_pressure",INDEX(Reference!$S$2:$S$9,MATCH(J29,constant_pressure,0),1),"")),"")</f>
        <v>Valve_2_(v2)</v>
      </c>
      <c r="K32" s="111" t="str">
        <f>IFERROR(IF(K28="varying_pressure",INDEX(Reference!$H$2:$H$14,MATCH(K29,varying_pressure,0),1),IF(K28="constant_pressure",INDEX(Reference!$S$2:$S$9,MATCH(K29,constant_pressure,0),1),"")),"")</f>
        <v>Valve_2_(v2)</v>
      </c>
      <c r="L32" s="111" t="str">
        <f>IFERROR(IF(L28="varying_pressure",INDEX(Reference!$H$2:$H$14,MATCH(L29,varying_pressure,0),1),IF(L28="constant_pressure",INDEX(Reference!$S$2:$S$9,MATCH(L29,constant_pressure,0),1),"")),"")</f>
        <v>Valve_2_(v2)</v>
      </c>
    </row>
    <row r="33" spans="2:12" ht="14.4">
      <c r="B33" s="125"/>
      <c r="C33" s="128"/>
      <c r="D33" s="115" t="s">
        <v>199</v>
      </c>
      <c r="E33" s="111"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11"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11"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11"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Back-Pressure_Regulator</v>
      </c>
      <c r="I33" s="111"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11"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11"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11"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ht="14.4">
      <c r="B34" s="125"/>
      <c r="C34" s="128"/>
      <c r="D34" s="115" t="s">
        <v>203</v>
      </c>
      <c r="E34" s="114">
        <v>5.0699999999999997E-6</v>
      </c>
      <c r="F34" s="114">
        <v>5.0699999999999997E-6</v>
      </c>
      <c r="G34" s="114">
        <v>6.2500000000000003E-6</v>
      </c>
      <c r="H34" s="114">
        <v>1</v>
      </c>
      <c r="I34" s="114">
        <v>0</v>
      </c>
      <c r="J34" s="114">
        <v>8.4999999999999999E-6</v>
      </c>
      <c r="K34" s="114">
        <v>5.0699999999999997E-6</v>
      </c>
      <c r="L34" s="114">
        <v>5.0699999999999997E-6</v>
      </c>
    </row>
    <row r="35" spans="2:12" ht="14.4">
      <c r="B35" s="125"/>
      <c r="C35" s="127" t="s">
        <v>225</v>
      </c>
      <c r="D35" s="115" t="s">
        <v>206</v>
      </c>
      <c r="E35" s="111" t="str">
        <f>IFERROR(IF(E28="varying_pressure",INDEX(Reference!$I$2:$I$14,MATCH(E29,varying_pressure,0),1),IF(E28="constant_pressure",INDEX(Reference!$T$2:$T$9,MATCH(E29,constant_pressure,0),1),"")),"")</f>
        <v>Valve_1_(v1)</v>
      </c>
      <c r="F35" s="111" t="str">
        <f>IFERROR(IF(F28="varying_pressure",INDEX(Reference!$I$2:$I$14,MATCH(F29,varying_pressure,0),1),IF(F28="constant_pressure",INDEX(Reference!$T$2:$T$9,MATCH(F29,constant_pressure,0),1),"")),"")</f>
        <v>Valve_1_(v1)</v>
      </c>
      <c r="G35" s="111" t="str">
        <f>IFERROR(IF(G28="varying_pressure",INDEX(Reference!$I$2:$I$14,MATCH(G29,varying_pressure,0),1),IF(G28="constant_pressure",INDEX(Reference!$T$2:$T$9,MATCH(G29,constant_pressure,0),1),"")),"")</f>
        <v>None</v>
      </c>
      <c r="H35" s="111" t="str">
        <f>IFERROR(IF(H28="varying_pressure",INDEX(Reference!$I$2:$I$14,MATCH(H29,varying_pressure,0),1),IF(H28="constant_pressure",INDEX(Reference!$T$2:$T$9,MATCH(H29,constant_pressure,0),1),"")),"")</f>
        <v>Raffinate_Tank_(T-2)</v>
      </c>
      <c r="I35" s="111" t="str">
        <f>IFERROR(IF(I28="varying_pressure",INDEX(Reference!$I$2:$I$14,MATCH(I29,varying_pressure,0),1),IF(I28="constant_pressure",INDEX(Reference!$T$2:$T$9,MATCH(I29,constant_pressure,0),1),"")),"")</f>
        <v>Raffinate_Tank_(T-2)</v>
      </c>
      <c r="J35" s="111" t="str">
        <f>IFERROR(IF(J28="varying_pressure",INDEX(Reference!$I$2:$I$14,MATCH(J29,varying_pressure,0),1),IF(J28="constant_pressure",INDEX(Reference!$T$2:$T$9,MATCH(J29,constant_pressure,0),1),"")),"")</f>
        <v>None</v>
      </c>
      <c r="K35" s="111" t="str">
        <f>IFERROR(IF(K28="varying_pressure",INDEX(Reference!$I$2:$I$14,MATCH(K29,varying_pressure,0),1),IF(K28="constant_pressure",INDEX(Reference!$T$2:$T$9,MATCH(K29,constant_pressure,0),1),"")),"")</f>
        <v>Valve_1_(v1)</v>
      </c>
      <c r="L35" s="111" t="str">
        <f>IFERROR(IF(L28="varying_pressure",INDEX(Reference!$I$2:$I$14,MATCH(L29,varying_pressure,0),1),IF(L28="constant_pressure",INDEX(Reference!$T$2:$T$9,MATCH(L29,constant_pressure,0),1),"")),"")</f>
        <v>Valve_1_(v1)</v>
      </c>
    </row>
    <row r="36" spans="2:12" ht="14.4">
      <c r="B36" s="125"/>
      <c r="C36" s="128"/>
      <c r="D36" s="115" t="s">
        <v>207</v>
      </c>
      <c r="E36" s="111" t="str">
        <f>IFERROR(IF(E28="varying_pressure",INDEX(Reference!$J$2:$J$14,MATCH(E29,varying_pressure,0),1),IF(E28="constant_pressure",INDEX(Reference!$U$2:$U$9,MATCH(E29,constant_pressure,0),1),"")),"")</f>
        <v>Raffinate_Tank_(T-2)</v>
      </c>
      <c r="F36" s="111" t="str">
        <f>IFERROR(IF(F28="varying_pressure",INDEX(Reference!$J$2:$J$14,MATCH(F29,varying_pressure,0),1),IF(F28="constant_pressure",INDEX(Reference!$U$2:$U$9,MATCH(F29,constant_pressure,0),1),"")),"")</f>
        <v>Raffinate_Tank_(T-2)</v>
      </c>
      <c r="G36" s="111" t="str">
        <f>IFERROR(IF(G28="varying_pressure",INDEX(Reference!$J$2:$J$14,MATCH(G29,varying_pressure,0),1),IF(G28="constant_pressure",INDEX(Reference!$U$2:$U$9,MATCH(G29,constant_pressure,0),1),"")),"")</f>
        <v>None</v>
      </c>
      <c r="H36" s="111" t="str">
        <f>IFERROR(IF(H28="varying_pressure",INDEX(Reference!$J$2:$J$14,MATCH(H29,varying_pressure,0),1),IF(H28="constant_pressure",INDEX(Reference!$U$2:$U$9,MATCH(H29,constant_pressure,0),1),"")),"")</f>
        <v>Valve_5_(v5)</v>
      </c>
      <c r="I36" s="111" t="str">
        <f>IFERROR(IF(I28="varying_pressure",INDEX(Reference!$J$2:$J$14,MATCH(I29,varying_pressure,0),1),IF(I28="constant_pressure",INDEX(Reference!$U$2:$U$9,MATCH(I29,constant_pressure,0),1),"")),"")</f>
        <v>Valve_5_(v5)</v>
      </c>
      <c r="J36" s="111" t="str">
        <f>IFERROR(IF(J28="varying_pressure",INDEX(Reference!$J$2:$J$14,MATCH(J29,varying_pressure,0),1),IF(J28="constant_pressure",INDEX(Reference!$U$2:$U$9,MATCH(J29,constant_pressure,0),1),"")),"")</f>
        <v>None</v>
      </c>
      <c r="K36" s="111" t="str">
        <f>IFERROR(IF(K28="varying_pressure",INDEX(Reference!$J$2:$J$14,MATCH(K29,varying_pressure,0),1),IF(K28="constant_pressure",INDEX(Reference!$U$2:$U$9,MATCH(K29,constant_pressure,0),1),"")),"")</f>
        <v>Raffinate_Tank_(T-2)</v>
      </c>
      <c r="L36" s="111" t="str">
        <f>IFERROR(IF(L28="varying_pressure",INDEX(Reference!$J$2:$J$14,MATCH(L29,varying_pressure,0),1),IF(L28="constant_pressure",INDEX(Reference!$U$2:$U$9,MATCH(L29,constant_pressure,0),1),"")),"")</f>
        <v>Raffinate_Tank_(T-2)</v>
      </c>
    </row>
    <row r="37" spans="2:12" ht="14.4">
      <c r="B37" s="125"/>
      <c r="C37" s="128"/>
      <c r="D37" s="115" t="s">
        <v>199</v>
      </c>
      <c r="E37" s="111"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Back-Pressure_Regulator</v>
      </c>
      <c r="F37" s="111"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Back-Pressure_Regulator</v>
      </c>
      <c r="G37" s="111"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11"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11"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11"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11"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Back-Pressure_Regulator</v>
      </c>
      <c r="L37" s="111"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Back-Pressure_Regulator</v>
      </c>
    </row>
    <row r="38" spans="2:12" ht="14.4">
      <c r="B38" s="130"/>
      <c r="C38" s="129"/>
      <c r="D38" s="115" t="s">
        <v>203</v>
      </c>
      <c r="E38" s="114">
        <v>1</v>
      </c>
      <c r="F38" s="114">
        <v>1</v>
      </c>
      <c r="G38" s="114">
        <v>0</v>
      </c>
      <c r="H38" s="114">
        <v>1.2700000000000001E-7</v>
      </c>
      <c r="I38" s="114">
        <v>5.5000000000000002E-5</v>
      </c>
      <c r="J38" s="114">
        <v>0</v>
      </c>
      <c r="K38" s="114">
        <v>1</v>
      </c>
      <c r="L38" s="114">
        <v>1</v>
      </c>
    </row>
    <row r="39" spans="2:12" ht="14.4">
      <c r="B39" s="123"/>
      <c r="C39" s="116"/>
      <c r="D39" s="109"/>
      <c r="E39" s="109"/>
      <c r="F39" s="109"/>
      <c r="G39" s="109"/>
      <c r="H39" s="109"/>
      <c r="I39" s="109"/>
      <c r="J39" s="109"/>
      <c r="K39" s="109"/>
      <c r="L39" s="10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2DC88FD-CB26-8342-A916-92EE5DA5DF64}">
          <x14:formula1>
            <xm:f>Reference!$AB$2:$AB$22</xm:f>
          </x14:formula1>
          <xm:sqref>E14:L14</xm:sqref>
        </x14:dataValidation>
        <x14:dataValidation type="list" allowBlank="1" showInputMessage="1" showErrorMessage="1" xr:uid="{3A5A91FF-C0D0-D74C-9EF7-22EC9BB81474}">
          <x14:formula1>
            <xm:f>Reference!$AA$2:$AA$6</xm:f>
          </x14:formula1>
          <xm:sqref>E13:L13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X1" zoomScale="125" workbookViewId="0">
      <selection activeCell="AB3" sqref="AA3:AB10"/>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189</v>
      </c>
      <c r="E1" t="s">
        <v>190</v>
      </c>
      <c r="F1" t="s">
        <v>204</v>
      </c>
      <c r="G1" t="s">
        <v>209</v>
      </c>
      <c r="H1" t="s">
        <v>210</v>
      </c>
      <c r="I1" t="s">
        <v>211</v>
      </c>
      <c r="J1" t="s">
        <v>212</v>
      </c>
      <c r="K1" t="s">
        <v>220</v>
      </c>
      <c r="L1" t="s">
        <v>221</v>
      </c>
      <c r="M1" t="s">
        <v>218</v>
      </c>
      <c r="N1" t="s">
        <v>219</v>
      </c>
      <c r="P1" t="s">
        <v>181</v>
      </c>
      <c r="Q1" t="s">
        <v>204</v>
      </c>
      <c r="R1" t="s">
        <v>206</v>
      </c>
      <c r="S1" t="s">
        <v>207</v>
      </c>
      <c r="T1" t="s">
        <v>206</v>
      </c>
      <c r="U1" t="s">
        <v>207</v>
      </c>
      <c r="V1" t="s">
        <v>220</v>
      </c>
      <c r="W1" t="s">
        <v>221</v>
      </c>
      <c r="X1" t="s">
        <v>218</v>
      </c>
      <c r="Y1" t="s">
        <v>219</v>
      </c>
      <c r="AA1" t="s">
        <v>227</v>
      </c>
      <c r="AB1" t="s">
        <v>228</v>
      </c>
      <c r="AD1" t="s">
        <v>41</v>
      </c>
    </row>
    <row r="2" spans="1:30">
      <c r="A2" t="s">
        <v>8</v>
      </c>
      <c r="B2" t="s">
        <v>8</v>
      </c>
      <c r="C2" t="s">
        <v>8</v>
      </c>
      <c r="D2" t="s">
        <v>214</v>
      </c>
      <c r="E2" t="s">
        <v>8</v>
      </c>
      <c r="K2" t="s">
        <v>8</v>
      </c>
      <c r="L2" t="s">
        <v>8</v>
      </c>
      <c r="P2" t="s">
        <v>8</v>
      </c>
      <c r="AA2" t="s">
        <v>8</v>
      </c>
      <c r="AB2" t="s">
        <v>8</v>
      </c>
      <c r="AD2" t="s">
        <v>8</v>
      </c>
    </row>
    <row r="3" spans="1:30">
      <c r="A3" t="s">
        <v>7</v>
      </c>
      <c r="B3" t="s">
        <v>24</v>
      </c>
      <c r="C3" t="s">
        <v>39</v>
      </c>
      <c r="D3" t="s">
        <v>215</v>
      </c>
      <c r="E3" t="s">
        <v>169</v>
      </c>
      <c r="F3" t="s">
        <v>208</v>
      </c>
      <c r="G3" t="s">
        <v>208</v>
      </c>
      <c r="H3" t="s">
        <v>208</v>
      </c>
      <c r="I3" t="s">
        <v>208</v>
      </c>
      <c r="J3" t="s">
        <v>208</v>
      </c>
      <c r="K3" t="s">
        <v>222</v>
      </c>
      <c r="L3" t="s">
        <v>222</v>
      </c>
      <c r="M3" t="s">
        <v>222</v>
      </c>
      <c r="N3" t="s">
        <v>222</v>
      </c>
      <c r="P3" t="s">
        <v>182</v>
      </c>
      <c r="Q3" t="s">
        <v>233</v>
      </c>
      <c r="R3" t="s">
        <v>229</v>
      </c>
      <c r="S3" t="s">
        <v>244</v>
      </c>
      <c r="T3" t="s">
        <v>245</v>
      </c>
      <c r="U3" t="s">
        <v>236</v>
      </c>
      <c r="V3" t="s">
        <v>237</v>
      </c>
      <c r="W3" t="s">
        <v>238</v>
      </c>
      <c r="X3" t="s">
        <v>237</v>
      </c>
      <c r="Y3" t="s">
        <v>239</v>
      </c>
      <c r="AA3" t="s">
        <v>208</v>
      </c>
      <c r="AB3" t="s">
        <v>208</v>
      </c>
      <c r="AD3">
        <v>1</v>
      </c>
    </row>
    <row r="4" spans="1:30">
      <c r="A4" t="s">
        <v>66</v>
      </c>
      <c r="B4" t="s">
        <v>21</v>
      </c>
      <c r="C4" t="s">
        <v>43</v>
      </c>
      <c r="D4" t="s">
        <v>216</v>
      </c>
      <c r="E4" t="s">
        <v>170</v>
      </c>
      <c r="F4" t="s">
        <v>232</v>
      </c>
      <c r="G4" t="s">
        <v>242</v>
      </c>
      <c r="H4" t="s">
        <v>235</v>
      </c>
      <c r="I4" t="s">
        <v>208</v>
      </c>
      <c r="J4" t="s">
        <v>208</v>
      </c>
      <c r="K4" t="s">
        <v>237</v>
      </c>
      <c r="L4" t="s">
        <v>222</v>
      </c>
      <c r="M4" t="s">
        <v>237</v>
      </c>
      <c r="N4" t="s">
        <v>222</v>
      </c>
      <c r="P4" t="s">
        <v>183</v>
      </c>
      <c r="Q4" t="s">
        <v>233</v>
      </c>
      <c r="R4" t="s">
        <v>229</v>
      </c>
      <c r="S4" t="s">
        <v>244</v>
      </c>
      <c r="T4" t="s">
        <v>245</v>
      </c>
      <c r="U4" t="s">
        <v>230</v>
      </c>
      <c r="V4" t="s">
        <v>237</v>
      </c>
      <c r="W4" t="s">
        <v>238</v>
      </c>
      <c r="X4" t="s">
        <v>237</v>
      </c>
      <c r="Y4" t="s">
        <v>239</v>
      </c>
      <c r="AA4" t="s">
        <v>298</v>
      </c>
      <c r="AB4" t="s">
        <v>293</v>
      </c>
      <c r="AD4">
        <v>2</v>
      </c>
    </row>
    <row r="5" spans="1:30">
      <c r="A5" t="s">
        <v>10</v>
      </c>
      <c r="B5" t="s">
        <v>22</v>
      </c>
      <c r="C5" t="s">
        <v>42</v>
      </c>
      <c r="E5" t="s">
        <v>171</v>
      </c>
      <c r="F5" t="s">
        <v>232</v>
      </c>
      <c r="G5" t="s">
        <v>242</v>
      </c>
      <c r="H5" t="s">
        <v>231</v>
      </c>
      <c r="I5" t="s">
        <v>208</v>
      </c>
      <c r="J5" t="s">
        <v>208</v>
      </c>
      <c r="K5" t="s">
        <v>237</v>
      </c>
      <c r="L5" t="s">
        <v>222</v>
      </c>
      <c r="M5" t="s">
        <v>237</v>
      </c>
      <c r="N5" t="s">
        <v>222</v>
      </c>
      <c r="P5" t="s">
        <v>184</v>
      </c>
      <c r="Q5" t="s">
        <v>232</v>
      </c>
      <c r="R5" t="s">
        <v>242</v>
      </c>
      <c r="S5" t="s">
        <v>235</v>
      </c>
      <c r="T5" t="s">
        <v>229</v>
      </c>
      <c r="U5" t="s">
        <v>247</v>
      </c>
      <c r="V5" t="s">
        <v>238</v>
      </c>
      <c r="W5" t="s">
        <v>237</v>
      </c>
      <c r="X5" t="s">
        <v>239</v>
      </c>
      <c r="Y5" t="s">
        <v>237</v>
      </c>
      <c r="AA5" t="s">
        <v>299</v>
      </c>
      <c r="AB5" t="s">
        <v>292</v>
      </c>
    </row>
    <row r="6" spans="1:30">
      <c r="A6" t="s">
        <v>6</v>
      </c>
      <c r="B6" t="s">
        <v>23</v>
      </c>
      <c r="C6" t="s">
        <v>44</v>
      </c>
      <c r="E6" t="s">
        <v>172</v>
      </c>
      <c r="F6" t="s">
        <v>233</v>
      </c>
      <c r="G6" t="s">
        <v>208</v>
      </c>
      <c r="H6" t="s">
        <v>208</v>
      </c>
      <c r="I6" t="s">
        <v>245</v>
      </c>
      <c r="J6" t="s">
        <v>236</v>
      </c>
      <c r="K6" t="s">
        <v>222</v>
      </c>
      <c r="L6" t="s">
        <v>237</v>
      </c>
      <c r="M6" t="s">
        <v>222</v>
      </c>
      <c r="N6" t="s">
        <v>237</v>
      </c>
      <c r="P6" t="s">
        <v>185</v>
      </c>
      <c r="Q6" t="s">
        <v>232</v>
      </c>
      <c r="R6" t="s">
        <v>242</v>
      </c>
      <c r="S6" t="s">
        <v>235</v>
      </c>
      <c r="T6" t="s">
        <v>230</v>
      </c>
      <c r="U6" t="s">
        <v>247</v>
      </c>
      <c r="V6" t="s">
        <v>238</v>
      </c>
      <c r="W6" t="s">
        <v>237</v>
      </c>
      <c r="X6" t="s">
        <v>239</v>
      </c>
      <c r="Y6" t="s">
        <v>237</v>
      </c>
      <c r="AA6" t="s">
        <v>300</v>
      </c>
      <c r="AB6" t="s">
        <v>291</v>
      </c>
    </row>
    <row r="7" spans="1:30">
      <c r="A7" t="s">
        <v>9</v>
      </c>
      <c r="B7" t="s">
        <v>25</v>
      </c>
      <c r="C7" t="s">
        <v>45</v>
      </c>
      <c r="E7" t="s">
        <v>173</v>
      </c>
      <c r="F7" t="s">
        <v>233</v>
      </c>
      <c r="G7" t="s">
        <v>230</v>
      </c>
      <c r="H7" t="s">
        <v>244</v>
      </c>
      <c r="I7" t="s">
        <v>208</v>
      </c>
      <c r="J7" t="s">
        <v>208</v>
      </c>
      <c r="K7" t="s">
        <v>237</v>
      </c>
      <c r="L7" t="s">
        <v>222</v>
      </c>
      <c r="M7" t="s">
        <v>237</v>
      </c>
      <c r="N7" t="s">
        <v>222</v>
      </c>
      <c r="P7" t="s">
        <v>186</v>
      </c>
      <c r="Q7" t="s">
        <v>233</v>
      </c>
      <c r="R7" t="s">
        <v>230</v>
      </c>
      <c r="S7" t="s">
        <v>244</v>
      </c>
      <c r="T7" t="s">
        <v>245</v>
      </c>
      <c r="U7" t="s">
        <v>236</v>
      </c>
      <c r="V7" t="s">
        <v>237</v>
      </c>
      <c r="W7" t="s">
        <v>238</v>
      </c>
      <c r="X7" t="s">
        <v>237</v>
      </c>
      <c r="Y7" t="s">
        <v>239</v>
      </c>
      <c r="AB7" t="s">
        <v>294</v>
      </c>
    </row>
    <row r="8" spans="1:30">
      <c r="A8" t="s">
        <v>11</v>
      </c>
      <c r="B8" t="s">
        <v>26</v>
      </c>
      <c r="C8" t="s">
        <v>46</v>
      </c>
      <c r="E8" t="s">
        <v>174</v>
      </c>
      <c r="F8" t="s">
        <v>233</v>
      </c>
      <c r="G8" t="s">
        <v>229</v>
      </c>
      <c r="H8" t="s">
        <v>244</v>
      </c>
      <c r="I8" t="s">
        <v>208</v>
      </c>
      <c r="J8" t="s">
        <v>208</v>
      </c>
      <c r="K8" t="s">
        <v>237</v>
      </c>
      <c r="L8" t="s">
        <v>222</v>
      </c>
      <c r="M8" t="s">
        <v>237</v>
      </c>
      <c r="N8" t="s">
        <v>222</v>
      </c>
      <c r="P8" t="s">
        <v>187</v>
      </c>
      <c r="Q8" t="s">
        <v>233</v>
      </c>
      <c r="R8" t="s">
        <v>231</v>
      </c>
      <c r="S8" t="s">
        <v>244</v>
      </c>
      <c r="T8" t="s">
        <v>245</v>
      </c>
      <c r="U8" t="s">
        <v>236</v>
      </c>
      <c r="V8" t="s">
        <v>237</v>
      </c>
      <c r="W8" t="s">
        <v>238</v>
      </c>
      <c r="X8" t="s">
        <v>237</v>
      </c>
      <c r="Y8" t="s">
        <v>239</v>
      </c>
      <c r="AB8" t="s">
        <v>295</v>
      </c>
    </row>
    <row r="9" spans="1:30">
      <c r="B9" t="s">
        <v>72</v>
      </c>
      <c r="C9" t="s">
        <v>47</v>
      </c>
      <c r="E9" t="s">
        <v>175</v>
      </c>
      <c r="F9" t="s">
        <v>233</v>
      </c>
      <c r="G9" t="s">
        <v>231</v>
      </c>
      <c r="H9" t="s">
        <v>244</v>
      </c>
      <c r="I9" t="s">
        <v>208</v>
      </c>
      <c r="J9" t="s">
        <v>208</v>
      </c>
      <c r="K9" t="s">
        <v>237</v>
      </c>
      <c r="L9" t="s">
        <v>222</v>
      </c>
      <c r="M9" t="s">
        <v>237</v>
      </c>
      <c r="N9" t="s">
        <v>222</v>
      </c>
      <c r="P9" t="s">
        <v>188</v>
      </c>
      <c r="Q9" t="s">
        <v>232</v>
      </c>
      <c r="R9" t="s">
        <v>242</v>
      </c>
      <c r="S9" t="s">
        <v>235</v>
      </c>
      <c r="T9" t="s">
        <v>231</v>
      </c>
      <c r="U9" t="s">
        <v>247</v>
      </c>
      <c r="V9" t="s">
        <v>238</v>
      </c>
      <c r="W9" t="s">
        <v>237</v>
      </c>
      <c r="X9" t="s">
        <v>239</v>
      </c>
      <c r="Y9" t="s">
        <v>237</v>
      </c>
      <c r="AB9" t="s">
        <v>296</v>
      </c>
    </row>
    <row r="10" spans="1:30">
      <c r="B10" t="s">
        <v>27</v>
      </c>
      <c r="C10" t="s">
        <v>48</v>
      </c>
      <c r="E10" t="s">
        <v>176</v>
      </c>
      <c r="F10" t="s">
        <v>232</v>
      </c>
      <c r="G10" t="s">
        <v>208</v>
      </c>
      <c r="H10" t="s">
        <v>208</v>
      </c>
      <c r="I10" t="s">
        <v>230</v>
      </c>
      <c r="J10" t="s">
        <v>247</v>
      </c>
      <c r="K10" t="s">
        <v>222</v>
      </c>
      <c r="L10" t="s">
        <v>237</v>
      </c>
      <c r="M10" t="s">
        <v>222</v>
      </c>
      <c r="N10" t="s">
        <v>237</v>
      </c>
      <c r="AB10" t="s">
        <v>297</v>
      </c>
    </row>
    <row r="11" spans="1:30">
      <c r="B11" t="s">
        <v>16</v>
      </c>
      <c r="C11" t="s">
        <v>49</v>
      </c>
      <c r="E11" t="s">
        <v>177</v>
      </c>
      <c r="F11" t="s">
        <v>232</v>
      </c>
      <c r="G11" t="s">
        <v>208</v>
      </c>
      <c r="H11" t="s">
        <v>208</v>
      </c>
      <c r="I11" t="s">
        <v>229</v>
      </c>
      <c r="J11" t="s">
        <v>247</v>
      </c>
      <c r="K11" t="s">
        <v>222</v>
      </c>
      <c r="L11" t="s">
        <v>237</v>
      </c>
      <c r="M11" t="s">
        <v>222</v>
      </c>
      <c r="N11" t="s">
        <v>237</v>
      </c>
    </row>
    <row r="12" spans="1:30">
      <c r="B12" t="s">
        <v>73</v>
      </c>
      <c r="C12" t="s">
        <v>50</v>
      </c>
      <c r="E12" t="s">
        <v>178</v>
      </c>
      <c r="F12" t="s">
        <v>232</v>
      </c>
      <c r="G12" t="s">
        <v>208</v>
      </c>
      <c r="H12" t="s">
        <v>208</v>
      </c>
      <c r="I12" t="s">
        <v>231</v>
      </c>
      <c r="J12" t="s">
        <v>247</v>
      </c>
      <c r="K12" t="s">
        <v>222</v>
      </c>
      <c r="L12" t="s">
        <v>237</v>
      </c>
      <c r="M12" t="s">
        <v>222</v>
      </c>
      <c r="N12" t="s">
        <v>237</v>
      </c>
    </row>
    <row r="13" spans="1:30">
      <c r="B13" t="s">
        <v>17</v>
      </c>
      <c r="C13" t="s">
        <v>51</v>
      </c>
      <c r="E13" t="s">
        <v>179</v>
      </c>
      <c r="F13" t="s">
        <v>234</v>
      </c>
      <c r="G13" t="s">
        <v>243</v>
      </c>
      <c r="H13" t="s">
        <v>243</v>
      </c>
      <c r="I13" t="s">
        <v>208</v>
      </c>
      <c r="J13" t="s">
        <v>208</v>
      </c>
      <c r="K13" t="s">
        <v>237</v>
      </c>
      <c r="L13" t="s">
        <v>222</v>
      </c>
      <c r="M13" t="s">
        <v>237</v>
      </c>
      <c r="N13" t="s">
        <v>222</v>
      </c>
    </row>
    <row r="14" spans="1:30">
      <c r="B14" t="s">
        <v>20</v>
      </c>
      <c r="C14" t="s">
        <v>52</v>
      </c>
      <c r="E14" t="s">
        <v>180</v>
      </c>
      <c r="F14" t="s">
        <v>234</v>
      </c>
      <c r="G14" t="s">
        <v>208</v>
      </c>
      <c r="H14" t="s">
        <v>208</v>
      </c>
      <c r="I14" t="s">
        <v>246</v>
      </c>
      <c r="J14" t="s">
        <v>246</v>
      </c>
      <c r="K14" t="s">
        <v>222</v>
      </c>
      <c r="L14" t="s">
        <v>237</v>
      </c>
      <c r="M14" t="s">
        <v>222</v>
      </c>
      <c r="N14" t="s">
        <v>237</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2" customWidth="1"/>
    <col min="2" max="2" width="20.33203125" style="52" bestFit="1" customWidth="1"/>
    <col min="3" max="3" width="18.6640625" style="52" bestFit="1" customWidth="1"/>
    <col min="4" max="4" width="12.109375" style="52" bestFit="1" customWidth="1"/>
    <col min="5" max="12" width="29.44140625" style="52" customWidth="1"/>
    <col min="13" max="16384" width="25" style="52"/>
  </cols>
  <sheetData>
    <row r="8" spans="2:12">
      <c r="B8" s="53" t="s">
        <v>223</v>
      </c>
      <c r="C8" s="57" t="str">
        <f>IF([1]Initialization!$C$15=0,"flow-controlled",IF([1]Initialization!$C$15=1,"pressure-driven","error"))</f>
        <v>pressure-driven</v>
      </c>
    </row>
    <row r="10" spans="2:12">
      <c r="B10" s="154"/>
      <c r="C10" s="154"/>
      <c r="D10" s="154"/>
      <c r="E10" s="53" t="s">
        <v>191</v>
      </c>
      <c r="F10" s="53" t="s">
        <v>192</v>
      </c>
      <c r="G10" s="53" t="s">
        <v>193</v>
      </c>
      <c r="H10" s="53" t="s">
        <v>194</v>
      </c>
      <c r="I10" s="53" t="s">
        <v>195</v>
      </c>
      <c r="J10" s="53" t="s">
        <v>196</v>
      </c>
      <c r="K10" s="53" t="s">
        <v>197</v>
      </c>
      <c r="L10" s="53" t="s">
        <v>198</v>
      </c>
    </row>
    <row r="11" spans="2:12">
      <c r="B11" s="54" t="s">
        <v>200</v>
      </c>
      <c r="C11" s="55" t="s">
        <v>1</v>
      </c>
      <c r="D11" s="55" t="s">
        <v>217</v>
      </c>
      <c r="E11" s="58">
        <v>4</v>
      </c>
      <c r="F11" s="58">
        <v>1</v>
      </c>
      <c r="G11" s="58">
        <v>35</v>
      </c>
      <c r="H11" s="58">
        <v>65</v>
      </c>
      <c r="I11" s="58">
        <v>4</v>
      </c>
      <c r="J11" s="58">
        <v>1</v>
      </c>
      <c r="K11" s="58">
        <v>35</v>
      </c>
      <c r="L11" s="58">
        <v>65</v>
      </c>
    </row>
    <row r="12" spans="2:12">
      <c r="B12" s="155" t="s">
        <v>205</v>
      </c>
      <c r="C12" s="55" t="s">
        <v>1</v>
      </c>
      <c r="D12" s="55" t="s">
        <v>3</v>
      </c>
      <c r="E12" s="58">
        <v>0</v>
      </c>
      <c r="F12" s="58">
        <v>0</v>
      </c>
      <c r="G12" s="58">
        <v>0</v>
      </c>
      <c r="H12" s="58">
        <v>0</v>
      </c>
      <c r="I12" s="58">
        <v>0</v>
      </c>
      <c r="J12" s="58">
        <v>0</v>
      </c>
      <c r="K12" s="58">
        <v>0</v>
      </c>
      <c r="L12" s="58">
        <v>0</v>
      </c>
    </row>
    <row r="13" spans="2:12">
      <c r="B13" s="155"/>
      <c r="C13" s="55" t="s">
        <v>2</v>
      </c>
      <c r="D13" s="55"/>
      <c r="E13" s="58" t="s">
        <v>208</v>
      </c>
      <c r="F13" s="58" t="s">
        <v>208</v>
      </c>
      <c r="G13" s="58" t="s">
        <v>208</v>
      </c>
      <c r="H13" s="58" t="s">
        <v>208</v>
      </c>
      <c r="I13" s="58" t="s">
        <v>208</v>
      </c>
      <c r="J13" s="58" t="s">
        <v>208</v>
      </c>
      <c r="K13" s="58" t="s">
        <v>208</v>
      </c>
      <c r="L13" s="58" t="s">
        <v>208</v>
      </c>
    </row>
    <row r="14" spans="2:12">
      <c r="B14" s="155"/>
      <c r="C14" s="55" t="s">
        <v>226</v>
      </c>
      <c r="D14" s="55" t="s">
        <v>3</v>
      </c>
      <c r="E14" s="58" t="s">
        <v>208</v>
      </c>
      <c r="F14" s="58" t="s">
        <v>208</v>
      </c>
      <c r="G14" s="58" t="s">
        <v>208</v>
      </c>
      <c r="H14" s="58" t="s">
        <v>208</v>
      </c>
      <c r="I14" s="58" t="s">
        <v>208</v>
      </c>
      <c r="J14" s="58" t="s">
        <v>208</v>
      </c>
      <c r="K14" s="58" t="s">
        <v>208</v>
      </c>
      <c r="L14" s="58" t="s">
        <v>208</v>
      </c>
    </row>
    <row r="15" spans="2:12">
      <c r="B15" s="158"/>
      <c r="C15" s="158"/>
      <c r="D15" s="158"/>
      <c r="E15" s="158"/>
      <c r="F15" s="158"/>
      <c r="G15" s="158"/>
      <c r="H15" s="158"/>
      <c r="I15" s="158"/>
      <c r="J15" s="158"/>
      <c r="K15" s="158"/>
      <c r="L15" s="158"/>
    </row>
    <row r="16" spans="2:12">
      <c r="B16" s="155" t="s">
        <v>240</v>
      </c>
      <c r="C16" s="55" t="s">
        <v>199</v>
      </c>
      <c r="D16" s="55" t="s">
        <v>3</v>
      </c>
      <c r="E16" s="58" t="s">
        <v>216</v>
      </c>
      <c r="F16" s="58" t="s">
        <v>216</v>
      </c>
      <c r="G16" s="58" t="s">
        <v>215</v>
      </c>
      <c r="H16" s="58" t="s">
        <v>215</v>
      </c>
      <c r="I16" s="58" t="s">
        <v>215</v>
      </c>
      <c r="J16" s="58" t="s">
        <v>215</v>
      </c>
      <c r="K16" s="58" t="s">
        <v>216</v>
      </c>
      <c r="L16" s="58" t="s">
        <v>215</v>
      </c>
    </row>
    <row r="17" spans="2:12">
      <c r="B17" s="155"/>
      <c r="C17" s="55" t="s">
        <v>213</v>
      </c>
      <c r="D17" s="55" t="s">
        <v>3</v>
      </c>
      <c r="E17" s="58" t="s">
        <v>176</v>
      </c>
      <c r="F17" s="58" t="s">
        <v>174</v>
      </c>
      <c r="G17" s="58" t="s">
        <v>183</v>
      </c>
      <c r="H17" s="58" t="s">
        <v>183</v>
      </c>
      <c r="I17" s="58" t="s">
        <v>183</v>
      </c>
      <c r="J17" s="58" t="s">
        <v>183</v>
      </c>
      <c r="K17" s="58" t="s">
        <v>170</v>
      </c>
      <c r="L17" s="58" t="s">
        <v>185</v>
      </c>
    </row>
    <row r="18" spans="2:12">
      <c r="B18" s="155"/>
      <c r="C18" s="55" t="s">
        <v>204</v>
      </c>
      <c r="D18" s="55" t="s">
        <v>3</v>
      </c>
      <c r="E18" s="56" t="str">
        <f>IF(E16="varying_pressure",INDEX(Reference!$F$2:$F$14,MATCH(E17,varying_pressure,0),1),IF(E16="constant_pressure",INDEX(Reference!$Q$2:$Q$9,MATCH(E17,constant_pressure,0),1),""))</f>
        <v>1_(negative)</v>
      </c>
      <c r="F18" s="56" t="str">
        <f>IF(F16="varying_pressure",INDEX(Reference!$F$2:$F$14,MATCH(F17,varying_pressure,0),1),IF(F16="constant_pressure",INDEX(Reference!$Q$2:$Q$9,MATCH(F17,constant_pressure,0),1),""))</f>
        <v>0_(positive)</v>
      </c>
      <c r="G18" s="56" t="str">
        <f>IF(G16="varying_pressure",INDEX(Reference!$F$2:$F$14,MATCH(G17,varying_pressure,0),1),IF(G16="constant_pressure",INDEX(Reference!$Q$2:$Q$9,MATCH(G17,constant_pressure,0),1),""))</f>
        <v>0_(positive)</v>
      </c>
      <c r="H18" s="56" t="str">
        <f>IF(H16="varying_pressure",INDEX(Reference!$F$2:$F$14,MATCH(H17,varying_pressure,0),1),IF(H16="constant_pressure",INDEX(Reference!$Q$2:$Q$9,MATCH(H17,constant_pressure,0),1),""))</f>
        <v>0_(positive)</v>
      </c>
      <c r="I18" s="56" t="str">
        <f>IF(I16="varying_pressure",INDEX(Reference!$F$2:$F$14,MATCH(I17,varying_pressure,0),1),IF(I16="constant_pressure",INDEX(Reference!$Q$2:$Q$9,MATCH(I17,constant_pressure,0),1),""))</f>
        <v>0_(positive)</v>
      </c>
      <c r="J18" s="56" t="str">
        <f>IF(J16="varying_pressure",INDEX(Reference!$F$2:$F$14,MATCH(J17,varying_pressure,0),1),IF(J16="constant_pressure",INDEX(Reference!$Q$2:$Q$9,MATCH(J17,constant_pressure,0),1),""))</f>
        <v>0_(positive)</v>
      </c>
      <c r="K18" s="56" t="str">
        <f>IF(K16="varying_pressure",INDEX(Reference!$F$2:$F$14,MATCH(K17,varying_pressure,0),1),IF(K16="constant_pressure",INDEX(Reference!$Q$2:$Q$9,MATCH(K17,constant_pressure,0),1),""))</f>
        <v>1_(negative)</v>
      </c>
      <c r="L18" s="56" t="str">
        <f>IF(L16="varying_pressure",INDEX(Reference!$F$2:$F$14,MATCH(L17,varying_pressure,0),1),IF(L16="constant_pressure",INDEX(Reference!$Q$2:$Q$9,MATCH(L17,constant_pressure,0),1),""))</f>
        <v>1_(negative)</v>
      </c>
    </row>
    <row r="19" spans="2:12">
      <c r="B19" s="155"/>
      <c r="C19" s="156" t="s">
        <v>224</v>
      </c>
      <c r="D19" s="55" t="s">
        <v>201</v>
      </c>
      <c r="E19" s="56" t="str">
        <f>IF(E16="varying_pressure",INDEX(Reference!$G$2:$G$14,MATCH(E17,varying_pressure,0),1),IF(E16="constant_pressure",INDEX(Reference!$R$2:$R$9,MATCH(E17,constant_pressure,0),1),""))</f>
        <v>None</v>
      </c>
      <c r="F19" s="56" t="str">
        <f>IF(F16="varying_pressure",INDEX(Reference!$G$2:$G$14,MATCH(F17,varying_pressure,0),1),IF(F16="constant_pressure",INDEX(Reference!$R$2:$R$9,MATCH(F17,constant_pressure,0),1),""))</f>
        <v>Feed_Tank_(T-1)</v>
      </c>
      <c r="G19" s="56" t="str">
        <f>IF(G16="varying_pressure",INDEX(Reference!$G$2:$G$14,MATCH(G17,varying_pressure,0),1),IF(G16="constant_pressure",INDEX(Reference!$R$2:$R$9,MATCH(G17,constant_pressure,0),1),""))</f>
        <v>Feed_Tank_(T-1)</v>
      </c>
      <c r="H19" s="56" t="str">
        <f>IF(H16="varying_pressure",INDEX(Reference!$G$2:$G$14,MATCH(H17,varying_pressure,0),1),IF(H16="constant_pressure",INDEX(Reference!$R$2:$R$9,MATCH(H17,constant_pressure,0),1),""))</f>
        <v>Feed_Tank_(T-1)</v>
      </c>
      <c r="I19" s="56" t="str">
        <f>IF(I16="varying_pressure",INDEX(Reference!$G$2:$G$14,MATCH(I17,varying_pressure,0),1),IF(I16="constant_pressure",INDEX(Reference!$R$2:$R$9,MATCH(I17,constant_pressure,0),1),""))</f>
        <v>Feed_Tank_(T-1)</v>
      </c>
      <c r="J19" s="56" t="str">
        <f>IF(J16="varying_pressure",INDEX(Reference!$G$2:$G$14,MATCH(J17,varying_pressure,0),1),IF(J16="constant_pressure",INDEX(Reference!$R$2:$R$9,MATCH(J17,constant_pressure,0),1),""))</f>
        <v>Feed_Tank_(T-1)</v>
      </c>
      <c r="K19" s="56" t="str">
        <f>IF(K16="varying_pressure",INDEX(Reference!$G$2:$G$14,MATCH(K17,varying_pressure,0),1),IF(K16="constant_pressure",INDEX(Reference!$R$2:$R$9,MATCH(K17,constant_pressure,0),1),""))</f>
        <v>Valve_6_(v6)</v>
      </c>
      <c r="L19" s="56" t="str">
        <f>IF(L16="varying_pressure",INDEX(Reference!$G$2:$G$14,MATCH(L17,varying_pressure,0),1),IF(L16="constant_pressure",INDEX(Reference!$R$2:$R$9,MATCH(L17,constant_pressure,0),1),""))</f>
        <v>Valve_6_(v6)</v>
      </c>
    </row>
    <row r="20" spans="2:12">
      <c r="B20" s="155"/>
      <c r="C20" s="156"/>
      <c r="D20" s="55" t="s">
        <v>202</v>
      </c>
      <c r="E20" s="56" t="str">
        <f>IF(E16="varying_pressure",INDEX(Reference!$H$2:$H$14,MATCH(E17,varying_pressure,0),1),IF(E16="constant_pressure",INDEX(Reference!$S$2:$S$9,MATCH(E17,constant_pressure,0),1),""))</f>
        <v>None</v>
      </c>
      <c r="F20" s="56" t="str">
        <f>IF(F16="varying_pressure",INDEX(Reference!$H$2:$H$14,MATCH(F17,varying_pressure,0),1),IF(F16="constant_pressure",INDEX(Reference!$S$2:$S$9,MATCH(F17,constant_pressure,0),1),""))</f>
        <v>Valve_2_(v2)</v>
      </c>
      <c r="G20" s="56" t="str">
        <f>IF(G16="varying_pressure",INDEX(Reference!$H$2:$H$14,MATCH(G17,varying_pressure,0),1),IF(G16="constant_pressure",INDEX(Reference!$S$2:$S$9,MATCH(G17,constant_pressure,0),1),""))</f>
        <v>Valve_2_(v2)</v>
      </c>
      <c r="H20" s="56" t="str">
        <f>IF(H16="varying_pressure",INDEX(Reference!$H$2:$H$14,MATCH(H17,varying_pressure,0),1),IF(H16="constant_pressure",INDEX(Reference!$S$2:$S$9,MATCH(H17,constant_pressure,0),1),""))</f>
        <v>Valve_2_(v2)</v>
      </c>
      <c r="I20" s="56" t="str">
        <f>IF(I16="varying_pressure",INDEX(Reference!$H$2:$H$14,MATCH(I17,varying_pressure,0),1),IF(I16="constant_pressure",INDEX(Reference!$S$2:$S$9,MATCH(I17,constant_pressure,0),1),""))</f>
        <v>Valve_2_(v2)</v>
      </c>
      <c r="J20" s="56" t="str">
        <f>IF(J16="varying_pressure",INDEX(Reference!$H$2:$H$14,MATCH(J17,varying_pressure,0),1),IF(J16="constant_pressure",INDEX(Reference!$S$2:$S$9,MATCH(J17,constant_pressure,0),1),""))</f>
        <v>Valve_2_(v2)</v>
      </c>
      <c r="K20" s="56" t="str">
        <f>IF(K16="varying_pressure",INDEX(Reference!$H$2:$H$14,MATCH(K17,varying_pressure,0),1),IF(K16="constant_pressure",INDEX(Reference!$S$2:$S$9,MATCH(K17,constant_pressure,0),1),""))</f>
        <v>Atmosphere_(V-2)</v>
      </c>
      <c r="L20" s="56" t="str">
        <f>IF(L16="varying_pressure",INDEX(Reference!$H$2:$H$14,MATCH(L17,varying_pressure,0),1),IF(L16="constant_pressure",INDEX(Reference!$S$2:$S$9,MATCH(L17,constant_pressure,0),1),""))</f>
        <v>Atmosphere_(V-2)</v>
      </c>
    </row>
    <row r="21" spans="2:12">
      <c r="B21" s="155"/>
      <c r="C21" s="156"/>
      <c r="D21" s="55" t="s">
        <v>199</v>
      </c>
      <c r="E21" s="56"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6"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6"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6"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6"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6"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6"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6"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Back-Pressure_Regulator</v>
      </c>
    </row>
    <row r="22" spans="2:12">
      <c r="B22" s="155"/>
      <c r="C22" s="156"/>
      <c r="D22" s="55" t="s">
        <v>203</v>
      </c>
      <c r="E22" s="76">
        <v>0</v>
      </c>
      <c r="F22" s="76">
        <v>8.4999999999999999E-6</v>
      </c>
      <c r="G22" s="76">
        <v>5.0699999999999997E-6</v>
      </c>
      <c r="H22" s="76">
        <v>5.0699999999999997E-6</v>
      </c>
      <c r="I22" s="76">
        <v>5.0699999999999997E-6</v>
      </c>
      <c r="J22" s="76">
        <v>5.0699999999999997E-6</v>
      </c>
      <c r="K22" s="76">
        <v>6.2500000000000003E-6</v>
      </c>
      <c r="L22" s="76">
        <v>1</v>
      </c>
    </row>
    <row r="23" spans="2:12">
      <c r="B23" s="155"/>
      <c r="C23" s="156" t="s">
        <v>225</v>
      </c>
      <c r="D23" s="55" t="s">
        <v>201</v>
      </c>
      <c r="E23" s="56" t="str">
        <f>IF(E16="varying_pressure",INDEX(Reference!$I$2:$I$14,MATCH(E17,varying_pressure,0),1),IF(E16="constant_pressure",INDEX(Reference!$T$2:$T$9,MATCH(E17,constant_pressure,0),1),""))</f>
        <v>Raffinate_Tank_(T-2)</v>
      </c>
      <c r="F23" s="56" t="str">
        <f>IF(F16="varying_pressure",INDEX(Reference!$I$2:$I$14,MATCH(F17,varying_pressure,0),1),IF(F16="constant_pressure",INDEX(Reference!$T$2:$T$9,MATCH(F17,constant_pressure,0),1),""))</f>
        <v>None</v>
      </c>
      <c r="G23" s="56" t="str">
        <f>IF(G16="varying_pressure",INDEX(Reference!$I$2:$I$14,MATCH(G17,varying_pressure,0),1),IF(G16="constant_pressure",INDEX(Reference!$T$2:$T$9,MATCH(G17,constant_pressure,0),1),""))</f>
        <v>Valve_1_(v1)</v>
      </c>
      <c r="H23" s="56" t="str">
        <f>IF(H16="varying_pressure",INDEX(Reference!$I$2:$I$14,MATCH(H17,varying_pressure,0),1),IF(H16="constant_pressure",INDEX(Reference!$T$2:$T$9,MATCH(H17,constant_pressure,0),1),""))</f>
        <v>Valve_1_(v1)</v>
      </c>
      <c r="I23" s="56" t="str">
        <f>IF(I16="varying_pressure",INDEX(Reference!$I$2:$I$14,MATCH(I17,varying_pressure,0),1),IF(I16="constant_pressure",INDEX(Reference!$T$2:$T$9,MATCH(I17,constant_pressure,0),1),""))</f>
        <v>Valve_1_(v1)</v>
      </c>
      <c r="J23" s="56" t="str">
        <f>IF(J16="varying_pressure",INDEX(Reference!$I$2:$I$14,MATCH(J17,varying_pressure,0),1),IF(J16="constant_pressure",INDEX(Reference!$T$2:$T$9,MATCH(J17,constant_pressure,0),1),""))</f>
        <v>Valve_1_(v1)</v>
      </c>
      <c r="K23" s="56" t="str">
        <f>IF(K16="varying_pressure",INDEX(Reference!$I$2:$I$14,MATCH(K17,varying_pressure,0),1),IF(K16="constant_pressure",INDEX(Reference!$T$2:$T$9,MATCH(K17,constant_pressure,0),1),""))</f>
        <v>None</v>
      </c>
      <c r="L23" s="56" t="str">
        <f>IF(L16="varying_pressure",INDEX(Reference!$I$2:$I$14,MATCH(L17,varying_pressure,0),1),IF(L16="constant_pressure",INDEX(Reference!$T$2:$T$9,MATCH(L17,constant_pressure,0),1),""))</f>
        <v>Raffinate_Tank_(T-2)</v>
      </c>
    </row>
    <row r="24" spans="2:12">
      <c r="B24" s="155"/>
      <c r="C24" s="156"/>
      <c r="D24" s="55" t="s">
        <v>202</v>
      </c>
      <c r="E24" s="56" t="str">
        <f>IF(E16="varying_pressure",INDEX(Reference!$J$2:$J$14,MATCH(E17,varying_pressure,0),1),IF(E16="constant_pressure",INDEX(Reference!$U$2:$U$9,MATCH(E17,constant_pressure,0),1),""))</f>
        <v>Valve_5_(v5)</v>
      </c>
      <c r="F24" s="56" t="str">
        <f>IF(F16="varying_pressure",INDEX(Reference!$J$2:$J$14,MATCH(F17,varying_pressure,0),1),IF(F16="constant_pressure",INDEX(Reference!$U$2:$U$9,MATCH(F17,constant_pressure,0),1),""))</f>
        <v>None</v>
      </c>
      <c r="G24" s="56" t="str">
        <f>IF(G16="varying_pressure",INDEX(Reference!$J$2:$J$14,MATCH(G17,varying_pressure,0),1),IF(G16="constant_pressure",INDEX(Reference!$U$2:$U$9,MATCH(G17,constant_pressure,0),1),""))</f>
        <v>Raffinate_Tank_(T-2)</v>
      </c>
      <c r="H24" s="56" t="str">
        <f>IF(H16="varying_pressure",INDEX(Reference!$J$2:$J$14,MATCH(H17,varying_pressure,0),1),IF(H16="constant_pressure",INDEX(Reference!$U$2:$U$9,MATCH(H17,constant_pressure,0),1),""))</f>
        <v>Raffinate_Tank_(T-2)</v>
      </c>
      <c r="I24" s="56" t="str">
        <f>IF(I16="varying_pressure",INDEX(Reference!$J$2:$J$14,MATCH(I17,varying_pressure,0),1),IF(I16="constant_pressure",INDEX(Reference!$U$2:$U$9,MATCH(I17,constant_pressure,0),1),""))</f>
        <v>Raffinate_Tank_(T-2)</v>
      </c>
      <c r="J24" s="56" t="str">
        <f>IF(J16="varying_pressure",INDEX(Reference!$J$2:$J$14,MATCH(J17,varying_pressure,0),1),IF(J16="constant_pressure",INDEX(Reference!$U$2:$U$9,MATCH(J17,constant_pressure,0),1),""))</f>
        <v>Raffinate_Tank_(T-2)</v>
      </c>
      <c r="K24" s="56" t="str">
        <f>IF(K16="varying_pressure",INDEX(Reference!$J$2:$J$14,MATCH(K17,varying_pressure,0),1),IF(K16="constant_pressure",INDEX(Reference!$U$2:$U$9,MATCH(K17,constant_pressure,0),1),""))</f>
        <v>None</v>
      </c>
      <c r="L24" s="56" t="str">
        <f>IF(L16="varying_pressure",INDEX(Reference!$J$2:$J$14,MATCH(L17,varying_pressure,0),1),IF(L16="constant_pressure",INDEX(Reference!$U$2:$U$9,MATCH(L17,constant_pressure,0),1),""))</f>
        <v>Valve_5_(v5)</v>
      </c>
    </row>
    <row r="25" spans="2:12">
      <c r="B25" s="155"/>
      <c r="C25" s="156"/>
      <c r="D25" s="55" t="s">
        <v>199</v>
      </c>
      <c r="E25" s="56"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6"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6"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Back-Pressure_Regulator</v>
      </c>
      <c r="H25" s="56"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Back-Pressure_Regulator</v>
      </c>
      <c r="I25" s="56"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Back-Pressure_Regulator</v>
      </c>
      <c r="J25" s="56"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Back-Pressure_Regulator</v>
      </c>
      <c r="K25" s="56"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6"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155"/>
      <c r="C26" s="156"/>
      <c r="D26" s="55" t="s">
        <v>203</v>
      </c>
      <c r="E26" s="76">
        <v>5.5000000000000002E-5</v>
      </c>
      <c r="F26" s="76">
        <v>0</v>
      </c>
      <c r="G26" s="76">
        <v>1</v>
      </c>
      <c r="H26" s="76">
        <v>1</v>
      </c>
      <c r="I26" s="76">
        <v>1</v>
      </c>
      <c r="J26" s="76">
        <v>1</v>
      </c>
      <c r="K26" s="76">
        <v>0</v>
      </c>
      <c r="L26" s="76">
        <v>1.2700000000000001E-7</v>
      </c>
    </row>
    <row r="27" spans="2:12">
      <c r="B27" s="157"/>
      <c r="C27" s="157"/>
      <c r="D27" s="157"/>
      <c r="E27" s="157"/>
      <c r="F27" s="157"/>
      <c r="G27" s="157"/>
      <c r="H27" s="157"/>
      <c r="I27" s="157"/>
      <c r="J27" s="157"/>
      <c r="K27" s="157"/>
      <c r="L27" s="157"/>
    </row>
    <row r="28" spans="2:12">
      <c r="B28" s="155" t="s">
        <v>241</v>
      </c>
      <c r="C28" s="55" t="s">
        <v>199</v>
      </c>
      <c r="D28" s="55" t="s">
        <v>3</v>
      </c>
      <c r="E28" s="58" t="s">
        <v>215</v>
      </c>
      <c r="F28" s="58" t="s">
        <v>215</v>
      </c>
      <c r="G28" s="58" t="s">
        <v>216</v>
      </c>
      <c r="H28" s="58" t="s">
        <v>215</v>
      </c>
      <c r="I28" s="58" t="s">
        <v>216</v>
      </c>
      <c r="J28" s="58" t="s">
        <v>216</v>
      </c>
      <c r="K28" s="58" t="s">
        <v>215</v>
      </c>
      <c r="L28" s="58" t="s">
        <v>215</v>
      </c>
    </row>
    <row r="29" spans="2:12">
      <c r="B29" s="155"/>
      <c r="C29" s="55" t="s">
        <v>213</v>
      </c>
      <c r="D29" s="55" t="s">
        <v>3</v>
      </c>
      <c r="E29" s="58" t="s">
        <v>183</v>
      </c>
      <c r="F29" s="58" t="s">
        <v>183</v>
      </c>
      <c r="G29" s="58" t="s">
        <v>170</v>
      </c>
      <c r="H29" s="58" t="s">
        <v>185</v>
      </c>
      <c r="I29" s="58" t="s">
        <v>176</v>
      </c>
      <c r="J29" s="58" t="s">
        <v>174</v>
      </c>
      <c r="K29" s="58" t="s">
        <v>183</v>
      </c>
      <c r="L29" s="58" t="s">
        <v>183</v>
      </c>
    </row>
    <row r="30" spans="2:12">
      <c r="B30" s="155"/>
      <c r="C30" s="55" t="s">
        <v>204</v>
      </c>
      <c r="D30" s="55" t="s">
        <v>3</v>
      </c>
      <c r="E30" s="56" t="str">
        <f>IF(E28="varying_pressure",INDEX(Reference!$F$2:$F$14,MATCH(E29,varying_pressure,0),1),IF(E28="constant_pressure",INDEX(Reference!$Q$2:$Q$9,MATCH(E29,constant_pressure,0),1),""))</f>
        <v>0_(positive)</v>
      </c>
      <c r="F30" s="56" t="str">
        <f>IF(F28="varying_pressure",INDEX(Reference!$F$2:$F$14,MATCH(F29,varying_pressure,0),1),IF(F28="constant_pressure",INDEX(Reference!$Q$2:$Q$9,MATCH(F29,constant_pressure,0),1),""))</f>
        <v>0_(positive)</v>
      </c>
      <c r="G30" s="56" t="str">
        <f>IF(G28="varying_pressure",INDEX(Reference!$F$2:$F$14,MATCH(G29,varying_pressure,0),1),IF(G28="constant_pressure",INDEX(Reference!$Q$2:$Q$9,MATCH(G29,constant_pressure,0),1),""))</f>
        <v>1_(negative)</v>
      </c>
      <c r="H30" s="56" t="str">
        <f>IF(H28="varying_pressure",INDEX(Reference!$F$2:$F$14,MATCH(H29,varying_pressure,0),1),IF(H28="constant_pressure",INDEX(Reference!$Q$2:$Q$9,MATCH(H29,constant_pressure,0),1),""))</f>
        <v>1_(negative)</v>
      </c>
      <c r="I30" s="56" t="str">
        <f>IF(I28="varying_pressure",INDEX(Reference!$F$2:$F$14,MATCH(I29,varying_pressure,0),1),IF(I28="constant_pressure",INDEX(Reference!$Q$2:$Q$9,MATCH(I29,constant_pressure,0),1),""))</f>
        <v>1_(negative)</v>
      </c>
      <c r="J30" s="56" t="str">
        <f>IF(J28="varying_pressure",INDEX(Reference!$F$2:$F$14,MATCH(J29,varying_pressure,0),1),IF(J28="constant_pressure",INDEX(Reference!$Q$2:$Q$9,MATCH(J29,constant_pressure,0),1),""))</f>
        <v>0_(positive)</v>
      </c>
      <c r="K30" s="56" t="str">
        <f>IF(K28="varying_pressure",INDEX(Reference!$F$2:$F$14,MATCH(K29,varying_pressure,0),1),IF(K28="constant_pressure",INDEX(Reference!$Q$2:$Q$9,MATCH(K29,constant_pressure,0),1),""))</f>
        <v>0_(positive)</v>
      </c>
      <c r="L30" s="56" t="str">
        <f>IF(L28="varying_pressure",INDEX(Reference!$F$2:$F$14,MATCH(L29,varying_pressure,0),1),IF(L28="constant_pressure",INDEX(Reference!$Q$2:$Q$9,MATCH(L29,constant_pressure,0),1),""))</f>
        <v>0_(positive)</v>
      </c>
    </row>
    <row r="31" spans="2:12">
      <c r="B31" s="155"/>
      <c r="C31" s="156" t="s">
        <v>224</v>
      </c>
      <c r="D31" s="55" t="s">
        <v>201</v>
      </c>
      <c r="E31" s="56" t="str">
        <f>IF(E28="varying_pressure",INDEX(Reference!$G$2:$G$14,MATCH(E29,varying_pressure,0),1),IF(E28="constant_pressure",INDEX(Reference!$R$2:$R$9,MATCH(E29,constant_pressure,0),1),""))</f>
        <v>Feed_Tank_(T-1)</v>
      </c>
      <c r="F31" s="56" t="str">
        <f>IF(F28="varying_pressure",INDEX(Reference!$G$2:$G$14,MATCH(F29,varying_pressure,0),1),IF(F28="constant_pressure",INDEX(Reference!$R$2:$R$9,MATCH(F29,constant_pressure,0),1),""))</f>
        <v>Feed_Tank_(T-1)</v>
      </c>
      <c r="G31" s="56" t="str">
        <f>IF(G28="varying_pressure",INDEX(Reference!$G$2:$G$14,MATCH(G29,varying_pressure,0),1),IF(G28="constant_pressure",INDEX(Reference!$R$2:$R$9,MATCH(G29,constant_pressure,0),1),""))</f>
        <v>Valve_6_(v6)</v>
      </c>
      <c r="H31" s="56" t="str">
        <f>IF(H28="varying_pressure",INDEX(Reference!$G$2:$G$14,MATCH(H29,varying_pressure,0),1),IF(H28="constant_pressure",INDEX(Reference!$R$2:$R$9,MATCH(H29,constant_pressure,0),1),""))</f>
        <v>Valve_6_(v6)</v>
      </c>
      <c r="I31" s="56" t="str">
        <f>IF(I28="varying_pressure",INDEX(Reference!$G$2:$G$14,MATCH(I29,varying_pressure,0),1),IF(I28="constant_pressure",INDEX(Reference!$R$2:$R$9,MATCH(I29,constant_pressure,0),1),""))</f>
        <v>None</v>
      </c>
      <c r="J31" s="56" t="str">
        <f>IF(J28="varying_pressure",INDEX(Reference!$G$2:$G$14,MATCH(J29,varying_pressure,0),1),IF(J28="constant_pressure",INDEX(Reference!$R$2:$R$9,MATCH(J29,constant_pressure,0),1),""))</f>
        <v>Feed_Tank_(T-1)</v>
      </c>
      <c r="K31" s="56" t="str">
        <f>IF(K28="varying_pressure",INDEX(Reference!$G$2:$G$14,MATCH(K29,varying_pressure,0),1),IF(K28="constant_pressure",INDEX(Reference!$R$2:$R$9,MATCH(K29,constant_pressure,0),1),""))</f>
        <v>Feed_Tank_(T-1)</v>
      </c>
      <c r="L31" s="56" t="str">
        <f>IF(L28="varying_pressure",INDEX(Reference!$G$2:$G$14,MATCH(L29,varying_pressure,0),1),IF(L28="constant_pressure",INDEX(Reference!$R$2:$R$9,MATCH(L29,constant_pressure,0),1),""))</f>
        <v>Feed_Tank_(T-1)</v>
      </c>
    </row>
    <row r="32" spans="2:12">
      <c r="B32" s="155"/>
      <c r="C32" s="156"/>
      <c r="D32" s="55" t="s">
        <v>202</v>
      </c>
      <c r="E32" s="56" t="str">
        <f>IF(E28="varying_pressure",INDEX(Reference!$H$2:$H$14,MATCH(E29,varying_pressure,0),1),IF(E28="constant_pressure",INDEX(Reference!$S$2:$S$9,MATCH(E29,constant_pressure,0),1),""))</f>
        <v>Valve_2_(v2)</v>
      </c>
      <c r="F32" s="56" t="str">
        <f>IF(F28="varying_pressure",INDEX(Reference!$H$2:$H$14,MATCH(F29,varying_pressure,0),1),IF(F28="constant_pressure",INDEX(Reference!$S$2:$S$9,MATCH(F29,constant_pressure,0),1),""))</f>
        <v>Valve_2_(v2)</v>
      </c>
      <c r="G32" s="56" t="str">
        <f>IF(G28="varying_pressure",INDEX(Reference!$H$2:$H$14,MATCH(G29,varying_pressure,0),1),IF(G28="constant_pressure",INDEX(Reference!$S$2:$S$9,MATCH(G29,constant_pressure,0),1),""))</f>
        <v>Atmosphere_(V-2)</v>
      </c>
      <c r="H32" s="56" t="str">
        <f>IF(H28="varying_pressure",INDEX(Reference!$H$2:$H$14,MATCH(H29,varying_pressure,0),1),IF(H28="constant_pressure",INDEX(Reference!$S$2:$S$9,MATCH(H29,constant_pressure,0),1),""))</f>
        <v>Atmosphere_(V-2)</v>
      </c>
      <c r="I32" s="56" t="str">
        <f>IF(I28="varying_pressure",INDEX(Reference!$H$2:$H$14,MATCH(I29,varying_pressure,0),1),IF(I28="constant_pressure",INDEX(Reference!$S$2:$S$9,MATCH(I29,constant_pressure,0),1),""))</f>
        <v>None</v>
      </c>
      <c r="J32" s="56" t="str">
        <f>IF(J28="varying_pressure",INDEX(Reference!$H$2:$H$14,MATCH(J29,varying_pressure,0),1),IF(J28="constant_pressure",INDEX(Reference!$S$2:$S$9,MATCH(J29,constant_pressure,0),1),""))</f>
        <v>Valve_2_(v2)</v>
      </c>
      <c r="K32" s="56" t="str">
        <f>IF(K28="varying_pressure",INDEX(Reference!$H$2:$H$14,MATCH(K29,varying_pressure,0),1),IF(K28="constant_pressure",INDEX(Reference!$S$2:$S$9,MATCH(K29,constant_pressure,0),1),""))</f>
        <v>Valve_2_(v2)</v>
      </c>
      <c r="L32" s="56" t="str">
        <f>IF(L28="varying_pressure",INDEX(Reference!$H$2:$H$14,MATCH(L29,varying_pressure,0),1),IF(L28="constant_pressure",INDEX(Reference!$S$2:$S$9,MATCH(L29,constant_pressure,0),1),""))</f>
        <v>Valve_2_(v2)</v>
      </c>
    </row>
    <row r="33" spans="2:12">
      <c r="B33" s="155"/>
      <c r="C33" s="156"/>
      <c r="D33" s="55" t="s">
        <v>199</v>
      </c>
      <c r="E33" s="56"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6"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6"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6"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Back-Pressure_Regulator</v>
      </c>
      <c r="I33" s="56"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6"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6"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6"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155"/>
      <c r="C34" s="156"/>
      <c r="D34" s="55" t="s">
        <v>203</v>
      </c>
      <c r="E34" s="76">
        <v>5.0699999999999997E-6</v>
      </c>
      <c r="F34" s="76">
        <v>5.0699999999999997E-6</v>
      </c>
      <c r="G34" s="76">
        <v>6.2500000000000003E-6</v>
      </c>
      <c r="H34" s="76">
        <v>1</v>
      </c>
      <c r="I34" s="76">
        <v>0</v>
      </c>
      <c r="J34" s="76">
        <v>8.4999999999999999E-6</v>
      </c>
      <c r="K34" s="76">
        <v>5.0699999999999997E-6</v>
      </c>
      <c r="L34" s="76">
        <v>5.0699999999999997E-6</v>
      </c>
    </row>
    <row r="35" spans="2:12">
      <c r="B35" s="155"/>
      <c r="C35" s="156" t="s">
        <v>225</v>
      </c>
      <c r="D35" s="55" t="s">
        <v>201</v>
      </c>
      <c r="E35" s="56" t="str">
        <f>IF(E28="varying_pressure",INDEX(Reference!$I$2:$I$14,MATCH(E29,varying_pressure,0),1),IF(E28="constant_pressure",INDEX(Reference!$T$2:$T$9,MATCH(E29,constant_pressure,0),1),""))</f>
        <v>Valve_1_(v1)</v>
      </c>
      <c r="F35" s="56" t="str">
        <f>IF(F28="varying_pressure",INDEX(Reference!$I$2:$I$14,MATCH(F29,varying_pressure,0),1),IF(F28="constant_pressure",INDEX(Reference!$T$2:$T$9,MATCH(F29,constant_pressure,0),1),""))</f>
        <v>Valve_1_(v1)</v>
      </c>
      <c r="G35" s="56" t="str">
        <f>IF(G28="varying_pressure",INDEX(Reference!$I$2:$I$14,MATCH(G29,varying_pressure,0),1),IF(G28="constant_pressure",INDEX(Reference!$T$2:$T$9,MATCH(G29,constant_pressure,0),1),""))</f>
        <v>None</v>
      </c>
      <c r="H35" s="56" t="str">
        <f>IF(H28="varying_pressure",INDEX(Reference!$I$2:$I$14,MATCH(H29,varying_pressure,0),1),IF(H28="constant_pressure",INDEX(Reference!$T$2:$T$9,MATCH(H29,constant_pressure,0),1),""))</f>
        <v>Raffinate_Tank_(T-2)</v>
      </c>
      <c r="I35" s="56" t="str">
        <f>IF(I28="varying_pressure",INDEX(Reference!$I$2:$I$14,MATCH(I29,varying_pressure,0),1),IF(I28="constant_pressure",INDEX(Reference!$T$2:$T$9,MATCH(I29,constant_pressure,0),1),""))</f>
        <v>Raffinate_Tank_(T-2)</v>
      </c>
      <c r="J35" s="56" t="str">
        <f>IF(J28="varying_pressure",INDEX(Reference!$I$2:$I$14,MATCH(J29,varying_pressure,0),1),IF(J28="constant_pressure",INDEX(Reference!$T$2:$T$9,MATCH(J29,constant_pressure,0),1),""))</f>
        <v>None</v>
      </c>
      <c r="K35" s="56" t="str">
        <f>IF(K28="varying_pressure",INDEX(Reference!$I$2:$I$14,MATCH(K29,varying_pressure,0),1),IF(K28="constant_pressure",INDEX(Reference!$T$2:$T$9,MATCH(K29,constant_pressure,0),1),""))</f>
        <v>Valve_1_(v1)</v>
      </c>
      <c r="L35" s="56" t="str">
        <f>IF(L28="varying_pressure",INDEX(Reference!$I$2:$I$14,MATCH(L29,varying_pressure,0),1),IF(L28="constant_pressure",INDEX(Reference!$T$2:$T$9,MATCH(L29,constant_pressure,0),1),""))</f>
        <v>Valve_1_(v1)</v>
      </c>
    </row>
    <row r="36" spans="2:12">
      <c r="B36" s="155"/>
      <c r="C36" s="156"/>
      <c r="D36" s="55" t="s">
        <v>202</v>
      </c>
      <c r="E36" s="56" t="str">
        <f>IF(E28="varying_pressure",INDEX(Reference!$J$2:$J$14,MATCH(E29,varying_pressure,0),1),IF(E28="constant_pressure",INDEX(Reference!$U$2:$U$9,MATCH(E29,constant_pressure,0),1),""))</f>
        <v>Raffinate_Tank_(T-2)</v>
      </c>
      <c r="F36" s="56" t="str">
        <f>IF(F28="varying_pressure",INDEX(Reference!$J$2:$J$14,MATCH(F29,varying_pressure,0),1),IF(F28="constant_pressure",INDEX(Reference!$U$2:$U$9,MATCH(F29,constant_pressure,0),1),""))</f>
        <v>Raffinate_Tank_(T-2)</v>
      </c>
      <c r="G36" s="56" t="str">
        <f>IF(G28="varying_pressure",INDEX(Reference!$J$2:$J$14,MATCH(G29,varying_pressure,0),1),IF(G28="constant_pressure",INDEX(Reference!$U$2:$U$9,MATCH(G29,constant_pressure,0),1),""))</f>
        <v>None</v>
      </c>
      <c r="H36" s="56" t="str">
        <f>IF(H28="varying_pressure",INDEX(Reference!$J$2:$J$14,MATCH(H29,varying_pressure,0),1),IF(H28="constant_pressure",INDEX(Reference!$U$2:$U$9,MATCH(H29,constant_pressure,0),1),""))</f>
        <v>Valve_5_(v5)</v>
      </c>
      <c r="I36" s="56" t="str">
        <f>IF(I28="varying_pressure",INDEX(Reference!$J$2:$J$14,MATCH(I29,varying_pressure,0),1),IF(I28="constant_pressure",INDEX(Reference!$U$2:$U$9,MATCH(I29,constant_pressure,0),1),""))</f>
        <v>Valve_5_(v5)</v>
      </c>
      <c r="J36" s="56" t="str">
        <f>IF(J28="varying_pressure",INDEX(Reference!$J$2:$J$14,MATCH(J29,varying_pressure,0),1),IF(J28="constant_pressure",INDEX(Reference!$U$2:$U$9,MATCH(J29,constant_pressure,0),1),""))</f>
        <v>None</v>
      </c>
      <c r="K36" s="56" t="str">
        <f>IF(K28="varying_pressure",INDEX(Reference!$J$2:$J$14,MATCH(K29,varying_pressure,0),1),IF(K28="constant_pressure",INDEX(Reference!$U$2:$U$9,MATCH(K29,constant_pressure,0),1),""))</f>
        <v>Raffinate_Tank_(T-2)</v>
      </c>
      <c r="L36" s="56" t="str">
        <f>IF(L28="varying_pressure",INDEX(Reference!$J$2:$J$14,MATCH(L29,varying_pressure,0),1),IF(L28="constant_pressure",INDEX(Reference!$U$2:$U$9,MATCH(L29,constant_pressure,0),1),""))</f>
        <v>Raffinate_Tank_(T-2)</v>
      </c>
    </row>
    <row r="37" spans="2:12">
      <c r="B37" s="155"/>
      <c r="C37" s="156"/>
      <c r="D37" s="55" t="s">
        <v>199</v>
      </c>
      <c r="E37" s="56"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Back-Pressure_Regulator</v>
      </c>
      <c r="F37" s="56"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Back-Pressure_Regulator</v>
      </c>
      <c r="G37" s="56"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6"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6"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6"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6"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Back-Pressure_Regulator</v>
      </c>
      <c r="L37" s="56"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Back-Pressure_Regulator</v>
      </c>
    </row>
    <row r="38" spans="2:12">
      <c r="B38" s="155"/>
      <c r="C38" s="156"/>
      <c r="D38" s="55" t="s">
        <v>203</v>
      </c>
      <c r="E38" s="76">
        <v>1</v>
      </c>
      <c r="F38" s="76">
        <v>1</v>
      </c>
      <c r="G38" s="76">
        <v>0</v>
      </c>
      <c r="H38" s="76">
        <v>1.2700000000000001E-7</v>
      </c>
      <c r="I38" s="76">
        <v>5.5000000000000002E-5</v>
      </c>
      <c r="J38" s="76">
        <v>0</v>
      </c>
      <c r="K38" s="76">
        <v>1</v>
      </c>
      <c r="L38" s="76">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D95FB4C-80F9-2F47-B433-AFA3031B3F17}">
          <x14:formula1>
            <xm:f>Reference!$AB$2:$AB$22</xm:f>
          </x14:formula1>
          <xm:sqref>E14:L14</xm:sqref>
        </x14:dataValidation>
        <x14:dataValidation type="list" allowBlank="1" showInputMessage="1" showErrorMessage="1" xr:uid="{65338D9D-B94C-EF4F-A4C0-344B3DE9B9AB}">
          <x14:formula1>
            <xm:f>Reference!$AA$2:$AA$6</xm:f>
          </x14:formula1>
          <xm:sqref>E13:L13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4" zoomScale="70" zoomScaleNormal="70" zoomScaleSheetLayoutView="55" workbookViewId="0">
      <selection activeCell="R41" sqref="R41"/>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(8/6/2022)</v>
      </c>
      <c r="B1" s="21"/>
      <c r="C1" s="21"/>
      <c r="D1" s="21"/>
      <c r="E1" s="21"/>
      <c r="F1" s="21"/>
      <c r="G1" s="21"/>
      <c r="H1" s="21"/>
      <c r="I1" s="21"/>
      <c r="J1" s="22"/>
      <c r="K1" s="22"/>
      <c r="L1" s="22"/>
      <c r="M1" s="22"/>
      <c r="N1" s="22"/>
      <c r="O1" s="22"/>
      <c r="P1" s="22"/>
      <c r="Q1" s="22"/>
      <c r="R1" s="22" t="str">
        <f>'[2]Revision History'!$J$4</f>
        <v>Scott Research Group (jkscottresearchgroup.com)</v>
      </c>
    </row>
    <row r="2" spans="1:18" ht="14.4">
      <c r="A2" s="29" t="s">
        <v>94</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4nPEMrS8HbwEd1mlYzf1I2vlXsQYXhOnoGW2hlEGOp/TL2A5OA7VnIZTxfNPktN6N1xeKl0bDpZQQc62ui4ePw==" saltValue="fq34XgJ1uHtyIYk+1NWtGw=="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tr">
        <f>'[3]Revision History'!$D$4</f>
        <v>REV. NO.1 (6/8/2022)</v>
      </c>
      <c r="B1" s="21"/>
      <c r="C1" s="21"/>
      <c r="D1" s="21"/>
      <c r="E1" s="21"/>
      <c r="F1" s="21"/>
      <c r="G1" s="21"/>
      <c r="H1" s="21"/>
      <c r="I1" s="21"/>
      <c r="J1" s="22"/>
      <c r="K1" s="22"/>
      <c r="L1" s="22"/>
      <c r="M1" s="22"/>
      <c r="N1" s="22"/>
      <c r="O1" s="22"/>
      <c r="P1" s="22"/>
      <c r="Q1" s="22"/>
      <c r="R1" s="22" t="str">
        <f>'[3]Revision History'!$J$4</f>
        <v>Scott Research Group (jkscottresearchgroup.com)</v>
      </c>
    </row>
    <row r="2" spans="1:18" ht="14.4">
      <c r="A2" s="173" t="s">
        <v>95</v>
      </c>
      <c r="B2" s="174"/>
      <c r="C2" s="174"/>
      <c r="D2" s="174"/>
      <c r="E2" s="174"/>
      <c r="F2" s="174"/>
      <c r="G2" s="174"/>
      <c r="H2" s="174"/>
      <c r="I2" s="174"/>
      <c r="J2" s="174"/>
      <c r="K2" s="174"/>
      <c r="L2" s="174"/>
      <c r="M2" s="174"/>
      <c r="N2" s="174"/>
      <c r="O2" s="174"/>
      <c r="P2" s="174"/>
      <c r="Q2" s="174"/>
      <c r="R2" s="174"/>
    </row>
    <row r="3" spans="1:18" ht="14.4">
      <c r="A3" s="159" t="s">
        <v>96</v>
      </c>
      <c r="B3" s="160"/>
      <c r="C3" s="160"/>
      <c r="D3" s="160"/>
      <c r="E3" s="160"/>
      <c r="F3" s="160"/>
      <c r="G3" s="160"/>
      <c r="H3" s="160"/>
      <c r="I3" s="160"/>
      <c r="J3" s="160"/>
      <c r="K3" s="160"/>
      <c r="L3" s="160"/>
      <c r="M3" s="160"/>
      <c r="N3" s="160"/>
      <c r="O3" s="160"/>
      <c r="P3" s="160"/>
      <c r="Q3" s="160"/>
      <c r="R3" s="160"/>
    </row>
    <row r="4" spans="1:18" ht="14.4">
      <c r="A4" s="24" t="s">
        <v>97</v>
      </c>
      <c r="B4" s="25"/>
      <c r="C4" s="25"/>
      <c r="D4" s="25"/>
      <c r="E4" s="25"/>
      <c r="F4" s="25"/>
      <c r="G4" s="25"/>
      <c r="H4" s="25"/>
      <c r="I4" s="25"/>
      <c r="J4" s="25"/>
      <c r="K4" s="25"/>
      <c r="L4" s="25"/>
      <c r="M4" s="25"/>
      <c r="N4" s="25"/>
      <c r="O4" s="25"/>
      <c r="P4" s="25"/>
      <c r="Q4" s="25"/>
      <c r="R4" s="25"/>
    </row>
    <row r="5" spans="1:18" ht="14.4">
      <c r="A5" s="26"/>
      <c r="B5" s="25" t="s">
        <v>98</v>
      </c>
      <c r="C5" s="25"/>
      <c r="D5" s="25"/>
      <c r="E5" s="25"/>
      <c r="F5" s="25"/>
      <c r="G5" s="25"/>
      <c r="H5" s="25"/>
      <c r="I5" s="25"/>
      <c r="J5" s="25"/>
      <c r="K5" s="25"/>
      <c r="L5" s="25"/>
      <c r="M5" s="25"/>
      <c r="N5" s="25"/>
      <c r="O5" s="25"/>
      <c r="P5" s="25"/>
      <c r="Q5" s="25"/>
      <c r="R5" s="25"/>
    </row>
    <row r="6" spans="1:18" ht="14.4">
      <c r="A6" s="26" t="s">
        <v>99</v>
      </c>
      <c r="B6" s="25"/>
      <c r="C6" s="25"/>
      <c r="D6" s="25"/>
      <c r="E6" s="25"/>
      <c r="F6" s="25"/>
      <c r="G6" s="25"/>
      <c r="H6" s="25"/>
      <c r="I6" s="25"/>
      <c r="J6" s="25"/>
      <c r="K6" s="25"/>
      <c r="L6" s="25"/>
      <c r="M6" s="25"/>
      <c r="N6" s="25"/>
      <c r="O6" s="25"/>
      <c r="P6" s="25"/>
      <c r="Q6" s="25"/>
      <c r="R6" s="25"/>
    </row>
    <row r="7" spans="1:18" ht="14.4">
      <c r="A7" s="26"/>
      <c r="B7" s="27" t="s">
        <v>100</v>
      </c>
      <c r="C7" s="25"/>
      <c r="D7" s="25"/>
      <c r="E7" s="25"/>
      <c r="F7" s="25"/>
      <c r="G7" s="25"/>
      <c r="H7" s="25"/>
      <c r="I7" s="25"/>
      <c r="J7" s="25"/>
      <c r="K7" s="25"/>
      <c r="L7" s="25"/>
      <c r="M7" s="25"/>
      <c r="N7" s="25"/>
      <c r="O7" s="25"/>
      <c r="P7" s="25"/>
      <c r="Q7" s="25"/>
      <c r="R7" s="25"/>
    </row>
    <row r="8" spans="1:18" ht="14.4">
      <c r="A8" s="26"/>
      <c r="B8" s="25" t="s">
        <v>101</v>
      </c>
      <c r="C8" s="25"/>
      <c r="D8" s="25"/>
      <c r="E8" s="25"/>
      <c r="F8" s="25"/>
      <c r="G8" s="25"/>
      <c r="H8" s="25"/>
      <c r="I8" s="25"/>
      <c r="J8" s="25"/>
      <c r="K8" s="25"/>
      <c r="L8" s="25"/>
      <c r="M8" s="25"/>
      <c r="N8" s="25"/>
      <c r="O8" s="25"/>
      <c r="P8" s="25"/>
      <c r="Q8" s="25"/>
      <c r="R8" s="25"/>
    </row>
    <row r="9" spans="1:18" ht="14.4">
      <c r="A9" s="26"/>
      <c r="B9" s="27" t="s">
        <v>102</v>
      </c>
      <c r="C9" s="25"/>
      <c r="D9" s="25"/>
      <c r="E9" s="25"/>
      <c r="F9" s="25"/>
      <c r="G9" s="25"/>
      <c r="H9" s="25"/>
      <c r="I9" s="25"/>
      <c r="J9" s="25"/>
      <c r="K9" s="25"/>
      <c r="L9" s="25"/>
      <c r="M9" s="25"/>
      <c r="N9" s="25"/>
      <c r="O9" s="25"/>
      <c r="P9" s="25"/>
      <c r="Q9" s="25"/>
      <c r="R9" s="25"/>
    </row>
    <row r="10" spans="1:18" ht="14.4">
      <c r="A10" s="26"/>
      <c r="B10" s="25" t="s">
        <v>103</v>
      </c>
      <c r="C10" s="25"/>
      <c r="D10" s="25"/>
      <c r="E10" s="25"/>
      <c r="F10" s="25"/>
      <c r="G10" s="25"/>
      <c r="H10" s="25"/>
      <c r="I10" s="25"/>
      <c r="J10" s="25"/>
      <c r="K10" s="25"/>
      <c r="L10" s="25"/>
      <c r="M10" s="25"/>
      <c r="N10" s="25"/>
      <c r="O10" s="25"/>
      <c r="P10" s="25"/>
      <c r="Q10" s="25"/>
      <c r="R10" s="25"/>
    </row>
    <row r="11" spans="1:18" ht="14.4">
      <c r="A11" s="26"/>
      <c r="B11" s="27" t="s">
        <v>104</v>
      </c>
      <c r="C11" s="25"/>
      <c r="D11" s="25"/>
      <c r="E11" s="25"/>
      <c r="F11" s="25"/>
      <c r="G11" s="25"/>
      <c r="H11" s="25"/>
      <c r="I11" s="25"/>
      <c r="J11" s="25"/>
      <c r="K11" s="25"/>
      <c r="L11" s="25"/>
      <c r="M11" s="25"/>
      <c r="N11" s="25"/>
      <c r="O11" s="25"/>
      <c r="P11" s="25"/>
      <c r="Q11" s="25"/>
      <c r="R11" s="25"/>
    </row>
    <row r="12" spans="1:18" ht="14.4">
      <c r="A12" s="26"/>
      <c r="B12" s="25" t="s">
        <v>105</v>
      </c>
      <c r="C12" s="25"/>
      <c r="D12" s="25"/>
      <c r="E12" s="25"/>
      <c r="F12" s="25"/>
      <c r="G12" s="25"/>
      <c r="H12" s="25"/>
      <c r="I12" s="25"/>
      <c r="J12" s="25"/>
      <c r="K12" s="25"/>
      <c r="L12" s="25"/>
      <c r="M12" s="25"/>
      <c r="N12" s="25"/>
      <c r="O12" s="25"/>
      <c r="P12" s="25"/>
      <c r="Q12" s="25"/>
      <c r="R12" s="25"/>
    </row>
    <row r="13" spans="1:18" ht="14.4">
      <c r="A13" s="26" t="s">
        <v>106</v>
      </c>
      <c r="B13" s="25"/>
      <c r="C13" s="25"/>
      <c r="D13" s="25"/>
      <c r="E13" s="25"/>
      <c r="F13" s="25"/>
      <c r="G13" s="25"/>
      <c r="H13" s="25"/>
      <c r="I13" s="25"/>
      <c r="J13" s="25"/>
      <c r="K13" s="25"/>
      <c r="L13" s="25"/>
      <c r="M13" s="25"/>
      <c r="N13" s="25"/>
      <c r="O13" s="25"/>
      <c r="P13" s="25"/>
      <c r="Q13" s="25"/>
      <c r="R13" s="25"/>
    </row>
    <row r="14" spans="1:18" ht="14.4">
      <c r="A14" s="26"/>
      <c r="B14" s="162" t="s">
        <v>107</v>
      </c>
      <c r="C14" s="162"/>
      <c r="D14" s="162"/>
      <c r="E14" s="162"/>
      <c r="F14" s="162"/>
      <c r="G14" s="162"/>
      <c r="H14" s="162"/>
      <c r="I14" s="162"/>
      <c r="J14" s="162"/>
      <c r="K14" s="162"/>
      <c r="L14" s="162"/>
      <c r="M14" s="162"/>
      <c r="N14" s="25"/>
      <c r="O14" s="25"/>
      <c r="P14" s="25"/>
      <c r="Q14" s="25"/>
      <c r="R14" s="25"/>
    </row>
    <row r="15" spans="1:18" ht="14.4">
      <c r="A15" s="26"/>
      <c r="B15" s="162" t="s">
        <v>108</v>
      </c>
      <c r="C15" s="162"/>
      <c r="D15" s="162"/>
      <c r="E15" s="162"/>
      <c r="F15" s="162"/>
      <c r="G15" s="162"/>
      <c r="H15" s="162"/>
      <c r="I15" s="162"/>
      <c r="J15" s="162"/>
      <c r="K15" s="162"/>
      <c r="L15" s="162"/>
      <c r="M15" s="162"/>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109</v>
      </c>
      <c r="B32" s="160"/>
      <c r="C32" s="160"/>
      <c r="D32" s="160"/>
      <c r="E32" s="160"/>
      <c r="F32" s="160"/>
      <c r="G32" s="160"/>
      <c r="H32" s="160"/>
      <c r="I32" s="160"/>
      <c r="J32" s="160"/>
      <c r="K32" s="160"/>
      <c r="L32" s="160"/>
      <c r="M32" s="160"/>
      <c r="N32" s="160"/>
      <c r="O32" s="160"/>
      <c r="P32" s="160"/>
      <c r="Q32" s="160"/>
      <c r="R32" s="160"/>
    </row>
    <row r="33" spans="1:18" ht="14.4">
      <c r="A33" s="166" t="s">
        <v>110</v>
      </c>
      <c r="B33" s="167"/>
      <c r="C33" s="167"/>
      <c r="D33" s="167"/>
      <c r="E33" s="167"/>
      <c r="F33" s="167"/>
      <c r="G33" s="167"/>
      <c r="H33" s="167"/>
      <c r="I33" s="167"/>
      <c r="J33" s="167"/>
      <c r="K33" s="167"/>
      <c r="L33" s="167"/>
      <c r="M33" s="167"/>
      <c r="N33" s="167"/>
      <c r="O33" s="167"/>
      <c r="P33" s="167"/>
      <c r="Q33" s="167"/>
      <c r="R33" s="167"/>
    </row>
    <row r="34" spans="1:18" ht="14.4">
      <c r="A34" s="168"/>
      <c r="B34" s="163"/>
      <c r="C34" s="163"/>
      <c r="D34" s="163"/>
      <c r="E34" s="163"/>
      <c r="F34" s="163"/>
      <c r="G34" s="163"/>
      <c r="H34" s="163"/>
      <c r="I34" s="163"/>
      <c r="J34" s="163"/>
      <c r="K34" s="163"/>
      <c r="L34" s="163"/>
      <c r="M34" s="163"/>
      <c r="N34" s="163"/>
      <c r="O34" s="163"/>
      <c r="P34" s="163"/>
      <c r="Q34" s="163"/>
      <c r="R34" s="163"/>
    </row>
    <row r="35" spans="1:18" ht="14.4">
      <c r="A35" s="26"/>
      <c r="B35" s="25"/>
      <c r="C35" s="25"/>
      <c r="D35" s="25"/>
      <c r="E35" s="25"/>
      <c r="F35" s="25"/>
      <c r="G35" s="25"/>
      <c r="H35" s="25"/>
      <c r="I35" s="25"/>
      <c r="J35" s="25"/>
      <c r="K35" s="25"/>
      <c r="L35" s="25"/>
      <c r="M35" s="25"/>
      <c r="N35" s="25"/>
      <c r="O35" s="25"/>
      <c r="P35" s="25"/>
      <c r="Q35" s="25"/>
      <c r="R35" s="25"/>
    </row>
    <row r="36" spans="1:18" ht="14.4">
      <c r="A36" s="26"/>
      <c r="B36" s="169" t="s">
        <v>111</v>
      </c>
      <c r="C36" s="170"/>
      <c r="D36" s="170"/>
      <c r="E36" s="170"/>
      <c r="F36" s="170"/>
      <c r="G36" s="170"/>
      <c r="H36" s="170"/>
      <c r="I36" s="170"/>
      <c r="J36" s="170"/>
      <c r="K36" s="170"/>
      <c r="L36" s="170"/>
      <c r="M36" s="171"/>
      <c r="N36" s="25"/>
      <c r="O36" s="25"/>
      <c r="P36" s="25"/>
      <c r="Q36" s="25"/>
      <c r="R36" s="25"/>
    </row>
    <row r="37" spans="1:18" ht="14.4">
      <c r="A37" s="26"/>
      <c r="B37" s="26"/>
      <c r="C37" s="25"/>
      <c r="D37" s="25"/>
      <c r="E37" s="25"/>
      <c r="F37" s="25"/>
      <c r="G37" s="25"/>
      <c r="H37" s="172" t="s">
        <v>112</v>
      </c>
      <c r="I37" s="172"/>
      <c r="J37" s="172"/>
      <c r="K37" s="25"/>
      <c r="L37" s="25"/>
      <c r="M37" s="37"/>
      <c r="N37" s="25"/>
      <c r="O37" s="25"/>
      <c r="P37" s="25"/>
      <c r="Q37" s="25"/>
      <c r="R37" s="25"/>
    </row>
    <row r="38" spans="1:18" ht="15.6">
      <c r="A38" s="26"/>
      <c r="B38" s="26"/>
      <c r="C38" s="38" t="s">
        <v>113</v>
      </c>
      <c r="D38" s="39" t="e">
        <f>IF($I$38&gt;$I$39,$D$39*$I$40/1000*$I$39/(#REF!*'Cv Estimator'!$I$41)/($I$38-$I$39),IF($I$38&lt;$I$39,$D$39*$I$40/1000*$I$38/(#REF!*'Cv Estimator'!$I$41)/($I$38-$I$39),""))</f>
        <v>#REF!</v>
      </c>
      <c r="E38" s="161" t="s">
        <v>67</v>
      </c>
      <c r="F38" s="161"/>
      <c r="G38" s="25"/>
      <c r="H38" s="40" t="s">
        <v>114</v>
      </c>
      <c r="I38" s="41">
        <v>3.0856051517533301</v>
      </c>
      <c r="J38" s="38" t="s">
        <v>115</v>
      </c>
      <c r="K38" s="161" t="s">
        <v>116</v>
      </c>
      <c r="L38" s="161"/>
      <c r="M38" s="37"/>
      <c r="N38" s="25"/>
      <c r="O38" s="25"/>
      <c r="P38" s="25"/>
      <c r="Q38" s="25"/>
      <c r="R38" s="25"/>
    </row>
    <row r="39" spans="1:18" ht="15.6">
      <c r="A39" s="26"/>
      <c r="B39" s="26"/>
      <c r="C39" s="40" t="s">
        <v>117</v>
      </c>
      <c r="D39" s="42">
        <f>IF($I$38&gt;$I$39,1,IF($I$38&lt;$I$39,-1,""))</f>
        <v>1</v>
      </c>
      <c r="E39" s="161" t="s">
        <v>3</v>
      </c>
      <c r="F39" s="161"/>
      <c r="G39" s="25"/>
      <c r="H39" s="40" t="s">
        <v>118</v>
      </c>
      <c r="I39" s="41">
        <v>2.95</v>
      </c>
      <c r="J39" s="38" t="s">
        <v>115</v>
      </c>
      <c r="K39" s="161" t="s">
        <v>119</v>
      </c>
      <c r="L39" s="161"/>
      <c r="M39" s="37"/>
      <c r="N39" s="25"/>
      <c r="O39" s="25"/>
      <c r="P39" s="25"/>
      <c r="Q39" s="25"/>
      <c r="R39" s="25"/>
    </row>
    <row r="40" spans="1:18" ht="14.4">
      <c r="A40" s="26"/>
      <c r="B40" s="26"/>
      <c r="C40" s="25"/>
      <c r="D40" s="25"/>
      <c r="E40" s="25"/>
      <c r="F40" s="25"/>
      <c r="G40" s="25"/>
      <c r="H40" s="40" t="s">
        <v>120</v>
      </c>
      <c r="I40" s="41">
        <v>14.734460115406172</v>
      </c>
      <c r="J40" s="38" t="s">
        <v>121</v>
      </c>
      <c r="K40" s="161" t="s">
        <v>122</v>
      </c>
      <c r="L40" s="161"/>
      <c r="M40" s="37"/>
      <c r="N40" s="25"/>
      <c r="O40" s="25"/>
      <c r="P40" s="25"/>
      <c r="Q40" s="25"/>
      <c r="R40" s="25"/>
    </row>
    <row r="41" spans="1:18" ht="14.4">
      <c r="A41" s="26"/>
      <c r="B41" s="26"/>
      <c r="C41" s="25"/>
      <c r="D41" s="25"/>
      <c r="E41" s="25"/>
      <c r="F41" s="25"/>
      <c r="G41" s="25"/>
      <c r="H41" s="40" t="s">
        <v>123</v>
      </c>
      <c r="I41" s="41">
        <v>318.14999999999998</v>
      </c>
      <c r="J41" s="38" t="s">
        <v>124</v>
      </c>
      <c r="K41" s="161" t="s">
        <v>125</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126</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127</v>
      </c>
      <c r="D46" s="25"/>
      <c r="E46" s="25"/>
      <c r="F46" s="25"/>
      <c r="G46" s="25"/>
      <c r="H46" s="25"/>
      <c r="I46" s="25"/>
      <c r="J46" s="25"/>
      <c r="K46" s="25"/>
      <c r="L46" s="25"/>
      <c r="M46" s="25"/>
      <c r="N46" s="25"/>
      <c r="O46" s="25"/>
      <c r="P46" s="25"/>
      <c r="Q46" s="25"/>
      <c r="R46" s="25"/>
    </row>
    <row r="47" spans="1:18" s="23" customFormat="1" ht="14.4">
      <c r="A47" s="26"/>
      <c r="B47" s="25"/>
      <c r="C47" s="25" t="s">
        <v>128</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129</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130</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131</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3" t="s">
        <v>132</v>
      </c>
      <c r="C57" s="163"/>
      <c r="D57" s="163"/>
      <c r="E57" s="163"/>
      <c r="F57" s="163"/>
      <c r="G57" s="163"/>
      <c r="H57" s="163"/>
      <c r="I57" s="163"/>
      <c r="J57" s="163"/>
      <c r="K57" s="163"/>
      <c r="L57" s="163"/>
      <c r="M57" s="163"/>
      <c r="N57" s="163"/>
      <c r="O57" s="163"/>
      <c r="P57" s="163"/>
      <c r="Q57" s="163"/>
      <c r="R57" s="163"/>
    </row>
    <row r="58" spans="1:18" s="23" customFormat="1" ht="14.4">
      <c r="A58" s="26"/>
      <c r="B58" s="163"/>
      <c r="C58" s="163"/>
      <c r="D58" s="163"/>
      <c r="E58" s="163"/>
      <c r="F58" s="163"/>
      <c r="G58" s="163"/>
      <c r="H58" s="163"/>
      <c r="I58" s="163"/>
      <c r="J58" s="163"/>
      <c r="K58" s="163"/>
      <c r="L58" s="163"/>
      <c r="M58" s="163"/>
      <c r="N58" s="163"/>
      <c r="O58" s="163"/>
      <c r="P58" s="163"/>
      <c r="Q58" s="163"/>
      <c r="R58" s="163"/>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133</v>
      </c>
      <c r="C60" s="25"/>
      <c r="D60" s="25"/>
      <c r="E60" s="25"/>
      <c r="F60" s="25"/>
      <c r="G60" s="25"/>
      <c r="H60" s="25"/>
      <c r="I60" s="25"/>
      <c r="J60" s="25"/>
      <c r="K60" s="25"/>
      <c r="L60" s="25"/>
      <c r="M60" s="25"/>
      <c r="N60" s="25"/>
      <c r="O60" s="25"/>
      <c r="P60" s="25"/>
      <c r="Q60" s="25"/>
      <c r="R60" s="25"/>
    </row>
    <row r="61" spans="1:18" s="23" customFormat="1" ht="14.4">
      <c r="A61" s="26"/>
      <c r="B61" s="25"/>
      <c r="C61" s="163" t="s">
        <v>134</v>
      </c>
      <c r="D61" s="163"/>
      <c r="E61" s="163"/>
      <c r="F61" s="163"/>
      <c r="G61" s="163"/>
      <c r="H61" s="163"/>
      <c r="I61" s="163"/>
      <c r="J61" s="163"/>
      <c r="K61" s="163"/>
      <c r="L61" s="163"/>
      <c r="M61" s="163"/>
      <c r="N61" s="163"/>
      <c r="O61" s="163"/>
      <c r="P61" s="163"/>
      <c r="Q61" s="163"/>
      <c r="R61" s="163"/>
    </row>
    <row r="62" spans="1:18" s="23" customFormat="1" ht="14.4">
      <c r="A62" s="26"/>
      <c r="B62" s="25"/>
      <c r="C62" s="163"/>
      <c r="D62" s="163"/>
      <c r="E62" s="163"/>
      <c r="F62" s="163"/>
      <c r="G62" s="163"/>
      <c r="H62" s="163"/>
      <c r="I62" s="163"/>
      <c r="J62" s="163"/>
      <c r="K62" s="163"/>
      <c r="L62" s="163"/>
      <c r="M62" s="163"/>
      <c r="N62" s="163"/>
      <c r="O62" s="163"/>
      <c r="P62" s="163"/>
      <c r="Q62" s="163"/>
      <c r="R62" s="163"/>
    </row>
    <row r="63" spans="1:18" s="23" customFormat="1" ht="14.4">
      <c r="A63" s="26"/>
      <c r="B63" s="25"/>
      <c r="C63" s="163"/>
      <c r="D63" s="163"/>
      <c r="E63" s="163"/>
      <c r="F63" s="163"/>
      <c r="G63" s="163"/>
      <c r="H63" s="163"/>
      <c r="I63" s="163"/>
      <c r="J63" s="163"/>
      <c r="K63" s="163"/>
      <c r="L63" s="163"/>
      <c r="M63" s="163"/>
      <c r="N63" s="163"/>
      <c r="O63" s="163"/>
      <c r="P63" s="163"/>
      <c r="Q63" s="163"/>
      <c r="R63" s="163"/>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4" t="s">
        <v>135</v>
      </c>
      <c r="B65" s="165"/>
      <c r="C65" s="165"/>
      <c r="D65" s="165"/>
      <c r="E65" s="165"/>
      <c r="F65" s="165"/>
      <c r="G65" s="165"/>
      <c r="H65" s="165"/>
      <c r="I65" s="165"/>
      <c r="J65" s="165"/>
      <c r="K65" s="165"/>
      <c r="L65" s="165"/>
      <c r="M65" s="165"/>
      <c r="N65" s="165"/>
      <c r="O65" s="165"/>
      <c r="P65" s="165"/>
      <c r="Q65" s="165"/>
      <c r="R65" s="165"/>
    </row>
    <row r="66" spans="1:18" s="23" customFormat="1" ht="14.4">
      <c r="A66" s="166" t="s">
        <v>136</v>
      </c>
      <c r="B66" s="167"/>
      <c r="C66" s="167"/>
      <c r="D66" s="167"/>
      <c r="E66" s="167"/>
      <c r="F66" s="167"/>
      <c r="G66" s="167"/>
      <c r="H66" s="167"/>
      <c r="I66" s="167"/>
      <c r="J66" s="167"/>
      <c r="K66" s="167"/>
      <c r="L66" s="167"/>
      <c r="M66" s="167"/>
      <c r="N66" s="167"/>
      <c r="O66" s="167"/>
      <c r="P66" s="167"/>
      <c r="Q66" s="167"/>
      <c r="R66" s="167"/>
    </row>
    <row r="67" spans="1:18" s="23" customFormat="1" ht="14.4">
      <c r="A67" s="168" t="s">
        <v>137</v>
      </c>
      <c r="B67" s="163"/>
      <c r="C67" s="163"/>
      <c r="D67" s="163"/>
      <c r="E67" s="163"/>
      <c r="F67" s="163"/>
      <c r="G67" s="163"/>
      <c r="H67" s="163"/>
      <c r="I67" s="163"/>
      <c r="J67" s="163"/>
      <c r="K67" s="163"/>
      <c r="L67" s="163"/>
      <c r="M67" s="163"/>
      <c r="N67" s="163"/>
      <c r="O67" s="163"/>
      <c r="P67" s="163"/>
      <c r="Q67" s="163"/>
      <c r="R67" s="163"/>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3" t="s">
        <v>138</v>
      </c>
      <c r="C69" s="163"/>
      <c r="D69" s="163"/>
      <c r="E69" s="163"/>
      <c r="F69" s="163"/>
      <c r="G69" s="163"/>
      <c r="H69" s="163"/>
      <c r="I69" s="163"/>
      <c r="J69" s="163"/>
      <c r="K69" s="163"/>
      <c r="L69" s="163"/>
      <c r="M69" s="163"/>
      <c r="N69" s="163"/>
      <c r="O69" s="163"/>
      <c r="P69" s="163"/>
      <c r="Q69" s="163"/>
      <c r="R69" s="47"/>
    </row>
    <row r="70" spans="1:18" s="23" customFormat="1" ht="14.4">
      <c r="A70" s="46"/>
      <c r="B70" s="163"/>
      <c r="C70" s="163"/>
      <c r="D70" s="163"/>
      <c r="E70" s="163"/>
      <c r="F70" s="163"/>
      <c r="G70" s="163"/>
      <c r="H70" s="163"/>
      <c r="I70" s="163"/>
      <c r="J70" s="163"/>
      <c r="K70" s="163"/>
      <c r="L70" s="163"/>
      <c r="M70" s="163"/>
      <c r="N70" s="163"/>
      <c r="O70" s="163"/>
      <c r="P70" s="163"/>
      <c r="Q70" s="163"/>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9" t="s">
        <v>111</v>
      </c>
      <c r="C72" s="170"/>
      <c r="D72" s="170"/>
      <c r="E72" s="170"/>
      <c r="F72" s="170"/>
      <c r="G72" s="170"/>
      <c r="H72" s="170"/>
      <c r="I72" s="170"/>
      <c r="J72" s="170"/>
      <c r="K72" s="170"/>
      <c r="L72" s="170"/>
      <c r="M72" s="171"/>
      <c r="N72" s="47"/>
      <c r="O72" s="47"/>
      <c r="P72" s="47"/>
      <c r="Q72" s="47"/>
      <c r="R72" s="47"/>
    </row>
    <row r="73" spans="1:18" s="23" customFormat="1" ht="14.4">
      <c r="A73" s="46"/>
      <c r="B73" s="26"/>
      <c r="C73" s="25"/>
      <c r="D73" s="25"/>
      <c r="E73" s="25"/>
      <c r="F73" s="25"/>
      <c r="G73" s="25"/>
      <c r="H73" s="48" t="s">
        <v>112</v>
      </c>
      <c r="I73" s="48"/>
      <c r="J73" s="48"/>
      <c r="K73" s="25"/>
      <c r="L73" s="25"/>
      <c r="M73" s="37"/>
      <c r="N73" s="47"/>
      <c r="O73" s="47"/>
      <c r="P73" s="47"/>
      <c r="Q73" s="47"/>
      <c r="R73" s="47"/>
    </row>
    <row r="74" spans="1:18" ht="15.6">
      <c r="A74" s="46"/>
      <c r="B74" s="26"/>
      <c r="C74" s="38" t="s">
        <v>113</v>
      </c>
      <c r="D74" s="39" t="e">
        <f>$I$74*$I$75/(#REF!*$I$76*($I$77))*LN(($I$80-$I$79)/($I$80-$I$78))/1000</f>
        <v>#REF!</v>
      </c>
      <c r="E74" s="161" t="s">
        <v>67</v>
      </c>
      <c r="F74" s="161"/>
      <c r="G74" s="25"/>
      <c r="H74" s="38" t="s">
        <v>139</v>
      </c>
      <c r="I74" s="41">
        <v>0.48</v>
      </c>
      <c r="J74" s="38" t="s">
        <v>3</v>
      </c>
      <c r="K74" s="161" t="s">
        <v>140</v>
      </c>
      <c r="L74" s="161"/>
      <c r="M74" s="37"/>
      <c r="N74" s="47"/>
      <c r="O74" s="47"/>
      <c r="P74" s="47"/>
      <c r="Q74" s="47"/>
      <c r="R74" s="47"/>
    </row>
    <row r="75" spans="1:18" ht="14.4">
      <c r="A75" s="46"/>
      <c r="B75" s="26"/>
      <c r="C75" s="40" t="s">
        <v>117</v>
      </c>
      <c r="D75" s="42"/>
      <c r="E75" s="161" t="s">
        <v>3</v>
      </c>
      <c r="F75" s="161"/>
      <c r="G75" s="25"/>
      <c r="H75" s="38" t="s">
        <v>141</v>
      </c>
      <c r="I75" s="41">
        <v>312.74999024855759</v>
      </c>
      <c r="J75" s="38" t="s">
        <v>142</v>
      </c>
      <c r="K75" s="161" t="s">
        <v>143</v>
      </c>
      <c r="L75" s="161"/>
      <c r="M75" s="37"/>
      <c r="N75" s="47"/>
      <c r="O75" s="47"/>
      <c r="P75" s="47"/>
      <c r="Q75" s="47"/>
      <c r="R75" s="47"/>
    </row>
    <row r="76" spans="1:18" ht="14.4">
      <c r="A76" s="46"/>
      <c r="B76" s="26"/>
      <c r="C76" s="25"/>
      <c r="D76" s="25"/>
      <c r="E76" s="25"/>
      <c r="F76" s="25"/>
      <c r="G76" s="25"/>
      <c r="H76" s="38" t="s">
        <v>144</v>
      </c>
      <c r="I76" s="41">
        <v>318.14999999999998</v>
      </c>
      <c r="J76" s="38" t="s">
        <v>124</v>
      </c>
      <c r="K76" s="161" t="s">
        <v>125</v>
      </c>
      <c r="L76" s="161"/>
      <c r="M76" s="37"/>
      <c r="N76" s="47"/>
      <c r="O76" s="47"/>
      <c r="P76" s="47"/>
      <c r="Q76" s="47"/>
      <c r="R76" s="47"/>
    </row>
    <row r="77" spans="1:18" ht="15.6">
      <c r="A77" s="46"/>
      <c r="B77" s="26"/>
      <c r="C77" s="25"/>
      <c r="D77" s="25"/>
      <c r="E77" s="25"/>
      <c r="F77" s="25"/>
      <c r="G77" s="25"/>
      <c r="H77" s="38" t="s">
        <v>145</v>
      </c>
      <c r="I77" s="41">
        <v>5</v>
      </c>
      <c r="J77" s="38" t="s">
        <v>62</v>
      </c>
      <c r="K77" s="161" t="s">
        <v>146</v>
      </c>
      <c r="L77" s="161"/>
      <c r="M77" s="37"/>
      <c r="N77" s="47"/>
      <c r="O77" s="47"/>
      <c r="P77" s="47"/>
      <c r="Q77" s="47"/>
      <c r="R77" s="47"/>
    </row>
    <row r="78" spans="1:18" ht="15.6">
      <c r="A78" s="46"/>
      <c r="B78" s="26"/>
      <c r="C78" s="25"/>
      <c r="D78" s="25"/>
      <c r="E78" s="25"/>
      <c r="F78" s="25"/>
      <c r="G78" s="25"/>
      <c r="H78" s="38" t="s">
        <v>147</v>
      </c>
      <c r="I78" s="41">
        <v>3.07</v>
      </c>
      <c r="J78" s="38" t="s">
        <v>115</v>
      </c>
      <c r="K78" s="161" t="s">
        <v>148</v>
      </c>
      <c r="L78" s="161"/>
      <c r="M78" s="37"/>
      <c r="N78" s="47"/>
      <c r="O78" s="47"/>
      <c r="P78" s="47"/>
      <c r="Q78" s="47"/>
      <c r="R78" s="47"/>
    </row>
    <row r="79" spans="1:18" ht="15.6">
      <c r="A79" s="46"/>
      <c r="B79" s="26"/>
      <c r="C79" s="25"/>
      <c r="D79" s="25"/>
      <c r="E79" s="25"/>
      <c r="F79" s="25"/>
      <c r="G79" s="25"/>
      <c r="H79" s="38" t="s">
        <v>149</v>
      </c>
      <c r="I79" s="41">
        <v>0.4764958148898909</v>
      </c>
      <c r="J79" s="38" t="s">
        <v>115</v>
      </c>
      <c r="K79" s="161" t="s">
        <v>150</v>
      </c>
      <c r="L79" s="161"/>
      <c r="M79" s="37"/>
      <c r="N79" s="47"/>
      <c r="O79" s="47"/>
      <c r="P79" s="47"/>
      <c r="Q79" s="47"/>
      <c r="R79" s="47"/>
    </row>
    <row r="80" spans="1:18" ht="14.4">
      <c r="A80" s="46"/>
      <c r="B80" s="26"/>
      <c r="C80" s="25"/>
      <c r="D80" s="25"/>
      <c r="E80" s="25"/>
      <c r="F80" s="25"/>
      <c r="G80" s="25"/>
      <c r="H80" s="38" t="s">
        <v>151</v>
      </c>
      <c r="I80" s="41">
        <v>3.0856051517533336</v>
      </c>
      <c r="J80" s="38" t="s">
        <v>115</v>
      </c>
      <c r="K80" s="161" t="s">
        <v>152</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153</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154</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155</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156</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157</v>
      </c>
      <c r="C107" s="25"/>
      <c r="D107" s="25"/>
      <c r="E107" s="25"/>
      <c r="F107" s="25"/>
      <c r="G107" s="25"/>
      <c r="H107" s="25"/>
      <c r="I107" s="25"/>
      <c r="J107" s="25"/>
      <c r="K107" s="25"/>
      <c r="L107" s="25"/>
      <c r="M107" s="25"/>
      <c r="N107" s="25"/>
      <c r="O107" s="25"/>
      <c r="P107" s="25"/>
      <c r="Q107" s="25"/>
      <c r="R107" s="25"/>
    </row>
    <row r="108" spans="1:18" ht="16.2">
      <c r="A108" s="26"/>
      <c r="B108" s="25"/>
      <c r="C108" s="25" t="s">
        <v>158</v>
      </c>
      <c r="D108" s="25"/>
      <c r="E108" s="25"/>
      <c r="F108" s="25"/>
      <c r="G108" s="25"/>
      <c r="H108" s="25"/>
      <c r="I108" s="25"/>
      <c r="J108" s="25"/>
      <c r="K108" s="25"/>
      <c r="L108" s="25"/>
      <c r="M108" s="25"/>
      <c r="N108" s="25"/>
      <c r="O108" s="25"/>
      <c r="P108" s="25"/>
      <c r="Q108" s="25"/>
      <c r="R108" s="25"/>
    </row>
    <row r="109" spans="1:18" ht="16.2">
      <c r="A109" s="26"/>
      <c r="B109" s="25"/>
      <c r="C109" s="25" t="s">
        <v>159</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160</v>
      </c>
      <c r="C111" s="25"/>
      <c r="D111" s="25"/>
      <c r="E111" s="25"/>
      <c r="F111" s="25"/>
      <c r="G111" s="25"/>
      <c r="H111" s="25"/>
      <c r="I111" s="25"/>
      <c r="J111" s="25"/>
      <c r="K111" s="25"/>
      <c r="L111" s="25"/>
      <c r="M111" s="25"/>
      <c r="N111" s="25"/>
      <c r="O111" s="25"/>
      <c r="P111" s="25"/>
      <c r="Q111" s="25"/>
      <c r="R111" s="25"/>
    </row>
    <row r="112" spans="1:18" ht="14.4">
      <c r="A112" s="26"/>
      <c r="B112" s="25"/>
      <c r="C112" s="25" t="s">
        <v>161</v>
      </c>
      <c r="D112" s="25"/>
      <c r="E112" s="25"/>
      <c r="F112" s="25"/>
      <c r="G112" s="25"/>
      <c r="H112" s="25"/>
      <c r="I112" s="25"/>
      <c r="J112" s="25"/>
      <c r="K112" s="25" t="s">
        <v>162</v>
      </c>
      <c r="L112" s="25"/>
      <c r="M112" s="25"/>
      <c r="N112" s="25"/>
      <c r="O112" s="25"/>
      <c r="P112" s="25"/>
      <c r="Q112" s="25"/>
      <c r="R112" s="25"/>
    </row>
    <row r="113" spans="1:18" ht="14.4">
      <c r="A113" s="26"/>
      <c r="B113" s="25"/>
      <c r="C113" s="25" t="s">
        <v>163</v>
      </c>
      <c r="D113" s="25"/>
      <c r="E113" s="25"/>
      <c r="F113" s="25"/>
      <c r="G113" s="25"/>
      <c r="H113" s="25"/>
      <c r="I113" s="25"/>
      <c r="J113" s="25"/>
      <c r="K113" s="25" t="s">
        <v>164</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165</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166</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62" t="s">
        <v>167</v>
      </c>
      <c r="C144" s="162"/>
      <c r="D144" s="162"/>
      <c r="E144" s="162"/>
      <c r="F144" s="162"/>
      <c r="G144" s="162"/>
      <c r="H144" s="162"/>
      <c r="I144" s="162"/>
      <c r="J144" s="162"/>
      <c r="K144" s="162"/>
      <c r="L144" s="162"/>
      <c r="M144" s="162"/>
      <c r="N144" s="162"/>
      <c r="O144" s="162"/>
      <c r="P144" s="162"/>
      <c r="Q144" s="162"/>
      <c r="R144" s="25"/>
    </row>
    <row r="145" spans="1:18" ht="14.4">
      <c r="A145" s="26"/>
      <c r="B145" s="162"/>
      <c r="C145" s="162"/>
      <c r="D145" s="162"/>
      <c r="E145" s="162"/>
      <c r="F145" s="162"/>
      <c r="G145" s="162"/>
      <c r="H145" s="162"/>
      <c r="I145" s="162"/>
      <c r="J145" s="162"/>
      <c r="K145" s="162"/>
      <c r="L145" s="162"/>
      <c r="M145" s="162"/>
      <c r="N145" s="162"/>
      <c r="O145" s="162"/>
      <c r="P145" s="162"/>
      <c r="Q145" s="162"/>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168</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(8/6/2022)</v>
      </c>
      <c r="B1" s="21"/>
      <c r="C1" s="21"/>
      <c r="D1" s="21"/>
      <c r="E1" s="21"/>
      <c r="F1" s="21"/>
      <c r="G1" s="21"/>
      <c r="H1" s="21"/>
      <c r="I1" s="22"/>
      <c r="J1" s="22"/>
      <c r="K1" s="22"/>
      <c r="L1" s="22"/>
      <c r="M1" s="22"/>
      <c r="N1" s="22"/>
      <c r="O1" s="22"/>
      <c r="P1" s="22"/>
      <c r="Q1" s="22" t="str">
        <f>'[2]Revision History'!$J$4</f>
        <v>Scott Research Group (jkscottresearchgroup.com)</v>
      </c>
    </row>
    <row r="2" spans="1:17" ht="14.4">
      <c r="A2" s="173" t="s">
        <v>93</v>
      </c>
      <c r="B2" s="174"/>
      <c r="C2" s="174"/>
      <c r="D2" s="174"/>
      <c r="E2" s="174"/>
      <c r="F2" s="174"/>
      <c r="G2" s="174"/>
      <c r="H2" s="174"/>
      <c r="I2" s="174"/>
      <c r="J2" s="174"/>
      <c r="K2" s="174"/>
      <c r="L2" s="174"/>
      <c r="M2" s="174"/>
      <c r="N2" s="174"/>
      <c r="O2" s="174"/>
      <c r="P2" s="174"/>
      <c r="Q2" s="174"/>
    </row>
    <row r="3" spans="1:17" ht="14.4">
      <c r="A3" s="26"/>
      <c r="B3" s="25"/>
      <c r="C3" s="25"/>
      <c r="D3" s="25"/>
      <c r="E3" s="25"/>
      <c r="F3" s="25"/>
      <c r="G3" s="25"/>
      <c r="H3" s="25"/>
      <c r="I3" s="25"/>
      <c r="J3" s="25"/>
      <c r="K3" s="25"/>
      <c r="L3" s="25"/>
      <c r="M3" s="25"/>
      <c r="N3" s="25"/>
      <c r="O3" s="25"/>
      <c r="P3" s="25"/>
      <c r="Q3" s="25"/>
    </row>
    <row r="4" spans="1:17" ht="14.4">
      <c r="A4" s="26"/>
      <c r="B4" s="25" t="s">
        <v>76</v>
      </c>
      <c r="C4" s="25"/>
      <c r="D4" s="25"/>
      <c r="E4" s="25"/>
      <c r="F4" s="25"/>
      <c r="G4" s="25"/>
      <c r="H4" s="25"/>
      <c r="I4" s="25"/>
      <c r="J4" s="25"/>
      <c r="K4" s="25"/>
      <c r="L4" s="25"/>
      <c r="M4" s="25"/>
      <c r="N4" s="25"/>
      <c r="O4" s="25"/>
      <c r="P4" s="25"/>
      <c r="Q4" s="25"/>
    </row>
    <row r="5" spans="1:17" ht="14.4">
      <c r="A5" s="26"/>
      <c r="B5" s="27"/>
      <c r="C5" s="25" t="s">
        <v>77</v>
      </c>
      <c r="D5" s="25"/>
      <c r="E5" s="25"/>
      <c r="F5" s="25"/>
      <c r="G5" s="25"/>
      <c r="H5" s="25"/>
      <c r="I5" s="25"/>
      <c r="J5" s="25"/>
      <c r="K5" s="25"/>
      <c r="L5" s="25"/>
      <c r="M5" s="25"/>
      <c r="N5" s="25"/>
      <c r="O5" s="25"/>
      <c r="P5" s="25"/>
      <c r="Q5" s="25"/>
    </row>
    <row r="6" spans="1:17" ht="14.4">
      <c r="A6" s="26"/>
      <c r="B6" s="25"/>
      <c r="C6" s="25" t="s">
        <v>78</v>
      </c>
      <c r="D6" s="25"/>
      <c r="E6" s="25"/>
      <c r="F6" s="25"/>
      <c r="G6" s="25"/>
      <c r="H6" s="25"/>
      <c r="I6" s="25"/>
      <c r="J6" s="25"/>
      <c r="K6" s="25"/>
      <c r="L6" s="25"/>
      <c r="M6" s="25"/>
      <c r="N6" s="25"/>
      <c r="O6" s="25"/>
      <c r="P6" s="25"/>
      <c r="Q6" s="25"/>
    </row>
    <row r="7" spans="1:17" ht="14.4">
      <c r="A7" s="26"/>
      <c r="B7" s="25"/>
      <c r="C7" s="25" t="s">
        <v>79</v>
      </c>
      <c r="D7" s="25"/>
      <c r="E7" s="25"/>
      <c r="F7" s="25"/>
      <c r="G7" s="25"/>
      <c r="H7" s="25"/>
      <c r="I7" s="25"/>
      <c r="J7" s="25"/>
      <c r="K7" s="25"/>
      <c r="L7" s="25"/>
      <c r="M7" s="25"/>
      <c r="N7" s="25"/>
      <c r="O7" s="25"/>
      <c r="P7" s="25"/>
      <c r="Q7" s="25"/>
    </row>
    <row r="8" spans="1:17" ht="14.4">
      <c r="A8" s="26"/>
      <c r="B8" s="25"/>
      <c r="C8" s="25" t="s">
        <v>80</v>
      </c>
      <c r="D8" s="25"/>
      <c r="E8" s="25"/>
      <c r="F8" s="25"/>
      <c r="G8" s="25"/>
      <c r="H8" s="25"/>
      <c r="I8" s="25"/>
      <c r="J8" s="25"/>
      <c r="K8" s="25"/>
      <c r="L8" s="25"/>
      <c r="M8" s="25"/>
      <c r="N8" s="25"/>
      <c r="O8" s="25"/>
      <c r="P8" s="25"/>
      <c r="Q8" s="25"/>
    </row>
    <row r="9" spans="1:17" ht="14.4">
      <c r="A9" s="26"/>
      <c r="B9" s="25" t="s">
        <v>81</v>
      </c>
      <c r="C9" s="25"/>
      <c r="D9" s="25"/>
      <c r="E9" s="25"/>
      <c r="F9" s="25"/>
      <c r="G9" s="25"/>
      <c r="H9" s="25"/>
      <c r="I9" s="25"/>
      <c r="J9" s="25"/>
      <c r="K9" s="25"/>
      <c r="L9" s="25"/>
      <c r="M9" s="25"/>
      <c r="N9" s="25"/>
      <c r="O9" s="25"/>
      <c r="P9" s="25"/>
      <c r="Q9" s="25"/>
    </row>
    <row r="10" spans="1:17" ht="14.4">
      <c r="A10" s="26"/>
      <c r="B10" s="25"/>
      <c r="C10" s="25" t="s">
        <v>77</v>
      </c>
      <c r="D10" s="25"/>
      <c r="E10" s="25"/>
      <c r="F10" s="25"/>
      <c r="G10" s="25"/>
      <c r="H10" s="25"/>
      <c r="I10" s="25"/>
      <c r="J10" s="25"/>
      <c r="K10" s="25"/>
      <c r="L10" s="25"/>
      <c r="M10" s="25"/>
      <c r="N10" s="25"/>
      <c r="O10" s="25"/>
      <c r="P10" s="25"/>
      <c r="Q10" s="25"/>
    </row>
    <row r="11" spans="1:17" ht="14.4">
      <c r="A11" s="26"/>
      <c r="B11" s="25"/>
      <c r="C11" s="25" t="s">
        <v>82</v>
      </c>
      <c r="D11" s="25"/>
      <c r="E11" s="25"/>
      <c r="F11" s="25"/>
      <c r="G11" s="25"/>
      <c r="H11" s="25"/>
      <c r="I11" s="25"/>
      <c r="J11" s="25"/>
      <c r="K11" s="25"/>
      <c r="L11" s="25"/>
      <c r="M11" s="25"/>
      <c r="N11" s="25"/>
      <c r="O11" s="25"/>
      <c r="P11" s="25"/>
      <c r="Q11" s="25"/>
    </row>
    <row r="12" spans="1:17" ht="14.4">
      <c r="A12" s="26"/>
      <c r="B12" s="25"/>
      <c r="C12" s="25" t="s">
        <v>83</v>
      </c>
      <c r="D12" s="25"/>
      <c r="E12" s="25"/>
      <c r="F12" s="25"/>
      <c r="G12" s="25"/>
      <c r="H12" s="25"/>
      <c r="I12" s="25"/>
      <c r="J12" s="25"/>
      <c r="K12" s="25"/>
      <c r="L12" s="25"/>
      <c r="M12" s="25"/>
      <c r="N12" s="25"/>
      <c r="O12" s="25"/>
      <c r="P12" s="25"/>
      <c r="Q12" s="25"/>
    </row>
    <row r="13" spans="1:17" ht="14.4">
      <c r="A13" s="26"/>
      <c r="B13" s="25"/>
      <c r="C13" s="25" t="s">
        <v>84</v>
      </c>
      <c r="D13" s="25"/>
      <c r="E13" s="25"/>
      <c r="F13" s="25"/>
      <c r="G13" s="25"/>
      <c r="H13" s="25"/>
      <c r="I13" s="25"/>
      <c r="J13" s="25"/>
      <c r="K13" s="25"/>
      <c r="L13" s="25"/>
      <c r="M13" s="25"/>
      <c r="N13" s="25"/>
      <c r="O13" s="25"/>
      <c r="P13" s="25"/>
      <c r="Q13" s="25"/>
    </row>
    <row r="14" spans="1:17" ht="14.4">
      <c r="A14" s="26"/>
      <c r="B14" s="25" t="s">
        <v>85</v>
      </c>
      <c r="C14" s="25"/>
      <c r="D14" s="25"/>
      <c r="E14" s="25"/>
      <c r="F14" s="25"/>
      <c r="G14" s="25"/>
      <c r="H14" s="25"/>
      <c r="I14" s="25"/>
      <c r="J14" s="25"/>
      <c r="K14" s="25"/>
      <c r="L14" s="25"/>
      <c r="M14" s="25"/>
      <c r="N14" s="25"/>
      <c r="O14" s="25"/>
      <c r="P14" s="25"/>
      <c r="Q14" s="25"/>
    </row>
    <row r="15" spans="1:17" ht="14.4">
      <c r="A15" s="26"/>
      <c r="B15" s="25"/>
      <c r="C15" s="25" t="s">
        <v>77</v>
      </c>
      <c r="D15" s="25"/>
      <c r="E15" s="25"/>
      <c r="F15" s="25"/>
      <c r="G15" s="25"/>
      <c r="H15" s="25"/>
      <c r="I15" s="25"/>
      <c r="J15" s="25"/>
      <c r="K15" s="25"/>
      <c r="L15" s="25"/>
      <c r="M15" s="25"/>
      <c r="N15" s="25"/>
      <c r="O15" s="25"/>
      <c r="P15" s="25"/>
      <c r="Q15" s="25"/>
    </row>
    <row r="16" spans="1:17" ht="14.4">
      <c r="A16" s="26"/>
      <c r="B16" s="25"/>
      <c r="C16" s="25" t="s">
        <v>86</v>
      </c>
      <c r="D16" s="25"/>
      <c r="E16" s="25"/>
      <c r="F16" s="25"/>
      <c r="G16" s="25"/>
      <c r="H16" s="25"/>
      <c r="I16" s="25"/>
      <c r="J16" s="25"/>
      <c r="K16" s="25"/>
      <c r="L16" s="25"/>
      <c r="M16" s="25"/>
      <c r="N16" s="25"/>
      <c r="O16" s="25"/>
      <c r="P16" s="25"/>
      <c r="Q16" s="25"/>
    </row>
    <row r="17" spans="1:17" ht="14.4">
      <c r="A17" s="26"/>
      <c r="B17" s="25"/>
      <c r="C17" s="25" t="s">
        <v>79</v>
      </c>
      <c r="D17" s="25"/>
      <c r="E17" s="25"/>
      <c r="F17" s="25"/>
      <c r="G17" s="25"/>
      <c r="H17" s="25"/>
      <c r="I17" s="25"/>
      <c r="J17" s="25"/>
      <c r="K17" s="25"/>
      <c r="L17" s="25"/>
      <c r="M17" s="25"/>
      <c r="N17" s="25"/>
      <c r="O17" s="25"/>
      <c r="P17" s="25"/>
      <c r="Q17" s="25"/>
    </row>
    <row r="18" spans="1:17" ht="14.4">
      <c r="A18" s="26"/>
      <c r="B18" s="25"/>
      <c r="C18" s="25" t="s">
        <v>80</v>
      </c>
      <c r="D18" s="25"/>
      <c r="E18" s="25"/>
      <c r="F18" s="25"/>
      <c r="G18" s="25"/>
      <c r="H18" s="25"/>
      <c r="I18" s="25"/>
      <c r="J18" s="25"/>
      <c r="K18" s="25"/>
      <c r="L18" s="25"/>
      <c r="M18" s="25"/>
      <c r="N18" s="25"/>
      <c r="O18" s="25"/>
      <c r="P18" s="25"/>
      <c r="Q18" s="25"/>
    </row>
    <row r="19" spans="1:17" ht="14.4">
      <c r="A19" s="26"/>
      <c r="B19" s="25" t="s">
        <v>87</v>
      </c>
      <c r="C19" s="25"/>
      <c r="D19" s="25"/>
      <c r="E19" s="25"/>
      <c r="F19" s="25"/>
      <c r="G19" s="25"/>
      <c r="H19" s="25"/>
      <c r="I19" s="25"/>
      <c r="J19" s="25"/>
      <c r="K19" s="25"/>
      <c r="L19" s="25"/>
      <c r="M19" s="25"/>
      <c r="N19" s="25"/>
      <c r="O19" s="25"/>
      <c r="P19" s="25"/>
      <c r="Q19" s="25"/>
    </row>
    <row r="20" spans="1:17" ht="14.4">
      <c r="A20" s="26"/>
      <c r="B20" s="25"/>
      <c r="C20" s="25" t="s">
        <v>77</v>
      </c>
      <c r="D20" s="25"/>
      <c r="E20" s="25"/>
      <c r="F20" s="25"/>
      <c r="G20" s="25"/>
      <c r="H20" s="25"/>
      <c r="I20" s="25"/>
      <c r="J20" s="25"/>
      <c r="K20" s="25"/>
      <c r="L20" s="25"/>
      <c r="M20" s="25"/>
      <c r="N20" s="25"/>
      <c r="O20" s="25"/>
      <c r="P20" s="25"/>
      <c r="Q20" s="25"/>
    </row>
    <row r="21" spans="1:17" ht="14.4">
      <c r="A21" s="26"/>
      <c r="B21" s="25"/>
      <c r="C21" s="25" t="s">
        <v>88</v>
      </c>
      <c r="D21" s="25"/>
      <c r="E21" s="25"/>
      <c r="F21" s="25"/>
      <c r="G21" s="25"/>
      <c r="H21" s="25"/>
      <c r="I21" s="25"/>
      <c r="J21" s="25"/>
      <c r="K21" s="25"/>
      <c r="L21" s="25"/>
      <c r="M21" s="25"/>
      <c r="N21" s="25"/>
      <c r="O21" s="25"/>
      <c r="P21" s="25"/>
      <c r="Q21" s="25"/>
    </row>
    <row r="22" spans="1:17" ht="14.4">
      <c r="A22" s="26"/>
      <c r="B22" s="25"/>
      <c r="C22" s="25" t="s">
        <v>89</v>
      </c>
      <c r="D22" s="25"/>
      <c r="E22" s="25"/>
      <c r="F22" s="25"/>
      <c r="G22" s="25"/>
      <c r="H22" s="25"/>
      <c r="I22" s="25"/>
      <c r="J22" s="25"/>
      <c r="K22" s="25"/>
      <c r="L22" s="25"/>
      <c r="M22" s="25"/>
      <c r="N22" s="25"/>
      <c r="O22" s="25"/>
      <c r="P22" s="25"/>
      <c r="Q22" s="25"/>
    </row>
    <row r="23" spans="1:17" ht="14.4">
      <c r="A23" s="26"/>
      <c r="B23" s="25"/>
      <c r="C23" s="25" t="s">
        <v>80</v>
      </c>
      <c r="D23" s="25"/>
      <c r="E23" s="25"/>
      <c r="F23" s="25"/>
      <c r="G23" s="25"/>
      <c r="H23" s="25"/>
      <c r="I23" s="25"/>
      <c r="J23" s="25"/>
      <c r="K23" s="25"/>
      <c r="L23" s="25"/>
      <c r="M23" s="25"/>
      <c r="N23" s="25"/>
      <c r="O23" s="25"/>
      <c r="P23" s="25"/>
      <c r="Q23" s="25"/>
    </row>
    <row r="24" spans="1:17" ht="14.4">
      <c r="A24" s="26"/>
      <c r="B24" s="25" t="s">
        <v>90</v>
      </c>
      <c r="C24" s="25"/>
      <c r="D24" s="25"/>
      <c r="E24" s="25"/>
      <c r="F24" s="25"/>
      <c r="G24" s="25"/>
      <c r="H24" s="25"/>
      <c r="I24" s="25"/>
      <c r="J24" s="25"/>
      <c r="K24" s="25"/>
      <c r="L24" s="25"/>
      <c r="M24" s="25"/>
      <c r="N24" s="25"/>
      <c r="O24" s="25"/>
      <c r="P24" s="25"/>
      <c r="Q24" s="25"/>
    </row>
    <row r="25" spans="1:17" ht="14.4">
      <c r="A25" s="26"/>
      <c r="B25" s="25"/>
      <c r="C25" s="25" t="s">
        <v>77</v>
      </c>
      <c r="D25" s="25"/>
      <c r="E25" s="25"/>
      <c r="F25" s="25"/>
      <c r="G25" s="25"/>
      <c r="H25" s="25"/>
      <c r="I25" s="25"/>
      <c r="J25" s="25"/>
      <c r="K25" s="25"/>
      <c r="L25" s="25"/>
      <c r="M25" s="25"/>
      <c r="N25" s="25"/>
      <c r="O25" s="25"/>
      <c r="P25" s="25"/>
      <c r="Q25" s="25"/>
    </row>
    <row r="26" spans="1:17" ht="14.4">
      <c r="A26" s="26"/>
      <c r="B26" s="25"/>
      <c r="C26" s="25" t="s">
        <v>91</v>
      </c>
      <c r="D26" s="25"/>
      <c r="E26" s="25"/>
      <c r="F26" s="25"/>
      <c r="G26" s="25"/>
      <c r="H26" s="25"/>
      <c r="I26" s="25"/>
      <c r="J26" s="25"/>
      <c r="K26" s="25"/>
      <c r="L26" s="25"/>
      <c r="M26" s="25"/>
      <c r="N26" s="25"/>
      <c r="O26" s="25"/>
      <c r="P26" s="25"/>
      <c r="Q26" s="25"/>
    </row>
    <row r="27" spans="1:17" ht="14.4">
      <c r="A27" s="26"/>
      <c r="B27" s="25"/>
      <c r="C27" s="25" t="s">
        <v>79</v>
      </c>
      <c r="D27" s="25"/>
      <c r="E27" s="25"/>
      <c r="F27" s="25"/>
      <c r="G27" s="25"/>
      <c r="H27" s="25"/>
      <c r="I27" s="25"/>
      <c r="J27" s="25"/>
      <c r="K27" s="25"/>
      <c r="L27" s="25"/>
      <c r="M27" s="25"/>
      <c r="N27" s="25"/>
      <c r="O27" s="25"/>
      <c r="P27" s="25"/>
      <c r="Q27" s="25"/>
    </row>
    <row r="28" spans="1:17" ht="14.4">
      <c r="A28" s="26"/>
      <c r="B28" s="25"/>
      <c r="C28" s="25" t="s">
        <v>80</v>
      </c>
      <c r="D28" s="25"/>
      <c r="E28" s="25"/>
      <c r="F28" s="25"/>
      <c r="G28" s="25"/>
      <c r="H28" s="25"/>
      <c r="I28" s="25"/>
      <c r="J28" s="25"/>
      <c r="K28" s="25"/>
      <c r="L28" s="25"/>
      <c r="M28" s="25"/>
      <c r="N28" s="25"/>
      <c r="O28" s="25"/>
      <c r="P28" s="25"/>
      <c r="Q28" s="25"/>
    </row>
    <row r="29" spans="1:17" ht="14.4">
      <c r="A29" s="26"/>
      <c r="B29" s="25" t="s">
        <v>92</v>
      </c>
      <c r="C29" s="25"/>
      <c r="D29" s="25"/>
      <c r="E29" s="25"/>
      <c r="F29" s="25"/>
      <c r="G29" s="25"/>
      <c r="H29" s="25"/>
      <c r="I29" s="25"/>
      <c r="J29" s="25"/>
      <c r="K29" s="25"/>
      <c r="L29" s="25"/>
      <c r="M29" s="25"/>
      <c r="N29" s="25"/>
      <c r="O29" s="25"/>
      <c r="P29" s="25"/>
      <c r="Q29" s="25"/>
    </row>
    <row r="30" spans="1:17" ht="14.4">
      <c r="A30" s="26"/>
      <c r="B30" s="25"/>
      <c r="C30" s="25" t="s">
        <v>77</v>
      </c>
      <c r="D30" s="25"/>
      <c r="E30" s="25"/>
      <c r="F30" s="25"/>
      <c r="G30" s="25"/>
      <c r="H30" s="25"/>
      <c r="I30" s="25"/>
      <c r="J30" s="25"/>
      <c r="K30" s="25"/>
      <c r="L30" s="25"/>
      <c r="M30" s="25"/>
      <c r="N30" s="25"/>
      <c r="O30" s="25"/>
      <c r="P30" s="25"/>
      <c r="Q30" s="25"/>
    </row>
    <row r="31" spans="1:17" ht="14.4">
      <c r="A31" s="26"/>
      <c r="B31" s="25"/>
      <c r="C31" s="25" t="s">
        <v>91</v>
      </c>
      <c r="D31" s="25"/>
      <c r="E31" s="25"/>
      <c r="F31" s="25"/>
      <c r="G31" s="25"/>
      <c r="H31" s="25"/>
      <c r="I31" s="25"/>
      <c r="J31" s="25"/>
      <c r="K31" s="25"/>
      <c r="L31" s="25"/>
      <c r="M31" s="25"/>
      <c r="N31" s="25"/>
      <c r="O31" s="25"/>
      <c r="P31" s="25"/>
      <c r="Q31" s="25"/>
    </row>
    <row r="32" spans="1:17" ht="14.4">
      <c r="A32" s="26"/>
      <c r="B32" s="27"/>
      <c r="C32" s="25" t="s">
        <v>79</v>
      </c>
      <c r="D32" s="25"/>
      <c r="E32" s="25"/>
      <c r="F32" s="25"/>
      <c r="G32" s="25"/>
      <c r="H32" s="25"/>
      <c r="I32" s="25"/>
      <c r="J32" s="25"/>
      <c r="K32" s="25"/>
      <c r="L32" s="25"/>
      <c r="M32" s="25"/>
      <c r="N32" s="25"/>
      <c r="O32" s="25"/>
      <c r="P32" s="25"/>
      <c r="Q32" s="25"/>
    </row>
    <row r="33" spans="1:17" ht="14.4">
      <c r="A33" s="26"/>
      <c r="B33" s="25"/>
      <c r="C33" s="25" t="s">
        <v>80</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sqref="A1:C2"/>
    </sheetView>
  </sheetViews>
  <sheetFormatPr defaultColWidth="8.77734375" defaultRowHeight="14.4"/>
  <sheetData>
    <row r="1" spans="1:19">
      <c r="A1" t="s">
        <v>41</v>
      </c>
      <c r="B1" t="s">
        <v>58</v>
      </c>
      <c r="C1" t="s">
        <v>40</v>
      </c>
      <c r="D1" t="s">
        <v>64</v>
      </c>
      <c r="E1" t="s">
        <v>251</v>
      </c>
      <c r="F1" t="s">
        <v>252</v>
      </c>
      <c r="G1" t="s">
        <v>254</v>
      </c>
      <c r="H1" t="s">
        <v>253</v>
      </c>
      <c r="I1" t="s">
        <v>259</v>
      </c>
      <c r="J1" t="s">
        <v>260</v>
      </c>
      <c r="K1" t="s">
        <v>261</v>
      </c>
      <c r="L1" t="s">
        <v>262</v>
      </c>
      <c r="M1" t="s">
        <v>263</v>
      </c>
      <c r="N1" t="s">
        <v>264</v>
      </c>
      <c r="O1" t="s">
        <v>266</v>
      </c>
      <c r="P1" t="s">
        <v>265</v>
      </c>
      <c r="Q1" t="s">
        <v>271</v>
      </c>
      <c r="R1" t="s">
        <v>272</v>
      </c>
      <c r="S1" t="s">
        <v>64</v>
      </c>
    </row>
    <row r="2" spans="1:19">
      <c r="A2">
        <v>2</v>
      </c>
      <c r="B2">
        <v>3</v>
      </c>
      <c r="C2">
        <v>8</v>
      </c>
      <c r="E2" t="s">
        <v>278</v>
      </c>
      <c r="F2" t="s">
        <v>279</v>
      </c>
      <c r="G2" t="s">
        <v>280</v>
      </c>
      <c r="H2" t="s">
        <v>280</v>
      </c>
      <c r="I2" t="s">
        <v>281</v>
      </c>
      <c r="J2" t="s">
        <v>282</v>
      </c>
      <c r="K2" t="s">
        <v>283</v>
      </c>
      <c r="L2" t="s">
        <v>284</v>
      </c>
      <c r="M2" t="s">
        <v>285</v>
      </c>
      <c r="N2" t="s">
        <v>286</v>
      </c>
      <c r="O2" t="s">
        <v>287</v>
      </c>
      <c r="P2" t="s">
        <v>288</v>
      </c>
      <c r="Q2" t="s">
        <v>289</v>
      </c>
      <c r="R2" t="s">
        <v>290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251</v>
      </c>
      <c r="F1" t="s">
        <v>252</v>
      </c>
      <c r="G1" t="s">
        <v>254</v>
      </c>
      <c r="H1" t="s">
        <v>253</v>
      </c>
      <c r="I1" t="s">
        <v>259</v>
      </c>
      <c r="J1" t="s">
        <v>260</v>
      </c>
      <c r="K1" t="s">
        <v>261</v>
      </c>
      <c r="L1" t="s">
        <v>262</v>
      </c>
      <c r="M1" t="s">
        <v>263</v>
      </c>
      <c r="N1" t="s">
        <v>264</v>
      </c>
      <c r="O1" t="s">
        <v>266</v>
      </c>
      <c r="P1" t="s">
        <v>265</v>
      </c>
      <c r="Q1" t="s">
        <v>271</v>
      </c>
      <c r="R1" t="s">
        <v>272</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2022-08-20T16:43:14Z</dcterms:modified>
</cp:coreProperties>
</file>