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FE2300A3-361A-4046-9E25-4D77C83A31CA}" xr6:coauthVersionLast="47" xr6:coauthVersionMax="47" xr10:uidLastSave="{00000000-0000-0000-0000-000000000000}"/>
  <bookViews>
    <workbookView xWindow="7400" yWindow="4300" windowWidth="23260" windowHeight="13180" tabRatio="818" activeTab="2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Reference!$P$2:$P$9</definedName>
    <definedName name="constant_pressure">Reference!$P$2:$P$9</definedName>
    <definedName name="cPr">Reference!$P$2:$P$9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tc={8A5E2074-DD70-974D-AB5F-F7B5E29578FA}</author>
    <author>tc={87C84BA3-B1A1-2642-89DA-EDE41137285B}</author>
    <author>tc={1077E34B-55AF-6F4E-8980-BC89733FDFF3}</author>
  </authors>
  <commentList>
    <comment ref="G9" authorId="0" shapeId="0" xr:uid="{8A5E2074-DD70-974D-AB5F-F7B5E29578F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7C84BA3-B1A1-2642-89DA-EDE41137285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077E34B-55AF-6F4E-8980-BC89733FDFF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<sst xmlns="http://schemas.openxmlformats.org/spreadsheetml/2006/main" count="742" uniqueCount="326">
  <si>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</si>
  <si>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</si>
  <si>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</si>
  <si>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</si>
  <si>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</si>
  <si>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</si>
  <si>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</si>
  <si>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</si>
  <si>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</si>
  <si>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</si>
  <si>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</si>
  <si>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</si>
  <si>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</si>
  <si>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</si>
  <si>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</si>
  <si>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</si>
  <si>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</si>
  <si>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</si>
  <si>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</si>
  <si>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</si>
  <si>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</si>
  <si>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</si>
  <si>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</si>
  <si>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</si>
  <si>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</si>
  <si>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</si>
  <si>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</si>
  <si>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</si>
  <si>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</si>
  <si>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</si>
  <si>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</si>
  <si>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</si>
  <si>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</si>
  <si>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</si>
  <si>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</si>
  <si>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</si>
  <si>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</si>
  <si>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</si>
  <si>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</si>
  <si>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</si>
  <si>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</si>
  <si>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</si>
  <si>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</si>
  <si>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</si>
  <si>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</si>
  <si>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</si>
  <si>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</si>
  <si>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</si>
  <si>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</si>
  <si>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</si>
  <si>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</si>
  <si>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</si>
  <si>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</si>
  <si>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</si>
  <si>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</si>
  <si>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</si>
  <si>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</si>
  <si>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</si>
  <si>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</si>
  <si>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</si>
  <si>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</si>
  <si>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</si>
  <si>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</si>
  <si>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</si>
  <si>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</si>
  <si>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</si>
  <si>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</si>
  <si>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</si>
  <si>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</si>
  <si>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</si>
  <si>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</si>
  <si>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</si>
  <si>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</si>
  <si>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</si>
  <si>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</si>
  <si>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</si>
  <si>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</si>
  <si>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</si>
  <si>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</si>
  <si>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</si>
  <si>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</si>
  <si>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</si>
  <si>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</si>
  <si>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</si>
  <si>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</si>
  <si>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</si>
  <si>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</si>
  <si>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</si>
  <si>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</si>
  <si>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</si>
  <si>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</si>
  <si>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</si>
  <si>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</si>
  <si>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</si>
  <si>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</si>
  <si>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</si>
  <si>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</si>
  <si>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</si>
  <si>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</si>
  <si>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</si>
  <si>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</si>
  <si>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</si>
  <si>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</si>
  <si>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</si>
  <si>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</si>
  <si>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</si>
  <si>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</si>
  <si>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</si>
  <si>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</si>
  <si>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</si>
  <si>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</si>
  <si>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</si>
  <si>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</si>
  <si>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</si>
  <si>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</si>
  <si>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</si>
  <si>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</si>
  <si>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</si>
  <si>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</si>
  <si>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</si>
  <si>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</si>
  <si>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</si>
  <si>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</si>
  <si>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</si>
  <si>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</si>
  <si>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</si>
  <si>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</si>
  <si>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</si>
  <si>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</si>
  <si>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</si>
  <si>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</si>
  <si>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</si>
  <si>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</si>
  <si>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</si>
  <si>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</si>
  <si>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</si>
  <si>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</si>
  <si>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</si>
  <si>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</si>
  <si>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</si>
  <si>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</si>
  <si>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</si>
  <si>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</si>
  <si>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</si>
  <si>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</si>
  <si>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</si>
  <si>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</si>
  <si>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</si>
  <si>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</si>
  <si>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</si>
  <si>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</si>
  <si>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</si>
  <si>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</si>
  <si>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</si>
  <si>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</si>
  <si>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</si>
  <si>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</si>
  <si>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</si>
  <si>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</si>
  <si>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</si>
  <si>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</si>
  <si>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</si>
  <si>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</si>
  <si>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</si>
  <si>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</si>
  <si>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</si>
  <si>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</si>
  <si>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</si>
  <si>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</si>
  <si>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</si>
  <si>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</si>
  <si>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</si>
  <si>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</si>
  <si>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</si>
  <si>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</si>
  <si>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</si>
  <si>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</si>
  <si>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</si>
  <si>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</si>
  <si>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</si>
  <si>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</si>
  <si>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</si>
  <si>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</si>
  <si>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</si>
  <si>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</si>
  <si>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</si>
  <si>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</si>
  <si>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</si>
  <si>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</si>
  <si>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</si>
  <si>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</si>
  <si>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</si>
  <si>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</si>
  <si>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</si>
  <si>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</si>
  <si>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</si>
  <si>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</si>
  <si>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</si>
  <si>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</si>
  <si>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</si>
  <si>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</si>
  <si>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</si>
  <si>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</si>
  <si>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</si>
  <si>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</si>
  <si>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</si>
  <si>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</si>
  <si>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</si>
  <si>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</si>
  <si>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</si>
  <si>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</si>
  <si>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</si>
  <si>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</si>
  <si>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</si>
  <si>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</si>
  <si>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</si>
  <si>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</si>
  <si>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</si>
  <si>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</si>
  <si>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</si>
  <si>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</si>
  <si>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</si>
  <si>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</si>
  <si>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</si>
  <si>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</si>
  <si>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</si>
  <si>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</si>
  <si>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</si>
  <si>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</si>
  <si>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</si>
  <si>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</si>
  <si>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</si>
  <si>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</si>
  <si>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</si>
  <si>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</si>
  <si>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</si>
  <si>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</si>
  <si>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</si>
  <si>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</si>
  <si>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</si>
  <si>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</si>
  <si>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</si>
  <si>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</si>
  <si>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</si>
  <si>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</si>
  <si>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</si>
  <si>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</si>
  <si>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</si>
  <si>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flowDirCol2</t>
  </si>
  <si>
    <t>valProdCol2</t>
  </si>
  <si>
    <t>valFeedCol2</t>
  </si>
  <si>
    <t>sTypeCol2</t>
  </si>
  <si>
    <t>sStepCol2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</si>
  <si>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</si>
  <si>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</si>
  <si>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</si>
  <si>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</si>
  <si>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</si>
  <si>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</si>
  <si>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</si>
  <si>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</si>
  <si>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</si>
  <si>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</si>
  <si>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</si>
  <si>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</si>
  <si>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</si>
  <si>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</si>
  <si>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</si>
  <si>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</si>
  <si>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</si>
  <si>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</si>
  <si>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</si>
  <si>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</si>
  <si>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</si>
  <si>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</si>
  <si>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</si>
  <si>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</si>
  <si>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</si>
  <si>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</si>
  <si>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</si>
  <si>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</si>
  <si>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</si>
  <si>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</si>
  <si>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</si>
  <si>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</si>
  <si>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</si>
  <si>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</si>
  <si>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</si>
  <si>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</si>
  <si>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</si>
  <si>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</si>
  <si>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</si>
  <si>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</si>
  <si>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</si>
  <si>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</si>
  <si>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</si>
  <si>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</si>
  <si>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</si>
  <si>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</si>
  <si>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</si>
  <si>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</si>
  <si>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</si>
  <si>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</si>
  <si>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</si>
  <si>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</si>
  <si>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</si>
  <si>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</si>
  <si>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</si>
  <si>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</si>
  <si>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</si>
  <si>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</si>
  <si>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Major updates on the macros.</t>
  </si>
  <si>
    <t>Macros were moved to a centeralized location: ./toPSAil/3_resources/10_macros/InputParsingMacros.xlam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</si>
  <si>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</si>
  <si>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</si>
  <si>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</si>
  <si>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</si>
  <si>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HP-FEE-RAF HP-FEE-RAF DP-ATM-XXX LP-ATM-RAF RP-XXX-RAF RP-FEE-XXX HP-FEE-RAF HP-FEE-RAF</t>
  </si>
  <si>
    <t>varying_pressure varying_pressure constant_pressure constant_pressure constant_pressure constant_pressure varying_pressure constant_pressure</t>
  </si>
  <si>
    <t>constant_pressure constant_pressure varying_pressure constant_pressure varying_pressure varying_pressure constant_pressure constant_pressure</t>
  </si>
  <si>
    <t>0 0.0000085 0.00000507 0.00000507 0.00000507 0.00000507 0.00000625 1</t>
  </si>
  <si>
    <t>0.00000507 0.00000507 0.00000625 1 0 0.0000085 0.00000507 0.00000507</t>
  </si>
  <si>
    <t>0.000055 0 1 1 1 1 0 0.000000125</t>
  </si>
  <si>
    <t>1 1 0 0.000000125 0.000055 0 1 1</t>
  </si>
  <si>
    <t>1_(negative) 0_(positive) 0_(positive) 0_(positive) 0_(positive) 0_(positive) 1_(negative) 1_(negative)</t>
  </si>
  <si>
    <t>0_(positive) 0_(positive) 1_(negative) 1_(negative) 1_(negative) 0_(positive) 0_(positive) 0_(positive)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</si>
</sst>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2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37644D-6EDF-C14A-A5DE-32D445AC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Adsorbers"/>
      <definedName name="Macros.initComs"/>
      <definedName name="Macros.initComsNoDelete"/>
      <definedName name="Macros.initPsaStep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41" dataDxfId="39" headerRowBorderDxfId="40" tableBorderDxfId="38" totalsRowBorderDxfId="37">
  <autoFilter ref="A9:J13" xr:uid="{B089C5C3-2CCE-4800-96CA-2131BB6E3E4F}"/>
  <tableColumns count="10">
    <tableColumn id="1" xr3:uid="{B74FFB85-2D30-2248-A7F7-F9B59A5E8CFF}" name="Variable" dataDxfId="36"/>
    <tableColumn id="4" xr3:uid="{60EF3E4D-7C76-4043-99D4-ADAEA96787E6}" name="Value" dataDxfId="35"/>
    <tableColumn id="5" xr3:uid="{C5CA3C39-58DB-CD4F-9E50-5D2008F0E4A7}" name="Unit" dataDxfId="34"/>
    <tableColumn id="6" xr3:uid="{B9E69413-DB95-204F-9494-7456D76A8956}" name="Comparisons" dataDxfId="33"/>
    <tableColumn id="7" xr3:uid="{F5A3A202-5AED-EF49-A242-F186A4937E89}" name="Variable Type" dataDxfId="32"/>
    <tableColumn id="8" xr3:uid="{93CB49C7-D7F9-AD4A-BE8A-B9B446828E85}" name="Dependency" dataDxfId="31"/>
    <tableColumn id="12" xr3:uid="{8A8E4280-7DFF-F040-BC62-92460CFF74F8}" name="Test 1" dataDxfId="30"/>
    <tableColumn id="10" xr3:uid="{B402B24B-3143-B74C-B234-CC9367918327}" name="Test 2" dataDxfId="29"/>
    <tableColumn id="2" xr3:uid="{A2ECB960-DF6E-CC4C-B930-70C73CAD4EDE}" name="Test 3" dataDxfId="28"/>
    <tableColumn id="9" xr3:uid="{AF810ADD-A738-A044-AE38-3E9B8AAB2DFA}" name="Description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26" dataDxfId="24" headerRowBorderDxfId="25" tableBorderDxfId="23" totalsRowBorderDxfId="22">
  <autoFilter ref="A9:J24" xr:uid="{B089C5C3-2CCE-4800-96CA-2131BB6E3E4F}"/>
  <tableColumns count="10">
    <tableColumn id="1" xr3:uid="{B98941E9-1F8D-FA4F-B8CD-D19FA0CCE7B4}" name="Variable" dataDxfId="21"/>
    <tableColumn id="4" xr3:uid="{727F89FD-185E-664A-A44F-49646268379F}" name="Value" dataDxfId="20">
      <calculatedColumnFormula>IF(Table1323[[#This Row],[Test 3]]=1,_xlfn.TEXTJOIN(" ",TRUE,'Cycle Organizer'!E11:E11),"")</calculatedColumnFormula>
    </tableColumn>
    <tableColumn id="5" xr3:uid="{D0488D30-3DC2-904A-BA5A-CACD3EEC7D17}" name="Unit" dataDxfId="19"/>
    <tableColumn id="6" xr3:uid="{9112EDC0-76BE-9546-A557-16201290DACC}" name="Comparisons" dataDxfId="18"/>
    <tableColumn id="7" xr3:uid="{4F3D680C-E3B0-014A-858E-06A189C1336A}" name="Variable Type" dataDxfId="17"/>
    <tableColumn id="8" xr3:uid="{4F5D00A9-97D5-E141-87BC-CB91CD679F2C}" name="Dependency" dataDxfId="16"/>
    <tableColumn id="12" xr3:uid="{3E2FDA4E-8924-234A-8D70-FEFA2242DD0C}" name="Test 1" dataDxfId="15"/>
    <tableColumn id="10" xr3:uid="{D5461923-1F13-424D-88C0-CDBD0551AB36}" name="Test 2" dataDxfId="14"/>
    <tableColumn id="2" xr3:uid="{8F164C94-DCC1-1941-A4E7-A3D223D748FE}" name="Test 3" dataDxfId="13"/>
    <tableColumn id="9" xr3:uid="{35227A5D-3970-B042-9FA5-06C9B540EE2C}" name="Description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A5E2074-DD70-974D-AB5F-F7B5E29578FA}">
    <text>place 1 if we want to keep the row when re-initializing. Otherwise, leave it as a blank.</text>
  </threadedComment>
  <threadedComment ref="H9" dT="2020-11-26T18:35:03.27" personId="{7F98AE94-13FB-49E1-9262-339C11E0EDB4}" id="{87C84BA3-B1A1-2642-89DA-EDE41137285B}">
    <text>supply a value greater than 1 if you want to duplicate the row</text>
  </threadedComment>
  <threadedComment ref="I9" dT="2020-11-28T01:53:47.29" personId="{7F98AE94-13FB-49E1-9262-339C11E0EDB4}" id="{1077E34B-55AF-6F4E-8980-BC89733FDFF3}">
    <text>1 means we need to have the variable specified; 0 means we need not have the variable specified</text>
  </threadedComment>
  <threadedComment ref="I9" dT="2020-11-28T01:56:42.32" personId="{7F98AE94-13FB-49E1-9262-339C11E0EDB4}" id="{CBE67F56-FAEE-604B-820E-6F83202320D8}" parentId="{1077E34B-55AF-6F4E-8980-BC89733FDFF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80" x14ac:dyDescent="0.2">
      <c r="D9" s="11">
        <v>3</v>
      </c>
      <c r="E9" s="12" t="s">
        <v>311</v>
      </c>
      <c r="F9" s="13">
        <v>45649</v>
      </c>
      <c r="G9" s="11" t="s">
        <v>37</v>
      </c>
      <c r="H9" s="11"/>
      <c r="I9" s="11"/>
      <c r="J9" s="12" t="s">
        <v>312</v>
      </c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algorithmName="SHA-512" hashValue="HZR5BdYujJrwCb5gI8YsMV1VkgocXDAEE21X315hRPJ/BKbdyyX0rhOP2ITsfMgQHd3ewZQJkn/amvuHCI4/qA==" saltValue="fhTIzfq6KwJV4QjsOA6I+Q==" spinCount="100000" sheet="1" objects="1" scenarios="1" selectLockedCells="1"/>
  <mergeCells count="2">
    <mergeCell ref="A3:J3"/>
    <mergeCell ref="J4:J8"/>
  </mergeCells>
  <conditionalFormatting sqref="B10:B13">
    <cfRule type="expression" dxfId="11" priority="1">
      <formula>IF(AND($B10&lt;&gt;"",$I10=0),1,0)</formula>
    </cfRule>
    <cfRule type="expression" dxfId="10" priority="2">
      <formula>IF($B10&lt;&gt;"",1,0)</formula>
    </cfRule>
    <cfRule type="expression" dxfId="9" priority="3">
      <formula>$I10 = 0</formula>
    </cfRule>
  </conditionalFormatting>
  <conditionalFormatting sqref="J4">
    <cfRule type="expression" dxfId="8" priority="12">
      <formula>IF(COUNTA($B$10:$B$13)&lt;&gt;COUNTIF($I$10:$I$13,1),1,0)</formula>
    </cfRule>
    <cfRule type="expression" dxfId="7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abSelected="1" topLeftCell="A2" zoomScaleNormal="80" zoomScaleSheetLayoutView="70" workbookViewId="0">
      <pane ySplit="8" topLeftCell="A10" activePane="bottomLeft" state="frozen"/>
      <selection activeCell="B2" sqref="B2"/>
      <selection pane="bottomLeft" activeCell="C6" sqref="C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252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251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250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249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248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algorithmName="SHA-512" hashValue="kRBtnbTuvgmZtW84/Mwy5zgJZ9nt3sma5J6lq9/87tACDkSjHIxMdDjSxDxFPodV726pdvAbg17iKBrbWsdujA==" saltValue="I4qNjZ8UCIRLINwh+Q2ONQ==" spinCount="100000" sheet="1" objects="1" scenarios="1" selectLockedCells="1" selectUnlockedCells="1"/>
  <mergeCells count="2">
    <mergeCell ref="A3:J3"/>
    <mergeCell ref="J4:J8"/>
  </mergeCells>
  <conditionalFormatting sqref="B10:B23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 = 0</formula>
    </cfRule>
  </conditionalFormatting>
  <conditionalFormatting sqref="J4">
    <cfRule type="expression" dxfId="3" priority="805">
      <formula>IF(COUNTA($B$10:$B$24)-COUNTIF($B$10:$B$24,"")+1&lt;&gt;COUNTIF($I$10:$I$24,1),1,0)</formula>
    </cfRule>
    <cfRule type="expression" dxfId="2" priority="806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1]!Macros.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zoomScaleNormal="100" workbookViewId="0">
      <pane xSplit="4" ySplit="10" topLeftCell="E23" activePane="bottomRight" state="frozen"/>
      <selection pane="topRight" activeCell="E1" sqref="E1"/>
      <selection pane="bottomLeft" activeCell="A11" sqref="A11"/>
      <selection pane="bottomRight" activeCell="E11" sqref="E11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IF([2]Initialization!$B$11=0,"flow-controlled",IF([2]Initialization!$B$11=1,"pressure-driven","error"))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IFERROR(IF(E16="varying_pressure",INDEX(Reference!$F$2:$F$14,MATCH(E17,varying_pressure,0),1),IF(E16="constant_pressure",INDEX(Reference!$Q$2:$Q$9,MATCH(E17,constant_pressure,0),1),"")),"")</f>
        <v>1_(negative)</v>
      </c>
      <c r="F18" s="46" t="str">
        <f>IFERROR(IF(F16="varying_pressure",INDEX(Reference!$F$2:$F$14,MATCH(F17,varying_pressure,0),1),IF(F16="constant_pressure",INDEX(Reference!$Q$2:$Q$9,MATCH(F17,constant_pressure,0),1),"")),"")</f>
        <v>0_(positive)</v>
      </c>
      <c r="G18" s="46" t="str">
        <f>IFERROR(IF(G16="varying_pressure",INDEX(Reference!$F$2:$F$14,MATCH(G17,varying_pressure,0),1),IF(G16="constant_pressure",INDEX(Reference!$Q$2:$Q$9,MATCH(G17,constant_pressure,0),1),"")),"")</f>
        <v>0_(positive)</v>
      </c>
      <c r="H18" s="46" t="str">
        <f>IFERROR(IF(H16="varying_pressure",INDEX(Reference!$F$2:$F$14,MATCH(H17,varying_pressure,0),1),IF(H16="constant_pressure",INDEX(Reference!$Q$2:$Q$9,MATCH(H17,constant_pressure,0),1),"")),"")</f>
        <v>0_(positive)</v>
      </c>
      <c r="I18" s="46" t="str">
        <f>IFERROR(IF(I16="varying_pressure",INDEX(Reference!$F$2:$F$14,MATCH(I17,varying_pressure,0),1),IF(I16="constant_pressure",INDEX(Reference!$Q$2:$Q$9,MATCH(I17,constant_pressure,0),1),"")),"")</f>
        <v>0_(positive)</v>
      </c>
      <c r="J18" s="46" t="str">
        <f>IFERROR(IF(J16="varying_pressure",INDEX(Reference!$F$2:$F$14,MATCH(J17,varying_pressure,0),1),IF(J16="constant_pressure",INDEX(Reference!$Q$2:$Q$9,MATCH(J17,constant_pressure,0),1),"")),"")</f>
        <v>0_(positive)</v>
      </c>
      <c r="K18" s="46" t="str">
        <f>IFERROR(IF(K16="varying_pressure",INDEX(Reference!$F$2:$F$14,MATCH(K17,varying_pressure,0),1),IF(K16="constant_pressure",INDEX(Reference!$Q$2:$Q$9,MATCH(K17,constant_pressure,0),1),"")),"")</f>
        <v>1_(negative)</v>
      </c>
      <c r="L18" s="46" t="str">
        <f>IFERROR(IF(L16="varying_pressure",INDEX(Reference!$F$2:$F$14,MATCH(L17,varying_pressure,0),1),IF(L16="constant_pressure",INDEX(Reference!$Q$2:$Q$9,MATCH(L17,constant_pressure,0),1),"")),"")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IFERROR(IF(E16="varying_pressure",INDEX(Reference!$G$2:$G$14,MATCH(E17,varying_pressure,0),1),IF(E16="constant_pressure",INDEX(Reference!$R$2:$R$9,MATCH(E17,constant_pressure,0),1),"")),"")</f>
        <v>None</v>
      </c>
      <c r="F19" s="46" t="str">
        <f>IFERROR(IF(F16="varying_pressure",INDEX(Reference!$G$2:$G$14,MATCH(F17,varying_pressure,0),1),IF(F16="constant_pressure",INDEX(Reference!$R$2:$R$9,MATCH(F17,constant_pressure,0),1),"")),"")</f>
        <v>Feed_Tank_(T-1)</v>
      </c>
      <c r="G19" s="46" t="str">
        <f>IFERROR(IF(G16="varying_pressure",INDEX(Reference!$G$2:$G$14,MATCH(G17,varying_pressure,0),1),IF(G16="constant_pressure",INDEX(Reference!$R$2:$R$9,MATCH(G17,constant_pressure,0),1),"")),"")</f>
        <v>Feed_Tank_(T-1)</v>
      </c>
      <c r="H19" s="46" t="str">
        <f>IFERROR(IF(H16="varying_pressure",INDEX(Reference!$G$2:$G$14,MATCH(H17,varying_pressure,0),1),IF(H16="constant_pressure",INDEX(Reference!$R$2:$R$9,MATCH(H17,constant_pressure,0),1),"")),"")</f>
        <v>Feed_Tank_(T-1)</v>
      </c>
      <c r="I19" s="46" t="str">
        <f>IFERROR(IF(I16="varying_pressure",INDEX(Reference!$G$2:$G$14,MATCH(I17,varying_pressure,0),1),IF(I16="constant_pressure",INDEX(Reference!$R$2:$R$9,MATCH(I17,constant_pressure,0),1),"")),"")</f>
        <v>Feed_Tank_(T-1)</v>
      </c>
      <c r="J19" s="46" t="str">
        <f>IFERROR(IF(J16="varying_pressure",INDEX(Reference!$G$2:$G$14,MATCH(J17,varying_pressure,0),1),IF(J16="constant_pressure",INDEX(Reference!$R$2:$R$9,MATCH(J17,constant_pressure,0),1),"")),"")</f>
        <v>Feed_Tank_(T-1)</v>
      </c>
      <c r="K19" s="46" t="str">
        <f>IFERROR(IF(K16="varying_pressure",INDEX(Reference!$G$2:$G$14,MATCH(K17,varying_pressure,0),1),IF(K16="constant_pressure",INDEX(Reference!$R$2:$R$9,MATCH(K17,constant_pressure,0),1),"")),"")</f>
        <v>Valve_6_(v6)</v>
      </c>
      <c r="L19" s="46" t="str">
        <f>IFERROR(IF(L16="varying_pressure",INDEX(Reference!$G$2:$G$14,MATCH(L17,varying_pressure,0),1),IF(L16="constant_pressure",INDEX(Reference!$R$2:$R$9,MATCH(L17,constant_pressure,0),1),"")),"")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IFERROR(IF(E16="varying_pressure",INDEX(Reference!$H$2:$H$14,MATCH(E17,varying_pressure,0),1),IF(E16="constant_pressure",INDEX(Reference!$S$2:$S$9,MATCH(E17,constant_pressure,0),1),"")),"")</f>
        <v>None</v>
      </c>
      <c r="F20" s="46" t="str">
        <f>IFERROR(IF(F16="varying_pressure",INDEX(Reference!$H$2:$H$14,MATCH(F17,varying_pressure,0),1),IF(F16="constant_pressure",INDEX(Reference!$S$2:$S$9,MATCH(F17,constant_pressure,0),1),"")),"")</f>
        <v>Valve_2_(v2)</v>
      </c>
      <c r="G20" s="46" t="str">
        <f>IFERROR(IF(G16="varying_pressure",INDEX(Reference!$H$2:$H$14,MATCH(G17,varying_pressure,0),1),IF(G16="constant_pressure",INDEX(Reference!$S$2:$S$9,MATCH(G17,constant_pressure,0),1),"")),"")</f>
        <v>Valve_2_(v2)</v>
      </c>
      <c r="H20" s="46" t="str">
        <f>IFERROR(IF(H16="varying_pressure",INDEX(Reference!$H$2:$H$14,MATCH(H17,varying_pressure,0),1),IF(H16="constant_pressure",INDEX(Reference!$S$2:$S$9,MATCH(H17,constant_pressure,0),1),"")),"")</f>
        <v>Valve_2_(v2)</v>
      </c>
      <c r="I20" s="46" t="str">
        <f>IFERROR(IF(I16="varying_pressure",INDEX(Reference!$H$2:$H$14,MATCH(I17,varying_pressure,0),1),IF(I16="constant_pressure",INDEX(Reference!$S$2:$S$9,MATCH(I17,constant_pressure,0),1),"")),"")</f>
        <v>Valve_2_(v2)</v>
      </c>
      <c r="J20" s="46" t="str">
        <f>IFERROR(IF(J16="varying_pressure",INDEX(Reference!$H$2:$H$14,MATCH(J17,varying_pressure,0),1),IF(J16="constant_pressure",INDEX(Reference!$S$2:$S$9,MATCH(J17,constant_pressure,0),1),"")),"")</f>
        <v>Valve_2_(v2)</v>
      </c>
      <c r="K20" s="46" t="str">
        <f>IFERROR(IF(K16="varying_pressure",INDEX(Reference!$H$2:$H$14,MATCH(K17,varying_pressure,0),1),IF(K16="constant_pressure",INDEX(Reference!$S$2:$S$9,MATCH(K17,constant_pressure,0),1),"")),"")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IFERROR(IF(L16="varying_pressure",INDEX(Reference!$H$2:$H$14,MATCH(L17,varying_pressure,0),1),IF(L16="constant_pressure",INDEX(Reference!$S$2:$S$9,MATCH(L17,constant_pressure,0),1),"")),"")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$9,MATCH(E17,constant_pressure,0),1),"")),IF($C$8="pressure-driven",IF(E16="varying_pressure",INDEX(Reference!$M$2:$M$14,MATCH(E17,varying_pressure,0),1),IF(E16="constant_pressure",INDEX(Reference!$X$2:$X$9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$9,MATCH(F17,constant_pressure,0),1),"")),IF($C$8="pressure-driven",IF(F16="varying_pressure",INDEX(Reference!$M$2:$M$14,MATCH(F17,varying_pressure,0),1),IF(F16="constant_pressure",INDEX(Reference!$X$2:$X$9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$9,MATCH(G17,constant_pressure,0),1),"")),IF($C$8="pressure-driven",IF(G16="varying_pressure",INDEX(Reference!$M$2:$M$14,MATCH(G17,varying_pressure,0),1),IF(G16="constant_pressure",INDEX(Reference!$X$2:$X$9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$9,MATCH(H17,constant_pressure,0),1),"")),IF($C$8="pressure-driven",IF(H16="varying_pressure",INDEX(Reference!$M$2:$M$14,MATCH(H17,varying_pressure,0),1),IF(H16="constant_pressure",INDEX(Reference!$X$2:$X$9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$9,MATCH(I17,constant_pressure,0),1),"")),IF($C$8="pressure-driven",IF(I16="varying_pressure",INDEX(Reference!$M$2:$M$14,MATCH(I17,varying_pressure,0),1),IF(I16="constant_pressure",INDEX(Reference!$X$2:$X$9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$9,MATCH(J17,constant_pressure,0),1),"")),IF($C$8="pressure-driven",IF(J16="varying_pressure",INDEX(Reference!$M$2:$M$14,MATCH(J17,varying_pressure,0),1),IF(J16="constant_pressure",INDEX(Reference!$X$2:$X$9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$9,MATCH(K17,constant_pressure,0),1),"")),IF($C$8="pressure-driven",IF(K16="varying_pressure",INDEX(Reference!$M$2:$M$14,MATCH(K17,varying_pressure,0),1),IF(K16="constant_pressure",INDEX(Reference!$X$2:$X$9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$9,MATCH(L17,constant_pressure,0),1),"")),IF($C$8="pressure-driven",IF(L16="varying_pressure",INDEX(Reference!$M$2:$M$14,MATCH(L17,varying_pressure,0),1),IF(L16="constant_pressure",INDEX(Reference!$X$2:$X$9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IFERROR(IF(E16="varying_pressure",INDEX(Reference!$I$2:$I$14,MATCH(E17,varying_pressure,0),1),IF(E16="constant_pressure",INDEX(Reference!$T$2:$T$9,MATCH(E17,constant_pressure,0),1),"")),"")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IFERROR(IF(F16="varying_pressure",INDEX(Reference!$I$2:$I$14,MATCH(F17,varying_pressure,0),1),IF(F16="constant_pressure",INDEX(Reference!$T$2:$T$9,MATCH(F17,constant_pressure,0),1),"")),"")</f>
        <v>None</v>
      </c>
      <c r="G23" s="46" t="str">
        <f>IFERROR(IF(G16="varying_pressure",INDEX(Reference!$I$2:$I$14,MATCH(G17,varying_pressure,0),1),IF(G16="constant_pressure",INDEX(Reference!$T$2:$T$9,MATCH(G17,constant_pressure,0),1),"")),"")</f>
        <v>Valve_1_(v1)</v>
      </c>
      <c r="H23" s="46" t="str">
        <f>IFERROR(IF(H16="varying_pressure",INDEX(Reference!$I$2:$I$14,MATCH(H17,varying_pressure,0),1),IF(H16="constant_pressure",INDEX(Reference!$T$2:$T$9,MATCH(H17,constant_pressure,0),1),"")),"")</f>
        <v>Valve_1_(v1)</v>
      </c>
      <c r="I23" s="46" t="str">
        <f>IFERROR(IF(I16="varying_pressure",INDEX(Reference!$I$2:$I$14,MATCH(I17,varying_pressure,0),1),IF(I16="constant_pressure",INDEX(Reference!$T$2:$T$9,MATCH(I17,constant_pressure,0),1),"")),"")</f>
        <v>Valve_1_(v1)</v>
      </c>
      <c r="J23" s="46" t="str">
        <f>IFERROR(IF(J16="varying_pressure",INDEX(Reference!$I$2:$I$14,MATCH(J17,varying_pressure,0),1),IF(J16="constant_pressure",INDEX(Reference!$T$2:$T$9,MATCH(J17,constant_pressure,0),1),"")),"")</f>
        <v>Valve_1_(v1)</v>
      </c>
      <c r="K23" s="46" t="str">
        <f>IFERROR(IF(K16="varying_pressure",INDEX(Reference!$I$2:$I$14,MATCH(K17,varying_pressure,0),1),IF(K16="constant_pressure",INDEX(Reference!$T$2:$T$9,MATCH(K17,constant_pressure,0),1),"")),"")</f>
        <v>None</v>
      </c>
      <c r="L23" s="46" t="str">
        <f>IFERROR(IF(L16="varying_pressure",INDEX(Reference!$I$2:$I$14,MATCH(L17,varying_pressure,0),1),IF(L16="constant_pressure",INDEX(Reference!$T$2:$T$9,MATCH(L17,constant_pressure,0),1),"")),"")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IFERROR(IF(E16="varying_pressure",INDEX(Reference!$J$2:$J$14,MATCH(E17,varying_pressure,0),1),IF(E16="constant_pressure",INDEX(Reference!$U$2:$U$9,MATCH(E17,constant_pressure,0),1),"")),"")</f>
        <v>Valve_5_(v5)</v>
      </c>
      <c r="F24" s="46" t="str">
        <f>IFERROR(IF(F16="varying_pressure",INDEX(Reference!$J$2:$J$14,MATCH(F17,varying_pressure,0),1),IF(F16="constant_pressure",INDEX(Reference!$U$2:$U$9,MATCH(F17,constant_pressure,0),1),"")),"")</f>
        <v>None</v>
      </c>
      <c r="G24" s="46" t="str">
        <f>IFERROR(IF(G16="varying_pressure",INDEX(Reference!$J$2:$J$14,MATCH(G17,varying_pressure,0),1),IF(G16="constant_pressure",INDEX(Reference!$U$2:$U$9,MATCH(G17,constant_pressure,0),1),"")),"")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IFERROR(IF(H16="varying_pressure",INDEX(Reference!$J$2:$J$14,MATCH(H17,varying_pressure,0),1),IF(H16="constant_pressure",INDEX(Reference!$U$2:$U$9,MATCH(H17,constant_pressure,0),1),"")),"")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IFERROR(IF(I16="varying_pressure",INDEX(Reference!$J$2:$J$14,MATCH(I17,varying_pressure,0),1),IF(I16="constant_pressure",INDEX(Reference!$U$2:$U$9,MATCH(I17,constant_pressure,0),1),"")),"")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IFERROR(IF(J16="varying_pressure",INDEX(Reference!$J$2:$J$14,MATCH(J17,varying_pressure,0),1),IF(J16="constant_pressure",INDEX(Reference!$U$2:$U$9,MATCH(J17,constant_pressure,0),1),"")),"")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IFERROR(IF(K16="varying_pressure",INDEX(Reference!$J$2:$J$14,MATCH(K17,varying_pressure,0),1),IF(K16="constant_pressure",INDEX(Reference!$U$2:$U$9,MATCH(K17,constant_pressure,0),1),"")),"")</f>
        <v>None</v>
      </c>
      <c r="L24" s="46" t="str">
        <f>IFERROR(IF(L16="varying_pressure",INDEX(Reference!$J$2:$J$14,MATCH(L17,varying_pressure,0),1),IF(L16="constant_pressure",INDEX(Reference!$U$2:$U$9,MATCH(L17,constant_pressure,0),1),"")),"")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$9,MATCH(E17,constant_pressure,0),1),"")),IF($C$8="pressure-driven",IF(E16="varying_pressure",INDEX(Reference!$N$2:$N$14,MATCH(E17,varying_pressure,0),1),IF(E16="constant_pressure",INDEX(Reference!$Y$2:$Y$9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$9,MATCH(F17,constant_pressure,0),1),"")),IF($C$8="pressure-driven",IF(F16="varying_pressure",INDEX(Reference!$N$2:$N$14,MATCH(F17,varying_pressure,0),1),IF(F16="constant_pressure",INDEX(Reference!$Y$2:$Y$9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$9,MATCH(G17,constant_pressure,0),1),"")),IF($C$8="pressure-driven",IF(G16="varying_pressure",INDEX(Reference!$N$2:$N$14,MATCH(G17,varying_pressure,0),1),IF(G16="constant_pressure",INDEX(Reference!$Y$2:$Y$9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$9,MATCH(H17,constant_pressure,0),1),"")),IF($C$8="pressure-driven",IF(H16="varying_pressure",INDEX(Reference!$N$2:$N$14,MATCH(H17,varying_pressure,0),1),IF(H16="constant_pressure",INDEX(Reference!$Y$2:$Y$9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$9,MATCH(I17,constant_pressure,0),1),"")),IF($C$8="pressure-driven",IF(I16="varying_pressure",INDEX(Reference!$N$2:$N$14,MATCH(I17,varying_pressure,0),1),IF(I16="constant_pressure",INDEX(Reference!$Y$2:$Y$9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$9,MATCH(J17,constant_pressure,0),1),"")),IF($C$8="pressure-driven",IF(J16="varying_pressure",INDEX(Reference!$N$2:$N$14,MATCH(J17,varying_pressure,0),1),IF(J16="constant_pressure",INDEX(Reference!$Y$2:$Y$9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$9,MATCH(K17,constant_pressure,0),1),"")),IF($C$8="pressure-driven",IF(K16="varying_pressure",INDEX(Reference!$N$2:$N$14,MATCH(K17,varying_pressure,0),1),IF(K16="constant_pressure",INDEX(Reference!$Y$2:$Y$9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$9,MATCH(L17,constant_pressure,0),1),"")),IF($C$8="pressure-driven",IF(L16="varying_pressure",INDEX(Reference!$N$2:$N$14,MATCH(L17,varying_pressure,0),1),IF(L16="constant_pressure",INDEX(Reference!$Y$2:$Y$9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IFERROR(IF(E28="varying_pressure",INDEX(Reference!$F$2:$F$14,MATCH(E29,varying_pressure,0),1),IF(E28="constant_pressure",INDEX(Reference!$Q$2:$Q$9,MATCH(E29,constant_pressure,0),1),"")),"")</f>
        <v>0_(positive)</v>
      </c>
      <c r="F30" s="46" t="str">
        <f>IFERROR(IF(F28="varying_pressure",INDEX(Reference!$F$2:$F$14,MATCH(F29,varying_pressure,0),1),IF(F28="constant_pressure",INDEX(Reference!$Q$2:$Q$9,MATCH(F29,constant_pressure,0),1),"")),"")</f>
        <v>0_(positive)</v>
      </c>
      <c r="G30" s="46" t="str">
        <f>IFERROR(IF(G28="varying_pressure",INDEX(Reference!$F$2:$F$14,MATCH(G29,varying_pressure,0),1),IF(G28="constant_pressure",INDEX(Reference!$Q$2:$Q$9,MATCH(G29,constant_pressure,0),1),"")),"")</f>
        <v>1_(negative)</v>
      </c>
      <c r="H30" s="46" t="str">
        <f>IFERROR(IF(H28="varying_pressure",INDEX(Reference!$F$2:$F$14,MATCH(H29,varying_pressure,0),1),IF(H28="constant_pressure",INDEX(Reference!$Q$2:$Q$9,MATCH(H29,constant_pressure,0),1),"")),"")</f>
        <v>1_(negative)</v>
      </c>
      <c r="I30" s="46" t="str">
        <f>IFERROR(IF(I28="varying_pressure",INDEX(Reference!$F$2:$F$14,MATCH(I29,varying_pressure,0),1),IF(I28="constant_pressure",INDEX(Reference!$Q$2:$Q$9,MATCH(I29,constant_pressure,0),1),"")),"")</f>
        <v>1_(negative)</v>
      </c>
      <c r="J30" s="46" t="str">
        <f>IFERROR(IF(J28="varying_pressure",INDEX(Reference!$F$2:$F$14,MATCH(J29,varying_pressure,0),1),IF(J28="constant_pressure",INDEX(Reference!$Q$2:$Q$9,MATCH(J29,constant_pressure,0),1),"")),"")</f>
        <v>0_(positive)</v>
      </c>
      <c r="K30" s="46" t="str">
        <f>IFERROR(IF(K28="varying_pressure",INDEX(Reference!$F$2:$F$14,MATCH(K29,varying_pressure,0),1),IF(K28="constant_pressure",INDEX(Reference!$Q$2:$Q$9,MATCH(K29,constant_pressure,0),1),"")),"")</f>
        <v>0_(positive)</v>
      </c>
      <c r="L30" s="46" t="str">
        <f>IFERROR(IF(L28="varying_pressure",INDEX(Reference!$F$2:$F$14,MATCH(L29,varying_pressure,0),1),IF(L28="constant_pressure",INDEX(Reference!$Q$2:$Q$9,MATCH(L29,constant_pressure,0),1),"")),"")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IFERROR(IF(E28="varying_pressure",INDEX(Reference!$G$2:$G$14,MATCH(E29,varying_pressure,0),1),IF(E28="constant_pressure",INDEX(Reference!$R$2:$R$9,MATCH(E29,constant_pressure,0),1),"")),"")</f>
        <v>Feed_Tank_(T-1)</v>
      </c>
      <c r="F31" s="46" t="str">
        <f>IFERROR(IF(F28="varying_pressure",INDEX(Reference!$G$2:$G$14,MATCH(F29,varying_pressure,0),1),IF(F28="constant_pressure",INDEX(Reference!$R$2:$R$9,MATCH(F29,constant_pressure,0),1),"")),"")</f>
        <v>Feed_Tank_(T-1)</v>
      </c>
      <c r="G31" s="46" t="str">
        <f>IFERROR(IF(G28="varying_pressure",INDEX(Reference!$G$2:$G$14,MATCH(G29,varying_pressure,0),1),IF(G28="constant_pressure",INDEX(Reference!$R$2:$R$9,MATCH(G29,constant_pressure,0),1),"")),"")</f>
        <v>Valve_6_(v6)</v>
      </c>
      <c r="H31" s="46" t="str">
        <f>IFERROR(IF(H28="varying_pressure",INDEX(Reference!$G$2:$G$14,MATCH(H29,varying_pressure,0),1),IF(H28="constant_pressure",INDEX(Reference!$R$2:$R$9,MATCH(H29,constant_pressure,0),1),"")),"")</f>
        <v>Valve_6_(v6)</v>
      </c>
      <c r="I31" s="46" t="str">
        <f>IFERROR(IF(I28="varying_pressure",INDEX(Reference!$G$2:$G$14,MATCH(I29,varying_pressure,0),1),IF(I28="constant_pressure",INDEX(Reference!$R$2:$R$9,MATCH(I29,constant_pressure,0),1),"")),"")</f>
        <v>None</v>
      </c>
      <c r="J31" s="46" t="str">
        <f>IFERROR(IF(J28="varying_pressure",INDEX(Reference!$G$2:$G$14,MATCH(J29,varying_pressure,0),1),IF(J28="constant_pressure",INDEX(Reference!$R$2:$R$9,MATCH(J29,constant_pressure,0),1),"")),"")</f>
        <v>Feed_Tank_(T-1)</v>
      </c>
      <c r="K31" s="46" t="str">
        <f>IFERROR(IF(K28="varying_pressure",INDEX(Reference!$G$2:$G$14,MATCH(K29,varying_pressure,0),1),IF(K28="constant_pressure",INDEX(Reference!$R$2:$R$9,MATCH(K29,constant_pressure,0),1),"")),"")</f>
        <v>Feed_Tank_(T-1)</v>
      </c>
      <c r="L31" s="46" t="str">
        <f>IFERROR(IF(L28="varying_pressure",INDEX(Reference!$G$2:$G$14,MATCH(L29,varying_pressure,0),1),IF(L28="constant_pressure",INDEX(Reference!$R$2:$R$9,MATCH(L29,constant_pressure,0),1),"")),"")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IFERROR(IF(E28="varying_pressure",INDEX(Reference!$H$2:$H$14,MATCH(E29,varying_pressure,0),1),IF(E28="constant_pressure",INDEX(Reference!$S$2:$S$9,MATCH(E29,constant_pressure,0),1),"")),"")</f>
        <v>Valve_2_(v2)</v>
      </c>
      <c r="F32" s="46" t="str">
        <f>IFERROR(IF(F28="varying_pressure",INDEX(Reference!$H$2:$H$14,MATCH(F29,varying_pressure,0),1),IF(F28="constant_pressure",INDEX(Reference!$S$2:$S$9,MATCH(F29,constant_pressure,0),1),"")),"")</f>
        <v>Valve_2_(v2)</v>
      </c>
      <c r="G32" s="46" t="str">
        <f>IFERROR(IF(G28="varying_pressure",INDEX(Reference!$H$2:$H$14,MATCH(G29,varying_pressure,0),1),IF(G28="constant_pressure",INDEX(Reference!$S$2:$S$9,MATCH(G29,constant_pressure,0),1),"")),"")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IFERROR(IF(H28="varying_pressure",INDEX(Reference!$H$2:$H$14,MATCH(H29,varying_pressure,0),1),IF(H28="constant_pressure",INDEX(Reference!$S$2:$S$9,MATCH(H29,constant_pressure,0),1),"")),"")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IFERROR(IF(I28="varying_pressure",INDEX(Reference!$H$2:$H$14,MATCH(I29,varying_pressure,0),1),IF(I28="constant_pressure",INDEX(Reference!$S$2:$S$9,MATCH(I29,constant_pressure,0),1),"")),"")</f>
        <v>None</v>
      </c>
      <c r="J32" s="46" t="str">
        <f>IFERROR(IF(J28="varying_pressure",INDEX(Reference!$H$2:$H$14,MATCH(J29,varying_pressure,0),1),IF(J28="constant_pressure",INDEX(Reference!$S$2:$S$9,MATCH(J29,constant_pressure,0),1),"")),"")</f>
        <v>Valve_2_(v2)</v>
      </c>
      <c r="K32" s="46" t="str">
        <f>IFERROR(IF(K28="varying_pressure",INDEX(Reference!$H$2:$H$14,MATCH(K29,varying_pressure,0),1),IF(K28="constant_pressure",INDEX(Reference!$S$2:$S$9,MATCH(K29,constant_pressure,0),1),"")),"")</f>
        <v>Valve_2_(v2)</v>
      </c>
      <c r="L32" s="46" t="str">
        <f>IFERROR(IF(L28="varying_pressure",INDEX(Reference!$H$2:$H$14,MATCH(L29,varying_pressure,0),1),IF(L28="constant_pressure",INDEX(Reference!$S$2:$S$9,MATCH(L29,constant_pressure,0),1),"")),"")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$9,MATCH(E29,constant_pressure,0),1),"")),IF($C$8="pressure-driven",IF(E28="varying_pressure",INDEX(Reference!$M$2:$M$14,MATCH(E29,varying_pressure,0),1),IF(E28="constant_pressure",INDEX(Reference!$X$2:$X$9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$9,MATCH(F29,constant_pressure,0),1),"")),IF($C$8="pressure-driven",IF(F28="varying_pressure",INDEX(Reference!$M$2:$M$14,MATCH(F29,varying_pressure,0),1),IF(F28="constant_pressure",INDEX(Reference!$X$2:$X$9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$9,MATCH(G29,constant_pressure,0),1),"")),IF($C$8="pressure-driven",IF(G28="varying_pressure",INDEX(Reference!$M$2:$M$14,MATCH(G29,varying_pressure,0),1),IF(G28="constant_pressure",INDEX(Reference!$X$2:$X$9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$9,MATCH(H29,constant_pressure,0),1),"")),IF($C$8="pressure-driven",IF(H28="varying_pressure",INDEX(Reference!$M$2:$M$14,MATCH(H29,varying_pressure,0),1),IF(H28="constant_pressure",INDEX(Reference!$X$2:$X$9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$9,MATCH(I29,constant_pressure,0),1),"")),IF($C$8="pressure-driven",IF(I28="varying_pressure",INDEX(Reference!$M$2:$M$14,MATCH(I29,varying_pressure,0),1),IF(I28="constant_pressure",INDEX(Reference!$X$2:$X$9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$9,MATCH(J29,constant_pressure,0),1),"")),IF($C$8="pressure-driven",IF(J28="varying_pressure",INDEX(Reference!$M$2:$M$14,MATCH(J29,varying_pressure,0),1),IF(J28="constant_pressure",INDEX(Reference!$X$2:$X$9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$9,MATCH(K29,constant_pressure,0),1),"")),IF($C$8="pressure-driven",IF(K28="varying_pressure",INDEX(Reference!$M$2:$M$14,MATCH(K29,varying_pressure,0),1),IF(K28="constant_pressure",INDEX(Reference!$X$2:$X$9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$9,MATCH(L29,constant_pressure,0),1),"")),IF($C$8="pressure-driven",IF(L28="varying_pressure",INDEX(Reference!$M$2:$M$14,MATCH(L29,varying_pressure,0),1),IF(L28="constant_pressure",INDEX(Reference!$X$2:$X$9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IFERROR(IF(E28="varying_pressure",INDEX(Reference!$I$2:$I$14,MATCH(E29,varying_pressure,0),1),IF(E28="constant_pressure",INDEX(Reference!$T$2:$T$9,MATCH(E29,constant_pressure,0),1),"")),"")</f>
        <v>Valve_1_(v1)</v>
      </c>
      <c r="F35" s="46" t="str">
        <f>IFERROR(IF(F28="varying_pressure",INDEX(Reference!$I$2:$I$14,MATCH(F29,varying_pressure,0),1),IF(F28="constant_pressure",INDEX(Reference!$T$2:$T$9,MATCH(F29,constant_pressure,0),1),"")),"")</f>
        <v>Valve_1_(v1)</v>
      </c>
      <c r="G35" s="46" t="str">
        <f>IFERROR(IF(G28="varying_pressure",INDEX(Reference!$I$2:$I$14,MATCH(G29,varying_pressure,0),1),IF(G28="constant_pressure",INDEX(Reference!$T$2:$T$9,MATCH(G29,constant_pressure,0),1),"")),"")</f>
        <v>None</v>
      </c>
      <c r="H35" s="46" t="str">
        <f>IFERROR(IF(H28="varying_pressure",INDEX(Reference!$I$2:$I$14,MATCH(H29,varying_pressure,0),1),IF(H28="constant_pressure",INDEX(Reference!$T$2:$T$9,MATCH(H29,constant_pressure,0),1),"")),"")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IFERROR(IF(I28="varying_pressure",INDEX(Reference!$I$2:$I$14,MATCH(I29,varying_pressure,0),1),IF(I28="constant_pressure",INDEX(Reference!$T$2:$T$9,MATCH(I29,constant_pressure,0),1),"")),"")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IFERROR(IF(J28="varying_pressure",INDEX(Reference!$I$2:$I$14,MATCH(J29,varying_pressure,0),1),IF(J28="constant_pressure",INDEX(Reference!$T$2:$T$9,MATCH(J29,constant_pressure,0),1),"")),"")</f>
        <v>None</v>
      </c>
      <c r="K35" s="46" t="str">
        <f>IFERROR(IF(K28="varying_pressure",INDEX(Reference!$I$2:$I$14,MATCH(K29,varying_pressure,0),1),IF(K28="constant_pressure",INDEX(Reference!$T$2:$T$9,MATCH(K29,constant_pressure,0),1),"")),"")</f>
        <v>Valve_1_(v1)</v>
      </c>
      <c r="L35" s="46" t="str">
        <f>IFERROR(IF(L28="varying_pressure",INDEX(Reference!$I$2:$I$14,MATCH(L29,varying_pressure,0),1),IF(L28="constant_pressure",INDEX(Reference!$T$2:$T$9,MATCH(L29,constant_pressure,0),1),"")),"")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IFERROR(IF(E28="varying_pressure",INDEX(Reference!$J$2:$J$14,MATCH(E29,varying_pressure,0),1),IF(E28="constant_pressure",INDEX(Reference!$U$2:$U$9,MATCH(E29,constant_pressure,0),1),"")),"")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IFERROR(IF(F28="varying_pressure",INDEX(Reference!$J$2:$J$14,MATCH(F29,varying_pressure,0),1),IF(F28="constant_pressure",INDEX(Reference!$U$2:$U$9,MATCH(F29,constant_pressure,0),1),"")),"")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IFERROR(IF(G28="varying_pressure",INDEX(Reference!$J$2:$J$14,MATCH(G29,varying_pressure,0),1),IF(G28="constant_pressure",INDEX(Reference!$U$2:$U$9,MATCH(G29,constant_pressure,0),1),"")),"")</f>
        <v>None</v>
      </c>
      <c r="H36" s="46" t="str">
        <f>IFERROR(IF(H28="varying_pressure",INDEX(Reference!$J$2:$J$14,MATCH(H29,varying_pressure,0),1),IF(H28="constant_pressure",INDEX(Reference!$U$2:$U$9,MATCH(H29,constant_pressure,0),1),"")),"")</f>
        <v>Valve_5_(v5)</v>
      </c>
      <c r="I36" s="46" t="str">
        <f>IFERROR(IF(I28="varying_pressure",INDEX(Reference!$J$2:$J$14,MATCH(I29,varying_pressure,0),1),IF(I28="constant_pressure",INDEX(Reference!$U$2:$U$9,MATCH(I29,constant_pressure,0),1),"")),"")</f>
        <v>Valve_5_(v5)</v>
      </c>
      <c r="J36" s="46" t="str">
        <f>IFERROR(IF(J28="varying_pressure",INDEX(Reference!$J$2:$J$14,MATCH(J29,varying_pressure,0),1),IF(J28="constant_pressure",INDEX(Reference!$U$2:$U$9,MATCH(J29,constant_pressure,0),1),"")),"")</f>
        <v>None</v>
      </c>
      <c r="K36" s="46" t="str">
        <f>IFERROR(IF(K28="varying_pressure",INDEX(Reference!$J$2:$J$14,MATCH(K29,varying_pressure,0),1),IF(K28="constant_pressure",INDEX(Reference!$U$2:$U$9,MATCH(K29,constant_pressure,0),1),"")),"")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IFERROR(IF(L28="varying_pressure",INDEX(Reference!$J$2:$J$14,MATCH(L29,varying_pressure,0),1),IF(L28="constant_pressure",INDEX(Reference!$U$2:$U$9,MATCH(L29,constant_pressure,0),1),"")),"")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$9,MATCH(E29,constant_pressure,0),1),"")),IF($C$8="pressure-driven",IF(E28="varying_pressure",INDEX(Reference!$N$2:$N$14,MATCH(E29,varying_pressure,0),1),IF(E28="constant_pressure",INDEX(Reference!$Y$2:$Y$9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$9,MATCH(F29,constant_pressure,0),1),"")),IF($C$8="pressure-driven",IF(F28="varying_pressure",INDEX(Reference!$N$2:$N$14,MATCH(F29,varying_pressure,0),1),IF(F28="constant_pressure",INDEX(Reference!$Y$2:$Y$9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$9,MATCH(G29,constant_pressure,0),1),"")),IF($C$8="pressure-driven",IF(G28="varying_pressure",INDEX(Reference!$N$2:$N$14,MATCH(G29,varying_pressure,0),1),IF(G28="constant_pressure",INDEX(Reference!$Y$2:$Y$9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$9,MATCH(H29,constant_pressure,0),1),"")),IF($C$8="pressure-driven",IF(H28="varying_pressure",INDEX(Reference!$N$2:$N$14,MATCH(H29,varying_pressure,0),1),IF(H28="constant_pressure",INDEX(Reference!$Y$2:$Y$9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$9,MATCH(I29,constant_pressure,0),1),"")),IF($C$8="pressure-driven",IF(I28="varying_pressure",INDEX(Reference!$N$2:$N$14,MATCH(I29,varying_pressure,0),1),IF(I28="constant_pressure",INDEX(Reference!$Y$2:$Y$9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$9,MATCH(J29,constant_pressure,0),1),"")),IF($C$8="pressure-driven",IF(J28="varying_pressure",INDEX(Reference!$N$2:$N$14,MATCH(J29,varying_pressure,0),1),IF(J28="constant_pressure",INDEX(Reference!$Y$2:$Y$9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$9,MATCH(K29,constant_pressure,0),1),"")),IF($C$8="pressure-driven",IF(K28="varying_pressure",INDEX(Reference!$N$2:$N$14,MATCH(K29,varying_pressure,0),1),IF(K28="constant_pressure",INDEX(Reference!$Y$2:$Y$9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$9,MATCH(L29,constant_pressure,0),1),"")),IF($C$8="pressure-driven",IF(L28="varying_pressure",INDEX(Reference!$N$2:$N$14,MATCH(L29,varying_pressure,0),1),IF(L28="constant_pressure",INDEX(Reference!$Y$2:$Y$9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algorithmName="SHA-512" hashValue="3PloOi3H1vkxtV21sBuY34Gcihcp4zd98Uh8BbzBRAlaOyG48SMYdZj6kfNne9AOYBlPk/cPrltLtFFnyCXshQ==" saltValue="WxFHvUQOW3hp67P6n0IqBQ==" spinCount="100000" sheet="1" selectLockedCells="1"/>
  <mergeCells count="1">
    <mergeCell ref="B10:D10"/>
  </mergeCells>
  <phoneticPr fontId="1" type="noConversion"/>
  <conditionalFormatting sqref="E11:L1048576">
    <cfRule type="notContainsBlanks" dxfId="1" priority="1">
      <formula>LEN(TRIM(E11))&gt;0</formula>
    </cfRule>
  </conditionalFormatting>
  <conditionalFormatting sqref="N11:XFD1048576">
    <cfRule type="notContainsBlanks" dxfId="0" priority="12">
      <formula>LEN(TRIM(N11))&gt;0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1]!Macros.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1]!Macros.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Y1" zoomScale="125" workbookViewId="0">
      <selection activeCell="AB15" sqref="AB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150</v>
      </c>
      <c r="Q7" t="s">
        <v>195</v>
      </c>
      <c r="R7" t="s">
        <v>192</v>
      </c>
      <c r="S7" t="s">
        <v>203</v>
      </c>
      <c r="T7" t="s">
        <v>204</v>
      </c>
      <c r="U7" t="s">
        <v>198</v>
      </c>
      <c r="V7" t="s">
        <v>199</v>
      </c>
      <c r="W7" t="s">
        <v>200</v>
      </c>
      <c r="X7" t="s">
        <v>199</v>
      </c>
      <c r="Y7" t="s">
        <v>240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151</v>
      </c>
      <c r="Q8" t="s">
        <v>195</v>
      </c>
      <c r="R8" t="s">
        <v>193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152</v>
      </c>
      <c r="Q9" t="s">
        <v>194</v>
      </c>
      <c r="R9" t="s">
        <v>201</v>
      </c>
      <c r="S9" t="s">
        <v>197</v>
      </c>
      <c r="T9" t="s">
        <v>193</v>
      </c>
      <c r="U9" t="s">
        <v>206</v>
      </c>
      <c r="V9" t="s">
        <v>200</v>
      </c>
      <c r="W9" t="s">
        <v>199</v>
      </c>
      <c r="X9" t="s">
        <v>240</v>
      </c>
      <c r="Y9" t="s">
        <v>199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algorithmName="SHA-512" hashValue="RArH3paDDx3e+wltDhDoU495HN3tF5x/rVi4gbQex8Mrmb+5JpRMUYBu8sT5xM/tDEScJ8Z0/IJynK22Q5tM+Q==" saltValue="dBN8b6fSysgoNoWa3pNzag==" spinCount="100000"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opLeftCell="A58" zoomScale="85" zoomScaleNormal="85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253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254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255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256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257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258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259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260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261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262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7" t="s">
        <v>263</v>
      </c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9"/>
    </row>
    <row r="19" spans="1:18" ht="15" x14ac:dyDescent="0.2">
      <c r="A19" s="26"/>
      <c r="B19" s="25" t="s">
        <v>264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20" t="s">
        <v>98</v>
      </c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23">
        <f>IF($J$23&gt;$J$24,$D$24*$J$25/1000*$J$24/('[3]Ideal Gas Properties'!$B$10*$J$26)/($J$23-$J$24),IF($J$23&lt;$J$24,$D$24*$J$25/1000*$J$23/('[3]Ideal Gas Properties'!$B$10*$J$26)/($J$23-$J$24),""))</f>
        <v>4.7988257899407901E-9</v>
      </c>
      <c r="E23" s="123"/>
      <c r="F23" s="124" t="s">
        <v>67</v>
      </c>
      <c r="G23" s="125"/>
      <c r="H23" s="25"/>
      <c r="I23" s="88" t="s">
        <v>265</v>
      </c>
      <c r="J23" s="89">
        <f>110000/101325</f>
        <v>1.0856155933876142</v>
      </c>
      <c r="K23" s="33" t="s">
        <v>101</v>
      </c>
      <c r="L23" s="33" t="s">
        <v>266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267</v>
      </c>
      <c r="D24" s="126">
        <f>IF($J$23&gt;$J$24,1,IF($J$23&lt;$J$24,-1,""))</f>
        <v>-1</v>
      </c>
      <c r="E24" s="126"/>
      <c r="F24" s="127" t="s">
        <v>3</v>
      </c>
      <c r="G24" s="128"/>
      <c r="H24" s="25"/>
      <c r="I24" s="92" t="s">
        <v>268</v>
      </c>
      <c r="J24" s="89">
        <f>358000/101325</f>
        <v>3.5331852948433258</v>
      </c>
      <c r="K24" s="25" t="s">
        <v>101</v>
      </c>
      <c r="L24" s="25" t="s">
        <v>269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270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271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272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274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275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276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277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278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279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280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281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282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284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285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286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287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288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289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290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13" t="s">
        <v>98</v>
      </c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5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9">
        <f>IF(AND($L$73-$L$74&gt;0,$L$75&lt;$L$73),"wrong Phat",IF(AND($L$73-$L$74&lt;0,$L$75&gt;$L$73),"wrong Phat",ABS($L$69*$L$70/('[3]Ideal Gas Properties'!$B$10*$L$71*($L$72))*LN(($L$75-$L$74)/($L$75-$L$73))/1000)))</f>
        <v>4.9113437756169229E-6</v>
      </c>
      <c r="F69" s="129"/>
      <c r="G69" s="130" t="s">
        <v>67</v>
      </c>
      <c r="H69" s="131"/>
      <c r="I69" s="25"/>
      <c r="J69" s="25"/>
      <c r="K69" s="24" t="s">
        <v>110</v>
      </c>
      <c r="L69" s="89">
        <v>0.6</v>
      </c>
      <c r="M69" s="33" t="s">
        <v>3</v>
      </c>
      <c r="N69" s="132" t="s">
        <v>111</v>
      </c>
      <c r="O69" s="132"/>
      <c r="P69" s="133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9" t="s">
        <v>114</v>
      </c>
      <c r="O70" s="109"/>
      <c r="P70" s="110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9" t="s">
        <v>106</v>
      </c>
      <c r="O71" s="109"/>
      <c r="P71" s="110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291</v>
      </c>
      <c r="L72" s="93">
        <v>6</v>
      </c>
      <c r="M72" s="25" t="s">
        <v>62</v>
      </c>
      <c r="N72" s="109" t="s">
        <v>116</v>
      </c>
      <c r="O72" s="109"/>
      <c r="P72" s="110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9" t="s">
        <v>118</v>
      </c>
      <c r="O73" s="109"/>
      <c r="P73" s="110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9" t="s">
        <v>120</v>
      </c>
      <c r="O74" s="109"/>
      <c r="P74" s="110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11" t="s">
        <v>292</v>
      </c>
      <c r="O75" s="111"/>
      <c r="P75" s="11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13" t="s">
        <v>310</v>
      </c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5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293</v>
      </c>
      <c r="E80" s="116">
        <f>L84*(L80/L82)*(L83/L81)*1000/60</f>
        <v>0.27457510837252547</v>
      </c>
      <c r="F80" s="116"/>
      <c r="G80" s="40" t="s">
        <v>103</v>
      </c>
      <c r="H80" s="100"/>
      <c r="I80" s="25"/>
      <c r="J80" s="25"/>
      <c r="K80" s="24" t="s">
        <v>294</v>
      </c>
      <c r="L80" s="89">
        <v>300.14999999999998</v>
      </c>
      <c r="M80" s="33" t="s">
        <v>105</v>
      </c>
      <c r="N80" s="33" t="s">
        <v>295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296</v>
      </c>
      <c r="L81" s="93">
        <f>358000/101325</f>
        <v>3.5331852948433258</v>
      </c>
      <c r="M81" s="25" t="s">
        <v>101</v>
      </c>
      <c r="N81" s="25" t="s">
        <v>297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298</v>
      </c>
      <c r="L82" s="93">
        <v>273.14999999999998</v>
      </c>
      <c r="M82" s="25" t="s">
        <v>105</v>
      </c>
      <c r="N82" s="25" t="s">
        <v>299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300</v>
      </c>
      <c r="L83" s="93">
        <v>1</v>
      </c>
      <c r="M83" s="25" t="s">
        <v>101</v>
      </c>
      <c r="N83" s="25" t="s">
        <v>301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302</v>
      </c>
      <c r="L84" s="94">
        <f>0.0309*1000000/1000/(35/60)*(1*10^(-3))</f>
        <v>5.2971428571428572E-2</v>
      </c>
      <c r="M84" s="38" t="s">
        <v>303</v>
      </c>
      <c r="N84" s="38" t="s">
        <v>304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305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306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307</v>
      </c>
      <c r="E120" s="25"/>
      <c r="F120" s="25"/>
      <c r="G120" s="25"/>
      <c r="H120" s="25"/>
      <c r="I120" s="25"/>
      <c r="J120" s="25"/>
      <c r="K120" s="25"/>
      <c r="L120" s="25" t="s">
        <v>308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309</v>
      </c>
      <c r="E121" s="25"/>
      <c r="F121" s="25"/>
      <c r="G121" s="25"/>
      <c r="H121" s="25"/>
      <c r="I121" s="25"/>
      <c r="J121" s="25"/>
      <c r="K121" s="25"/>
      <c r="L121" s="25" t="s">
        <v>309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08" t="s">
        <v>132</v>
      </c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</row>
    <row r="157" spans="1:18" ht="15" x14ac:dyDescent="0.2">
      <c r="A157" s="26"/>
      <c r="B157" s="25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algorithmName="SHA-512" hashValue="NX7/Jqg2oaHdJx/t7X1E8y2Yg0yteVbTeHirLJovU6i4YXlTGvv6EP7Noe8vuovbMa/zZKwVPZ8A3Zt9UxSn7g==" saltValue="hYRgxXqPSqipDNvwD5Ui8g==" spinCount="100000" sheet="1" objects="1" scenarios="1" formatCells="0" selectLockedCells="1"/>
  <mergeCells count="19"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  <mergeCell ref="C156:R157"/>
    <mergeCell ref="N72:P72"/>
    <mergeCell ref="N73:P73"/>
    <mergeCell ref="N74:P74"/>
    <mergeCell ref="N75:P75"/>
    <mergeCell ref="C78:Q78"/>
    <mergeCell ref="E80:F8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/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313</v>
      </c>
      <c r="F2" t="s">
        <v>314</v>
      </c>
      <c r="G2" t="s">
        <v>315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/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2025-02-18T18:20:12Z</dcterms:modified>
</cp:coreProperties>
</file>