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esktop\toPSAil\4_example\testIsothermalMomentumErgun\"/>
    </mc:Choice>
  </mc:AlternateContent>
  <xr:revisionPtr revIDLastSave="0" documentId="13_ncr:1_{DD6B36CA-7A33-41CA-9A30-0102847A420A}" xr6:coauthVersionLast="47" xr6:coauthVersionMax="47" xr10:uidLastSave="{00000000-0000-0000-0000-000000000000}"/>
  <bookViews>
    <workbookView xWindow="-108" yWindow="-108" windowWidth="23256" windowHeight="13176" tabRatio="818" firstSheet="7" activeTab="14"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Properties'!$B$2:$K$32</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C31" i="17"/>
  <c r="J31" i="17"/>
  <c r="J30" i="17"/>
  <c r="C11" i="13"/>
  <c r="I20" i="17"/>
  <c r="I19" i="17"/>
  <c r="J12" i="16"/>
  <c r="J11" i="16"/>
  <c r="J19" i="16"/>
  <c r="J18" i="16"/>
  <c r="J17" i="16"/>
  <c r="J16" i="16"/>
  <c r="I28" i="17" l="1"/>
  <c r="I27" i="17"/>
  <c r="C22" i="16" l="1"/>
  <c r="C21" i="16"/>
  <c r="J29" i="17" l="1"/>
  <c r="I26" i="17" l="1"/>
  <c r="I25"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2" i="17"/>
  <c r="I24" i="17"/>
  <c r="I23" i="17"/>
  <c r="I22" i="17"/>
  <c r="I21" i="17"/>
  <c r="J21"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8" i="17"/>
  <c r="K4" i="12"/>
  <c r="K4" i="10"/>
  <c r="I21" i="16"/>
  <c r="I19" i="16"/>
  <c r="I18" i="16"/>
  <c r="I17" i="16"/>
  <c r="I16" i="16"/>
  <c r="I14" i="17"/>
  <c r="I13" i="17"/>
  <c r="I17" i="17"/>
  <c r="I16" i="17"/>
  <c r="C16" i="17"/>
  <c r="I15"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<sst xmlns="http://schemas.openxmlformats.org/spreadsheetml/2006/main" count="1638" uniqueCount="509">
  <si>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</si>
  <si>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</si>
  <si>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</si>
  <si>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</si>
  <si>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</si>
  <si>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</si>
  <si>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</si>
  <si>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</si>
  <si>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</si>
  <si>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</si>
  <si>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</si>
  <si>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</si>
  <si>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</si>
  <si>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</si>
  <si>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</si>
  <si>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</si>
  <si>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</si>
  <si>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</si>
  <si>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</si>
  <si>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</si>
  <si>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</si>
  <si>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</si>
  <si>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</si>
  <si>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</si>
  <si>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</si>
  <si>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</si>
  <si>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</si>
  <si>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</si>
  <si>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</si>
  <si>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</si>
  <si>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</si>
  <si>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</si>
  <si>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</si>
  <si>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</si>
  <si>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</si>
  <si>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</si>
  <si>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</si>
  <si>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</si>
  <si>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</si>
  <si>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</si>
  <si>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</si>
  <si>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</si>
  <si>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</si>
  <si>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</si>
  <si>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</si>
  <si>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</si>
  <si>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</si>
  <si>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</si>
  <si>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</si>
  <si>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</si>
  <si>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</si>
  <si>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</si>
  <si>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</si>
  <si>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</si>
  <si>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</si>
  <si>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</si>
  <si>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</si>
  <si>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</si>
  <si>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</si>
  <si>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</si>
  <si>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</si>
  <si>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</si>
  <si>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</si>
  <si>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</si>
  <si>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</si>
  <si>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</si>
  <si>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</si>
  <si>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</si>
  <si>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</si>
  <si>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</si>
  <si>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</si>
  <si>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</si>
  <si>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</si>
  <si>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</si>
  <si>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</si>
  <si>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</si>
  <si>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</si>
  <si>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</si>
  <si>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</si>
  <si>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</si>
  <si>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</si>
  <si>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</si>
  <si>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</si>
  <si>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</si>
  <si>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</si>
  <si>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</si>
  <si>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</si>
  <si>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</si>
  <si>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</si>
  <si>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</si>
  <si>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</si>
  <si>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</si>
  <si>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</si>
  <si>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</si>
  <si>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</si>
  <si>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</si>
  <si>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</si>
  <si>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</si>
  <si>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</si>
  <si>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</si>
  <si>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</si>
  <si>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</si>
  <si>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</si>
  <si>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</si>
  <si>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</si>
  <si>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</si>
  <si>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</si>
  <si>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</si>
  <si>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</si>
  <si>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</si>
  <si>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</si>
  <si>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</si>
  <si>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</si>
  <si>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</si>
  <si>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</si>
  <si>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</si>
  <si>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</si>
  <si>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</si>
  <si>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</si>
  <si>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</si>
  <si>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</si>
  <si>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</si>
  <si>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</si>
  <si>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</si>
  <si>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</si>
  <si>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</si>
  <si>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</si>
  <si>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</si>
  <si>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</si>
  <si>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</si>
  <si>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</si>
  <si>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</si>
  <si>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</si>
  <si>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</si>
  <si>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</si>
  <si>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</si>
  <si>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</si>
  <si>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</si>
  <si>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</si>
  <si>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</si>
  <si>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</si>
  <si>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</si>
  <si>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</si>
  <si>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</si>
  <si>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</si>
  <si>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</si>
  <si>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</si>
  <si>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</si>
  <si>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</si>
  <si>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</si>
  <si>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</si>
  <si>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</si>
  <si>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</si>
  <si>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</si>
  <si>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</si>
  <si>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</si>
  <si>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</si>
  <si>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</si>
  <si>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</si>
  <si>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</si>
  <si>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</si>
  <si>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</si>
  <si>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</si>
  <si>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</si>
  <si>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</si>
  <si>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</si>
  <si>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</si>
  <si>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</si>
  <si>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</si>
  <si>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</si>
  <si>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</si>
  <si>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</si>
  <si>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</si>
  <si>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</si>
  <si>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</si>
  <si>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</si>
  <si>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</si>
  <si>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</si>
  <si>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</si>
  <si>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</si>
  <si>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</si>
  <si>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</si>
  <si>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</si>
  <si>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</si>
  <si>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</si>
  <si>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</si>
  <si>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</si>
  <si>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</si>
  <si>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</si>
  <si>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</si>
  <si>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</si>
  <si>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</si>
  <si>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</si>
  <si>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</si>
  <si>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</si>
  <si>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</si>
  <si>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</si>
  <si>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</si>
  <si>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</si>
  <si>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</si>
  <si>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</si>
  <si>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</si>
  <si>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</si>
  <si>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</si>
  <si>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</si>
  <si>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</si>
  <si>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</si>
  <si>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</si>
  <si>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</si>
  <si>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</si>
  <si>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</si>
  <si>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</si>
  <si>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</si>
  <si>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</si>
  <si>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</si>
  <si>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</si>
  <si>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</si>
  <si>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</si>
  <si>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</si>
  <si>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</si>
  <si>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</si>
  <si>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</si>
  <si>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</si>
  <si>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</si>
  <si>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</si>
  <si>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</si>
  <si>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</si>
  <si>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</si>
  <si>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</si>
  <si>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</si>
  <si>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</si>
  <si>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</si>
  <si>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</si>
  <si>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</si>
  <si>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</si>
  <si>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</si>
  <si>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</si>
  <si>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</si>
  <si>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</si>
  <si>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</si>
  <si>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</si>
  <si>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</si>
  <si>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</si>
  <si>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</si>
  <si>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</si>
  <si>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</si>
  <si>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</si>
  <si>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</si>
  <si>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</si>
  <si>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</si>
  <si>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</si>
  <si>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</si>
  <si>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</si>
  <si>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</si>
  <si>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</si>
  <si>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</si>
  <si>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</si>
  <si>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</si>
  <si>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</si>
  <si>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</si>
  <si>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</si>
  <si>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</si>
  <si>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</si>
  <si>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</si>
  <si>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</si>
  <si>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</si>
  <si>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</si>
  <si>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</si>
  <si>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</si>
  <si>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</si>
  <si>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</si>
  <si>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</si>
  <si>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</si>
  <si>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</si>
  <si>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</si>
  <si>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</si>
  <si>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</si>
  <si>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</si>
  <si>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</si>
  <si>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</si>
  <si>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</si>
  <si>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</si>
  <si>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</si>
  <si>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</si>
  <si>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</si>
  <si>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</si>
  <si>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</si>
  <si>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</si>
  <si>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</si>
  <si>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</si>
  <si>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</si>
  <si>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</si>
  <si>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</si>
  <si>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</si>
  <si>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</si>
  <si>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</si>
  <si>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</si>
  <si>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</si>
  <si>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</si>
  <si>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</si>
  <si>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</si>
  <si>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</si>
  <si>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</si>
  <si>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</si>
  <si>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</si>
  <si>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</si>
  <si>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</si>
  <si>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</si>
  <si>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</si>
  <si>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</si>
  <si>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</si>
  <si>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</si>
  <si>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</si>
  <si>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</si>
  <si>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</si>
  <si>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</si>
  <si>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</si>
  <si>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</si>
  <si>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</si>
  <si>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</si>
  <si>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</si>
  <si>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</si>
  <si>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</si>
  <si>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</si>
  <si>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</si>
  <si>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</si>
  <si>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</si>
  <si>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</si>
  <si>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</si>
  <si>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</si>
  <si>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</si>
  <si>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</si>
  <si>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</si>
  <si>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</si>
  <si>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</si>
  <si>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</si>
  <si>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</si>
  <si>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</si>
  <si>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</si>
  <si>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</si>
  <si>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</si>
  <si>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</si>
  <si>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</si>
  <si>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</si>
  <si>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</si>
  <si>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</si>
  <si>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</si>
  <si>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</si>
  <si>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</si>
  <si>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</si>
  <si>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</si>
  <si>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</si>
  <si>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</si>
  <si>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</si>
  <si>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</si>
  <si>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</si>
  <si>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</si>
  <si>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</si>
  <si>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</si>
  <si>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</si>
  <si>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</si>
  <si>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</si>
  <si>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</si>
  <si>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</si>
  <si>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</si>
  <si>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</si>
  <si>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</si>
  <si>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</si>
  <si>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</si>
  <si>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</si>
  <si>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</si>
  <si>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</si>
  <si>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</si>
  <si>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</si>
  <si>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</si>
  <si>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</si>
  <si>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</si>
  <si>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</si>
  <si>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</si>
  <si>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</si>
  <si>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</si>
  <si>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</si>
  <si>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</si>
  <si>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</si>
  <si>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</si>
  <si>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</si>
  <si>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</si>
  <si>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</si>
  <si>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</si>
  <si>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</si>
  <si>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</si>
  <si>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</si>
  <si>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</si>
  <si>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</si>
  <si>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</si>
  <si>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</si>
  <si>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</si>
  <si>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</si>
  <si>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</si>
  <si>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</si>
  <si>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</si>
  <si>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</si>
  <si>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</si>
  <si>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</si>
  <si>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</si>
  <si>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</si>
  <si>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</si>
  <si>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</si>
  <si>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</si>
  <si>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</si>
  <si>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</si>
  <si>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</si>
  <si>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</si>
  <si>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</si>
  <si>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</si>
  <si>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</si>
  <si>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</si>
  <si>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</si>
  <si>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</si>
  <si>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</si>
  <si>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</si>
  <si>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</si>
  <si>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</si>
  <si>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</si>
  <si>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</si>
  <si>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</si>
  <si>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</si>
  <si>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</si>
  <si>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</si>
  <si>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</si>
  <si>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</si>
  <si>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</si>
  <si>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</si>
  <si>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</si>
  <si>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</si>
  <si>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</si>
  <si>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</si>
  <si>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</si>
  <si>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</si>
  <si>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</si>
  <si>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</si>
  <si>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</si>
  <si>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</si>
  <si>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</si>
  <si>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</si>
  <si>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</si>
  <si>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</si>
  <si>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</si>
  <si>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</si>
  <si>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</si>
  <si>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</si>
  <si>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</si>
  <si>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</si>
  <si>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</si>
  <si>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</si>
  <si>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</si>
  <si>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</si>
  <si>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</si>
  <si>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</si>
  <si>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</si>
  <si>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</si>
  <si>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</si>
  <si>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</si>
  <si>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</si>
  <si>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</si>
  <si>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</si>
  <si>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</si>
  <si>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</si>
  <si>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</si>
  <si>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</si>
  <si>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</si>
  <si>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</si>
  <si>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</si>
  <si>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</si>
  <si>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</si>
  <si>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</si>
  <si>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</si>
  <si>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</si>
  <si>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</si>
  <si>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</si>
  <si>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</si>
  <si>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</si>
  <si>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</si>
  <si>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</si>
  <si>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</si>
  <si>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</si>
  <si>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</si>
  <si>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</si>
  <si>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</si>
  <si>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</si>
  <si>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</si>
  <si>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</si>
  <si>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</si>
  <si>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</si>
  <si>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</si>
  <si>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</si>
  <si>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</si>
  <si>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</si>
  <si>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</si>
  <si>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</si>
  <si>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</si>
  <si>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</si>
  <si>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viscFeGas</t>
  </si>
  <si>
    <r>
      <t>g/cm</t>
    </r>
    <r>
      <rPr>
        <vertAlign val="superscript"/>
        <sz val="11"/>
        <color theme="1"/>
        <rFont val="Consolas"/>
        <family val="3"/>
      </rPr>
      <t>3</t>
    </r>
  </si>
  <si>
    <t>Pa-sec</t>
  </si>
  <si>
    <t>Gas density of the feed gas mixture.</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</si>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</sst>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5">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4">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58" dataDxfId="256" headerRowBorderDxfId="257" tableBorderDxfId="255" totalsRowBorderDxfId="254">
  <autoFilter ref="B9:K35" xr:uid="{B089C5C3-2CCE-4800-96CA-2131BB6E3E4F}"/>
  <tableColumns count="10">
    <tableColumn id="1" xr3:uid="{E0503319-4244-40BF-80AC-47EAB20F9D82}" name="Variable" dataDxfId="253"/>
    <tableColumn id="4" xr3:uid="{C9B93118-2D75-48EB-867F-A112A1413B3A}" name="Value" dataDxfId="252"/>
    <tableColumn id="5" xr3:uid="{6DB24D56-641D-41E7-A0AF-33D3EA326C9E}" name="Unit" dataDxfId="251"/>
    <tableColumn id="6" xr3:uid="{EC0DB7D6-1463-4C4D-9A2A-4BC3C7916932}" name="Comparisons" dataDxfId="250"/>
    <tableColumn id="7" xr3:uid="{6FE91FB5-8BB7-4A02-B5AC-265E1EBFD7A4}" name="Variable Type" dataDxfId="249"/>
    <tableColumn id="8" xr3:uid="{A6460C6C-273A-466F-8C24-29520D28AB0E}" name="Dependency" dataDxfId="248"/>
    <tableColumn id="12" xr3:uid="{0D55DF56-EF41-44E6-9DE8-92E85F8BC954}" name="Test 1" dataDxfId="247"/>
    <tableColumn id="10" xr3:uid="{FE581202-0C06-4BC7-8D50-2FDDC17F8184}" name="Test 2" dataDxfId="246"/>
    <tableColumn id="2" xr3:uid="{0C40960E-3CC9-432B-A5CB-D76546536ADF}" name="Test 3" dataDxfId="245"/>
    <tableColumn id="9" xr3:uid="{05A43EF2-B89E-41B1-ABA5-98E847A1B9DC}" name="Description"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38" dataDxfId="236" headerRowBorderDxfId="237" tableBorderDxfId="235" totalsRowBorderDxfId="234">
  <autoFilter ref="B9:K25" xr:uid="{B089C5C3-2CCE-4800-96CA-2131BB6E3E4F}"/>
  <tableColumns count="10">
    <tableColumn id="1" xr3:uid="{685D6078-A78A-46BC-B18F-E8D3628A67E6}" name="Variable" dataDxfId="233"/>
    <tableColumn id="4" xr3:uid="{D38A63A9-30C3-46A9-8F13-2B8A284D0F6D}" name="Value" dataDxfId="232"/>
    <tableColumn id="5" xr3:uid="{1994192F-9E05-4AE5-967E-A10B20B36297}" name="Unit" dataDxfId="231"/>
    <tableColumn id="6" xr3:uid="{508E3DE7-B23E-466B-8C83-B00C42CD71F1}" name="Comparisons" dataDxfId="230"/>
    <tableColumn id="7" xr3:uid="{7454A4F3-FF26-4A9C-A824-BDBC1E45586F}" name="Variable Type" dataDxfId="229"/>
    <tableColumn id="8" xr3:uid="{3D1F393A-5826-47B0-9B9F-279E787B04B5}" name="Dependency" dataDxfId="228"/>
    <tableColumn id="12" xr3:uid="{209DD801-047C-479C-9FA8-F50010E0D631}" name="Test 1" dataDxfId="227"/>
    <tableColumn id="10" xr3:uid="{6B19F837-492D-4C06-835A-D6E2C0863EF7}" name="Test 2" dataDxfId="226"/>
    <tableColumn id="2" xr3:uid="{034CEC91-E4AE-4034-825F-2278465F1F6B}" name="Test 3" dataDxfId="225"/>
    <tableColumn id="9" xr3:uid="{389DFAC9-BCAC-42C4-B7BF-4ACFCB73CB3F}" name="Description" dataDxfId="2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5" dataDxfId="213" headerRowBorderDxfId="214" tableBorderDxfId="212" totalsRowBorderDxfId="211">
  <autoFilter ref="B9:K14" xr:uid="{B089C5C3-2CCE-4800-96CA-2131BB6E3E4F}"/>
  <tableColumns count="10">
    <tableColumn id="1" xr3:uid="{AD0B804D-B57D-44D0-BD95-A80F4C53F489}" name="Variable" dataDxfId="210"/>
    <tableColumn id="4" xr3:uid="{689D0AC2-9DF9-4B4A-A728-AEE9899A00DA}" name="Value" dataDxfId="209"/>
    <tableColumn id="5" xr3:uid="{9EFC76EE-330E-4662-8F4E-F7AA7D9F2E3B}" name="Unit" dataDxfId="208"/>
    <tableColumn id="6" xr3:uid="{C76BE42B-E6F9-42EE-B26D-B26C4BF4CA96}" name="Comparisons" dataDxfId="207"/>
    <tableColumn id="7" xr3:uid="{B0EBE409-A44B-4ED4-8B60-E9F9858043B3}" name="Variable Type" dataDxfId="206"/>
    <tableColumn id="8" xr3:uid="{55290DCE-9E06-4A1F-82DC-ADD6253CD573}" name="Dependency" dataDxfId="205"/>
    <tableColumn id="12" xr3:uid="{A3ED03BE-3A17-41FB-AA19-4D8CA757AA8C}" name="Test 1" dataDxfId="204"/>
    <tableColumn id="10" xr3:uid="{E916EE8E-9827-4C52-A17F-D2D688E59526}" name="Test 2" dataDxfId="203"/>
    <tableColumn id="2" xr3:uid="{59C45017-C51D-4064-9D72-D6C0614A248E}" name="Test 3" dataDxfId="202"/>
    <tableColumn id="9" xr3:uid="{5D38AE45-83FF-4240-8A87-8F76E3AA9797}" name="Description" dataDxfId="20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89" dataDxfId="187" headerRowBorderDxfId="188" tableBorderDxfId="186" totalsRowBorderDxfId="185">
  <autoFilter ref="B9:K15" xr:uid="{B089C5C3-2CCE-4800-96CA-2131BB6E3E4F}"/>
  <tableColumns count="10">
    <tableColumn id="1" xr3:uid="{1EBDAA0F-31AE-42B2-AC21-45954F97D91F}" name="Variable" dataDxfId="184"/>
    <tableColumn id="4" xr3:uid="{C1B34313-8638-4DBC-8F82-86A30B3114C8}" name="Value" dataDxfId="183"/>
    <tableColumn id="5" xr3:uid="{14759C69-3803-4BC3-A7A6-3DFFDE94B1DE}" name="Unit" dataDxfId="182"/>
    <tableColumn id="6" xr3:uid="{2D85834C-0034-47FE-BC01-DB15F04F42D2}" name="Comparisons" dataDxfId="181"/>
    <tableColumn id="7" xr3:uid="{8CD5D837-AF6D-4811-80AD-71F84A2DEB22}" name="Variable Type" dataDxfId="180"/>
    <tableColumn id="8" xr3:uid="{10026C7A-D83F-4A6C-93B4-4809A42E03C8}" name="Dependency" dataDxfId="179"/>
    <tableColumn id="12" xr3:uid="{E761AAA3-462F-4100-947A-C25D5E015411}" name="Test 1" dataDxfId="178"/>
    <tableColumn id="10" xr3:uid="{9D8C6DF1-F42E-4849-A79E-EB0F9A401CD0}" name="Test 2" dataDxfId="177"/>
    <tableColumn id="2" xr3:uid="{D8219F55-2AFF-4A68-8CB1-14BA6B3702D4}" name="Test 3" dataDxfId="176"/>
    <tableColumn id="9" xr3:uid="{E8EFBBB5-6104-496B-BE6C-A8E156BEAD7B}" name="Description" dataDxfId="1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2" totalsRowShown="0" headerRowDxfId="14" dataDxfId="12" headerRowBorderDxfId="13" tableBorderDxfId="11" totalsRowBorderDxfId="10">
  <autoFilter ref="B9:K32"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47" t="s">
        <v>48</v>
      </c>
      <c r="D4" s="147"/>
      <c r="E4" s="147"/>
      <c r="F4" s="147"/>
      <c r="G4" s="147"/>
      <c r="H4" s="147"/>
      <c r="I4" s="147"/>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8" t="s">
        <v>320</v>
      </c>
      <c r="B2" s="149"/>
      <c r="C2" s="149"/>
      <c r="D2" s="149"/>
      <c r="E2" s="149"/>
      <c r="F2" s="149"/>
      <c r="G2" s="149"/>
      <c r="H2" s="149"/>
      <c r="I2" s="149"/>
      <c r="J2" s="149"/>
      <c r="K2" s="149"/>
      <c r="L2" s="149"/>
      <c r="M2" s="149"/>
      <c r="N2" s="149"/>
      <c r="O2" s="149"/>
      <c r="P2" s="149"/>
      <c r="Q2" s="149"/>
      <c r="R2" s="149"/>
    </row>
    <row r="3" spans="1:18" ht="14.4">
      <c r="A3" s="148" t="s">
        <v>321</v>
      </c>
      <c r="B3" s="150"/>
      <c r="C3" s="150"/>
      <c r="D3" s="150"/>
      <c r="E3" s="150"/>
      <c r="F3" s="150"/>
      <c r="G3" s="150"/>
      <c r="H3" s="150"/>
      <c r="I3" s="150"/>
      <c r="J3" s="150"/>
      <c r="K3" s="150"/>
      <c r="L3" s="150"/>
      <c r="M3" s="150"/>
      <c r="N3" s="150"/>
      <c r="O3" s="150"/>
      <c r="P3" s="150"/>
      <c r="Q3" s="150"/>
      <c r="R3" s="150"/>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1" t="s">
        <v>266</v>
      </c>
      <c r="B61" s="150"/>
      <c r="C61" s="150"/>
      <c r="D61" s="150"/>
      <c r="E61" s="150"/>
      <c r="F61" s="150"/>
      <c r="G61" s="150"/>
      <c r="H61" s="150"/>
      <c r="I61" s="150"/>
      <c r="J61" s="150"/>
      <c r="K61" s="150"/>
      <c r="L61" s="150"/>
      <c r="M61" s="150"/>
      <c r="N61" s="150"/>
      <c r="O61" s="150"/>
      <c r="P61" s="150"/>
      <c r="Q61" s="150"/>
      <c r="R61" s="150"/>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2"/>
      <c r="C69" s="152"/>
      <c r="D69" s="152"/>
      <c r="E69" s="152"/>
      <c r="F69" s="152"/>
      <c r="G69" s="152"/>
      <c r="H69" s="152"/>
      <c r="I69" s="152"/>
      <c r="J69" s="152"/>
      <c r="K69" s="152"/>
      <c r="L69" s="152"/>
      <c r="M69" s="152"/>
      <c r="N69" s="73"/>
      <c r="O69" s="73"/>
      <c r="P69" s="73"/>
      <c r="Q69" s="73"/>
      <c r="R69" s="73"/>
    </row>
    <row r="70" spans="1:18" ht="14.4">
      <c r="A70" s="72"/>
      <c r="B70" s="152"/>
      <c r="C70" s="152"/>
      <c r="D70" s="152"/>
      <c r="E70" s="152"/>
      <c r="F70" s="152"/>
      <c r="G70" s="152"/>
      <c r="H70" s="152"/>
      <c r="I70" s="152"/>
      <c r="J70" s="152"/>
      <c r="K70" s="152"/>
      <c r="L70" s="152"/>
      <c r="M70" s="152"/>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8" t="s">
        <v>284</v>
      </c>
      <c r="B2" s="149"/>
      <c r="C2" s="149"/>
      <c r="D2" s="149"/>
      <c r="E2" s="149"/>
      <c r="F2" s="149"/>
      <c r="G2" s="149"/>
      <c r="H2" s="149"/>
      <c r="I2" s="149"/>
      <c r="J2" s="149"/>
      <c r="K2" s="149"/>
      <c r="L2" s="149"/>
      <c r="M2" s="149"/>
      <c r="N2" s="149"/>
      <c r="O2" s="149"/>
      <c r="P2" s="149"/>
      <c r="Q2" s="149"/>
      <c r="R2" s="149"/>
    </row>
    <row r="3" spans="1:18">
      <c r="A3" s="151" t="s">
        <v>285</v>
      </c>
      <c r="B3" s="150"/>
      <c r="C3" s="150"/>
      <c r="D3" s="150"/>
      <c r="E3" s="150"/>
      <c r="F3" s="150"/>
      <c r="G3" s="150"/>
      <c r="H3" s="150"/>
      <c r="I3" s="150"/>
      <c r="J3" s="150"/>
      <c r="K3" s="150"/>
      <c r="L3" s="150"/>
      <c r="M3" s="150"/>
      <c r="N3" s="150"/>
      <c r="O3" s="150"/>
      <c r="P3" s="150"/>
      <c r="Q3" s="150"/>
      <c r="R3" s="150"/>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1" t="s">
        <v>328</v>
      </c>
      <c r="B61" s="150"/>
      <c r="C61" s="150"/>
      <c r="D61" s="150"/>
      <c r="E61" s="150"/>
      <c r="F61" s="150"/>
      <c r="G61" s="150"/>
      <c r="H61" s="150"/>
      <c r="I61" s="150"/>
      <c r="J61" s="150"/>
      <c r="K61" s="150"/>
      <c r="L61" s="150"/>
      <c r="M61" s="150"/>
      <c r="N61" s="150"/>
      <c r="O61" s="150"/>
      <c r="P61" s="150"/>
      <c r="Q61" s="150"/>
      <c r="R61" s="150"/>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1" t="s">
        <v>367</v>
      </c>
      <c r="B94" s="150"/>
      <c r="C94" s="150"/>
      <c r="D94" s="150"/>
      <c r="E94" s="150"/>
      <c r="F94" s="150"/>
      <c r="G94" s="150"/>
      <c r="H94" s="150"/>
      <c r="I94" s="150"/>
      <c r="J94" s="150"/>
      <c r="K94" s="150"/>
      <c r="L94" s="150"/>
      <c r="M94" s="150"/>
      <c r="N94" s="150"/>
      <c r="O94" s="150"/>
      <c r="P94" s="150"/>
      <c r="Q94" s="150"/>
      <c r="R94" s="150"/>
    </row>
    <row r="95" spans="1:18">
      <c r="A95" s="72"/>
      <c r="B95" s="152"/>
      <c r="C95" s="152"/>
      <c r="D95" s="152"/>
      <c r="E95" s="152"/>
      <c r="F95" s="152"/>
      <c r="G95" s="152"/>
      <c r="H95" s="152"/>
      <c r="I95" s="152"/>
      <c r="J95" s="152"/>
      <c r="K95" s="152"/>
      <c r="L95" s="152"/>
      <c r="M95" s="152"/>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1" t="s">
        <v>327</v>
      </c>
      <c r="B134" s="150"/>
      <c r="C134" s="150"/>
      <c r="D134" s="150"/>
      <c r="E134" s="150"/>
      <c r="F134" s="150"/>
      <c r="G134" s="150"/>
      <c r="H134" s="150"/>
      <c r="I134" s="150"/>
      <c r="J134" s="150"/>
      <c r="K134" s="150"/>
      <c r="L134" s="150"/>
      <c r="M134" s="150"/>
      <c r="N134" s="150"/>
      <c r="O134" s="150"/>
      <c r="P134" s="150"/>
      <c r="Q134" s="150"/>
      <c r="R134" s="150"/>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29" activePane="bottomLeft" state="frozen"/>
      <selection activeCell="B2" sqref="B2"/>
      <selection pane="bottomLeft" activeCell="C29" sqref="C29"/>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3" t="s">
        <v>40</v>
      </c>
      <c r="C3" s="153"/>
      <c r="D3" s="153"/>
      <c r="E3" s="153"/>
      <c r="F3" s="153"/>
      <c r="G3" s="153"/>
      <c r="H3" s="153"/>
      <c r="I3" s="153"/>
      <c r="J3" s="153"/>
      <c r="K3" s="153"/>
    </row>
    <row r="4" spans="2:11" ht="14.4" customHeight="1">
      <c r="B4" s="18"/>
      <c r="C4" s="19"/>
      <c r="D4" s="86"/>
      <c r="E4" s="20"/>
      <c r="F4" s="20"/>
      <c r="G4" s="20"/>
      <c r="H4" s="20"/>
      <c r="I4" s="20"/>
      <c r="J4" s="19"/>
      <c r="K4" s="154" t="str">
        <f>IF(COUNTIF(Table13[Test 3],1)=COUNTA(Table13[Value]),"Ready","Not Ready")</f>
        <v>Ready</v>
      </c>
    </row>
    <row r="5" spans="2:11" ht="14.4" customHeight="1">
      <c r="B5" s="18"/>
      <c r="C5" s="19"/>
      <c r="D5" s="86"/>
      <c r="E5" s="20"/>
      <c r="F5" s="20"/>
      <c r="G5" s="20"/>
      <c r="H5" s="20"/>
      <c r="I5" s="20"/>
      <c r="J5" s="20"/>
      <c r="K5" s="155"/>
    </row>
    <row r="6" spans="2:11" ht="14.4" customHeight="1">
      <c r="B6" s="18"/>
      <c r="C6" s="19"/>
      <c r="D6" s="86"/>
      <c r="E6" s="20"/>
      <c r="F6" s="20"/>
      <c r="G6" s="20"/>
      <c r="H6" s="20"/>
      <c r="I6" s="20"/>
      <c r="J6" s="20"/>
      <c r="K6" s="155"/>
    </row>
    <row r="7" spans="2:11" ht="14.4" customHeight="1">
      <c r="B7" s="18"/>
      <c r="C7" s="19"/>
      <c r="D7" s="86"/>
      <c r="E7" s="20"/>
      <c r="F7" s="20"/>
      <c r="G7" s="20"/>
      <c r="H7" s="20"/>
      <c r="I7" s="20"/>
      <c r="J7" s="20"/>
      <c r="K7" s="155"/>
    </row>
    <row r="8" spans="2:11" ht="14.4" customHeight="1">
      <c r="B8" s="21"/>
      <c r="C8" s="22"/>
      <c r="D8" s="23"/>
      <c r="E8" s="24"/>
      <c r="F8" s="24"/>
      <c r="G8" s="24"/>
      <c r="H8" s="24"/>
      <c r="I8" s="24"/>
      <c r="J8" s="24"/>
      <c r="K8" s="156"/>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1</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2</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algorithmName="SHA-512" hashValue="dalwYmdap0Ytbvqk+D3lZChZMTZj2vetXzoIYxml+hCyo5e7qmfvpl+tqCJGp80t4XvvUyjZ6a2TQImV1YuDXA==" saltValue="4DvkVDQkm+nyabt2JkCi9Q==" spinCount="100000" sheet="1" objects="1" scenarios="1" selectLockedCells="1"/>
  <mergeCells count="2">
    <mergeCell ref="B3:K3"/>
    <mergeCell ref="K4:K8"/>
  </mergeCells>
  <phoneticPr fontId="1" type="noConversion"/>
  <conditionalFormatting sqref="K4">
    <cfRule type="expression" dxfId="263" priority="1906">
      <formula>IF(COUNTA($C$10:$C$35)&lt;&gt;COUNTIF($J$10:$J$35,1),1,0)</formula>
    </cfRule>
    <cfRule type="expression" dxfId="262" priority="1907">
      <formula>IF(COUNTA($C$10:$C$35)=COUNTIF($J$10:$J$35,1),1,0)</formula>
    </cfRule>
  </conditionalFormatting>
  <conditionalFormatting sqref="C10:C35">
    <cfRule type="expression" dxfId="261" priority="1">
      <formula>IF(AND($C10&lt;&gt;"",$J10=0),1,0)</formula>
    </cfRule>
    <cfRule type="expression" dxfId="260" priority="2">
      <formula>IF($C10&lt;&gt;"",1,0)</formula>
    </cfRule>
    <cfRule type="expression" dxfId="259"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4"/>
      <c r="C4" s="15"/>
      <c r="D4" s="16"/>
      <c r="E4" s="17"/>
      <c r="F4" s="17"/>
      <c r="G4" s="17"/>
      <c r="H4" s="17"/>
      <c r="I4" s="17"/>
      <c r="J4" s="17"/>
      <c r="K4" s="154" t="str">
        <f>IF(COUNTIF(Table135[Test 3],1)=COUNTA(Table135[Value]),"Ready","Not Ready")</f>
        <v>Ready</v>
      </c>
    </row>
    <row r="5" spans="2:11" ht="14.4" customHeight="1">
      <c r="B5" s="18"/>
      <c r="C5" s="19"/>
      <c r="D5" s="86"/>
      <c r="E5" s="20"/>
      <c r="F5" s="20"/>
      <c r="G5" s="20"/>
      <c r="H5" s="20"/>
      <c r="I5" s="20"/>
      <c r="J5" s="20"/>
      <c r="K5" s="155"/>
    </row>
    <row r="6" spans="2:11" ht="14.4" customHeight="1">
      <c r="B6" s="18"/>
      <c r="C6" s="19"/>
      <c r="D6" s="86"/>
      <c r="E6" s="20"/>
      <c r="F6" s="20"/>
      <c r="G6" s="20"/>
      <c r="H6" s="20"/>
      <c r="I6" s="20"/>
      <c r="J6" s="20"/>
      <c r="K6" s="155"/>
    </row>
    <row r="7" spans="2:11" ht="14.4" customHeight="1">
      <c r="B7" s="18"/>
      <c r="C7" s="19"/>
      <c r="D7" s="86"/>
      <c r="E7" s="20"/>
      <c r="F7" s="20"/>
      <c r="G7" s="20"/>
      <c r="H7" s="20"/>
      <c r="I7" s="20"/>
      <c r="J7" s="20"/>
      <c r="K7" s="155"/>
    </row>
    <row r="8" spans="2:11" ht="14.4" customHeight="1">
      <c r="B8" s="21"/>
      <c r="C8" s="22"/>
      <c r="D8" s="23"/>
      <c r="E8" s="24"/>
      <c r="F8" s="24"/>
      <c r="G8" s="24"/>
      <c r="H8" s="24"/>
      <c r="I8" s="24"/>
      <c r="J8" s="24"/>
      <c r="K8" s="156"/>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3" priority="5">
      <formula>IF(COUNTA($C$10:$C$25)&lt;&gt;COUNTIF($J$10:$J$25,1),1,0)</formula>
    </cfRule>
    <cfRule type="expression" dxfId="242" priority="7">
      <formula>IF(COUNTA($C$10:$C$25)=COUNTIF($J$10:$J$25,1),1,0)</formula>
    </cfRule>
  </conditionalFormatting>
  <conditionalFormatting sqref="C10:C25">
    <cfRule type="expression" dxfId="241" priority="1">
      <formula>IF(AND($C10&lt;&gt;"",$J10=0),1,0)</formula>
    </cfRule>
    <cfRule type="expression" dxfId="240" priority="2">
      <formula>IF($C10&lt;&gt;"",1,0)</formula>
    </cfRule>
    <cfRule type="expression" dxfId="239"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7" t="s">
        <v>40</v>
      </c>
      <c r="C3" s="157"/>
      <c r="D3" s="157"/>
      <c r="E3" s="157"/>
      <c r="F3" s="157"/>
      <c r="G3" s="157"/>
      <c r="H3" s="157"/>
      <c r="I3" s="157"/>
      <c r="J3" s="157"/>
      <c r="K3" s="157"/>
    </row>
    <row r="4" spans="1:11" s="25" customFormat="1" ht="14.4" customHeight="1">
      <c r="A4" s="3"/>
      <c r="B4" s="14"/>
      <c r="C4" s="15"/>
      <c r="D4" s="16"/>
      <c r="E4" s="17"/>
      <c r="F4" s="17"/>
      <c r="G4" s="17"/>
      <c r="H4" s="17"/>
      <c r="I4" s="17"/>
      <c r="J4" s="17"/>
      <c r="K4" s="158" t="str">
        <f>IF(COUNTIF(Table16[Test 3],1)=COUNTA(Table16[Value]),"Ready","Not Ready")</f>
        <v>Ready</v>
      </c>
    </row>
    <row r="5" spans="1:11" s="26" customFormat="1" ht="14.4" customHeight="1">
      <c r="A5" s="3"/>
      <c r="B5" s="18"/>
      <c r="C5" s="19"/>
      <c r="D5" s="86"/>
      <c r="E5" s="86"/>
      <c r="F5" s="86"/>
      <c r="G5" s="86"/>
      <c r="H5" s="20"/>
      <c r="I5" s="86"/>
      <c r="J5" s="86"/>
      <c r="K5" s="159"/>
    </row>
    <row r="6" spans="1:11" s="26" customFormat="1" ht="14.4" customHeight="1">
      <c r="A6" s="3"/>
      <c r="B6" s="18"/>
      <c r="C6" s="19"/>
      <c r="D6" s="86"/>
      <c r="E6" s="86"/>
      <c r="F6" s="86"/>
      <c r="G6" s="86"/>
      <c r="H6" s="20"/>
      <c r="I6" s="86"/>
      <c r="J6" s="86"/>
      <c r="K6" s="159"/>
    </row>
    <row r="7" spans="1:11" s="26" customFormat="1" ht="14.4" customHeight="1">
      <c r="A7" s="3"/>
      <c r="B7" s="18"/>
      <c r="C7" s="19"/>
      <c r="D7" s="86"/>
      <c r="E7" s="86"/>
      <c r="F7" s="86"/>
      <c r="G7" s="86"/>
      <c r="H7" s="20"/>
      <c r="I7" s="86"/>
      <c r="J7" s="86"/>
      <c r="K7" s="159"/>
    </row>
    <row r="8" spans="1:11" s="27" customFormat="1" ht="14.4" customHeight="1">
      <c r="A8" s="3"/>
      <c r="B8" s="21"/>
      <c r="C8" s="22"/>
      <c r="D8" s="23"/>
      <c r="E8" s="23"/>
      <c r="F8" s="23"/>
      <c r="G8" s="23"/>
      <c r="H8" s="24"/>
      <c r="I8" s="23"/>
      <c r="J8" s="23"/>
      <c r="K8" s="160"/>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vPYnqDo9hZ4uLTBq+pGirb13NrDLBVeFLvL90SdaLzGZueQwiIx/JySTzv/Acl8msztKS6G9nK0Z+8GF+2WZ3Q==" saltValue="ecFGqS80BkLKCxpS8vIckA==" spinCount="100000" sheet="1" objects="1" scenarios="1" selectLockedCells="1"/>
  <mergeCells count="2">
    <mergeCell ref="B3:K3"/>
    <mergeCell ref="K4:K8"/>
  </mergeCells>
  <conditionalFormatting sqref="C10:C12 C14">
    <cfRule type="expression" dxfId="223" priority="4">
      <formula>IF(AND($C10&lt;&gt;"",$J10=0),1,0)</formula>
    </cfRule>
    <cfRule type="expression" dxfId="222" priority="5">
      <formula>IF($C10&lt;&gt;"",1,0)</formula>
    </cfRule>
    <cfRule type="expression" dxfId="221" priority="6">
      <formula>$J10=0</formula>
    </cfRule>
  </conditionalFormatting>
  <conditionalFormatting sqref="K4">
    <cfRule type="expression" dxfId="220" priority="24">
      <formula>IF(COUNTA($C$10:$C$14)&lt;&gt;COUNTIF($J$10:$J$14,1),1,0)</formula>
    </cfRule>
    <cfRule type="expression" dxfId="219" priority="25">
      <formula>IF(COUNTA($C$10:$C$14)=COUNTIF($J$10:$J$14,1),1,0)</formula>
    </cfRule>
  </conditionalFormatting>
  <conditionalFormatting sqref="C13">
    <cfRule type="expression" dxfId="218" priority="1">
      <formula>IF(AND($C13&lt;&gt;"",$J13=0),1,0)</formula>
    </cfRule>
    <cfRule type="expression" dxfId="217" priority="2">
      <formula>IF($C13&lt;&gt;"",1,0)</formula>
    </cfRule>
    <cfRule type="expression" dxfId="216"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4"/>
      <c r="C4" s="15"/>
      <c r="D4" s="16"/>
      <c r="E4" s="17"/>
      <c r="F4" s="17"/>
      <c r="G4" s="17"/>
      <c r="H4" s="17"/>
      <c r="I4" s="17"/>
      <c r="J4" s="17"/>
      <c r="K4" s="154" t="str">
        <f>IF(COUNTIF(Table1611[Test 3],1)=COUNTA(Table1611[Value]),"Ready","Not Ready")</f>
        <v>Ready</v>
      </c>
    </row>
    <row r="5" spans="2:11" ht="14.4" customHeight="1">
      <c r="B5" s="18"/>
      <c r="C5" s="19"/>
      <c r="D5" s="86"/>
      <c r="E5" s="86"/>
      <c r="F5" s="86"/>
      <c r="G5" s="86"/>
      <c r="H5" s="20"/>
      <c r="I5" s="86"/>
      <c r="J5" s="86"/>
      <c r="K5" s="155"/>
    </row>
    <row r="6" spans="2:11" ht="14.4" customHeight="1">
      <c r="B6" s="18"/>
      <c r="C6" s="19"/>
      <c r="D6" s="86"/>
      <c r="E6" s="86"/>
      <c r="F6" s="86"/>
      <c r="G6" s="86"/>
      <c r="H6" s="20"/>
      <c r="I6" s="86"/>
      <c r="J6" s="86"/>
      <c r="K6" s="155"/>
    </row>
    <row r="7" spans="2:11" ht="14.4" customHeight="1">
      <c r="B7" s="18"/>
      <c r="C7" s="19"/>
      <c r="D7" s="86"/>
      <c r="E7" s="86"/>
      <c r="F7" s="86"/>
      <c r="G7" s="86"/>
      <c r="H7" s="20"/>
      <c r="I7" s="86"/>
      <c r="J7" s="86"/>
      <c r="K7" s="155"/>
    </row>
    <row r="8" spans="2:11" ht="14.4" customHeight="1">
      <c r="B8" s="21"/>
      <c r="C8" s="22"/>
      <c r="D8" s="23"/>
      <c r="E8" s="23"/>
      <c r="F8" s="23"/>
      <c r="G8" s="23"/>
      <c r="H8" s="24"/>
      <c r="I8" s="23"/>
      <c r="J8" s="23"/>
      <c r="K8" s="156"/>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0" priority="7">
      <formula>IF(AND($C10&lt;&gt;"",$J10=0),1,0)</formula>
    </cfRule>
    <cfRule type="expression" dxfId="199" priority="8">
      <formula>IF($C10&lt;&gt;"",1,0)</formula>
    </cfRule>
    <cfRule type="expression" dxfId="198" priority="9">
      <formula>$J10=0</formula>
    </cfRule>
  </conditionalFormatting>
  <conditionalFormatting sqref="K4">
    <cfRule type="expression" dxfId="197" priority="22">
      <formula>IF(COUNTA($C$10:$C$15)&lt;&gt;COUNTIF($J$10:$J$15,1),1,0)</formula>
    </cfRule>
    <cfRule type="expression" dxfId="196" priority="23">
      <formula>IF(COUNTA($C$10:$C$15)=COUNTIF($J$10:$J$15,1),1,0)</formula>
    </cfRule>
  </conditionalFormatting>
  <conditionalFormatting sqref="C13">
    <cfRule type="expression" dxfId="195" priority="4">
      <formula>IF(AND($C13&lt;&gt;"",$J13=0),1,0)</formula>
    </cfRule>
    <cfRule type="expression" dxfId="194" priority="5">
      <formula>IF($C13&lt;&gt;"",1,0)</formula>
    </cfRule>
    <cfRule type="expression" dxfId="193" priority="6">
      <formula>$J13=0</formula>
    </cfRule>
  </conditionalFormatting>
  <conditionalFormatting sqref="C14">
    <cfRule type="expression" dxfId="192" priority="1">
      <formula>IF(AND($C14&lt;&gt;"",$J14=0),1,0)</formula>
    </cfRule>
    <cfRule type="expression" dxfId="191" priority="2">
      <formula>IF($C14&lt;&gt;"",1,0)</formula>
    </cfRule>
    <cfRule type="expression" dxfId="190"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0"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4"/>
      <c r="C4" s="15"/>
      <c r="D4" s="16"/>
      <c r="E4" s="17"/>
      <c r="F4" s="17"/>
      <c r="G4" s="17"/>
      <c r="H4" s="17"/>
      <c r="I4" s="17"/>
      <c r="J4" s="17"/>
      <c r="K4" s="154" t="str">
        <f>IF(COUNTIF(Table19[Test 3],1)=COUNTA(Table19[Value]),"Ready","Not Ready")</f>
        <v>Ready</v>
      </c>
    </row>
    <row r="5" spans="2:11" ht="14.4" customHeight="1">
      <c r="B5" s="18"/>
      <c r="C5" s="19"/>
      <c r="D5" s="86"/>
      <c r="E5" s="86"/>
      <c r="F5" s="86"/>
      <c r="G5" s="86"/>
      <c r="H5" s="20"/>
      <c r="I5" s="86"/>
      <c r="J5" s="86"/>
      <c r="K5" s="155"/>
    </row>
    <row r="6" spans="2:11" ht="14.4" customHeight="1">
      <c r="B6" s="18"/>
      <c r="C6" s="19"/>
      <c r="D6" s="86"/>
      <c r="E6" s="86"/>
      <c r="F6" s="86"/>
      <c r="G6" s="86"/>
      <c r="H6" s="20"/>
      <c r="I6" s="86"/>
      <c r="J6" s="86"/>
      <c r="K6" s="155"/>
    </row>
    <row r="7" spans="2:11" ht="14.4" customHeight="1">
      <c r="B7" s="18"/>
      <c r="C7" s="19"/>
      <c r="D7" s="86"/>
      <c r="E7" s="86"/>
      <c r="F7" s="86"/>
      <c r="G7" s="86"/>
      <c r="H7" s="20"/>
      <c r="I7" s="86"/>
      <c r="J7" s="86"/>
      <c r="K7" s="155"/>
    </row>
    <row r="8" spans="2:11" ht="14.4" customHeight="1">
      <c r="B8" s="21"/>
      <c r="C8" s="22"/>
      <c r="D8" s="23"/>
      <c r="E8" s="23"/>
      <c r="F8" s="23"/>
      <c r="G8" s="23"/>
      <c r="H8" s="24"/>
      <c r="I8" s="23"/>
      <c r="J8" s="23"/>
      <c r="K8" s="156"/>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6" t="s">
        <v>507</v>
      </c>
      <c r="C24" s="51">
        <v>0.2</v>
      </c>
      <c r="D24" s="55" t="s">
        <v>107</v>
      </c>
      <c r="E24" s="145" t="s">
        <v>30</v>
      </c>
      <c r="F24" s="145" t="s">
        <v>7</v>
      </c>
      <c r="G24" s="2" t="s">
        <v>61</v>
      </c>
      <c r="H24" s="145">
        <v>1</v>
      </c>
      <c r="I24" s="145">
        <v>1</v>
      </c>
      <c r="J24" s="7">
        <f>IF(Models!$C$15=0,0,1)</f>
        <v>1</v>
      </c>
      <c r="K24" s="5" t="s">
        <v>508</v>
      </c>
    </row>
    <row r="25" spans="2:11">
      <c r="B25" s="9" t="s">
        <v>148</v>
      </c>
      <c r="C25" s="52"/>
      <c r="D25" s="10"/>
      <c r="E25" s="11"/>
      <c r="F25" s="11"/>
      <c r="G25" s="10"/>
      <c r="H25" s="11">
        <v>1</v>
      </c>
      <c r="I25" s="11">
        <v>1</v>
      </c>
      <c r="J25" s="12">
        <v>0</v>
      </c>
      <c r="K25" s="13" t="s">
        <v>149</v>
      </c>
    </row>
  </sheetData>
  <sheetProtection algorithmName="SHA-512" hashValue="ueBJZ3n4lUMSK/xa08a3uA+JCLv0iIiOIaiKSI1dhMDAWob09px61qFpp3Y6Xuy5UT+BxhjL1rbFj0jew+YgXQ==" saltValue="nFltvQ80j+5798v8e9b1NA==" spinCount="100000" sheet="1" objects="1" scenarios="1" selectLockedCells="1"/>
  <mergeCells count="2">
    <mergeCell ref="B3:K3"/>
    <mergeCell ref="K4:K8"/>
  </mergeCells>
  <conditionalFormatting sqref="C10 C13:C22 C25">
    <cfRule type="expression" dxfId="174" priority="10">
      <formula>IF(AND($C10&lt;&gt;"",$J10=0),1,0)</formula>
    </cfRule>
    <cfRule type="expression" dxfId="173" priority="11">
      <formula>IF($C10&lt;&gt;"",1,0)</formula>
    </cfRule>
    <cfRule type="expression" dxfId="172" priority="12">
      <formula>$J10=0</formula>
    </cfRule>
  </conditionalFormatting>
  <conditionalFormatting sqref="K4">
    <cfRule type="expression" dxfId="171" priority="2002">
      <formula>IF(COUNTA($C$10:$C$25)&lt;&gt;COUNTIF($J$10:$J$25,1),1,0)</formula>
    </cfRule>
    <cfRule type="expression" dxfId="170" priority="2003">
      <formula>IF(COUNTA($C$10:$C$25)=COUNTIF($J$10:$J$25,1),1,0)</formula>
    </cfRule>
  </conditionalFormatting>
  <conditionalFormatting sqref="C11">
    <cfRule type="expression" dxfId="169" priority="7">
      <formula>IF(AND($C11&lt;&gt;"",$J11=0),1,0)</formula>
    </cfRule>
    <cfRule type="expression" dxfId="168" priority="8">
      <formula>IF($C11&lt;&gt;"",1,0)</formula>
    </cfRule>
    <cfRule type="expression" dxfId="167" priority="9">
      <formula>$J11=0</formula>
    </cfRule>
  </conditionalFormatting>
  <conditionalFormatting sqref="C12">
    <cfRule type="expression" dxfId="166" priority="4">
      <formula>IF(AND($C12&lt;&gt;"",$J12=0),1,0)</formula>
    </cfRule>
    <cfRule type="expression" dxfId="165" priority="5">
      <formula>IF($C12&lt;&gt;"",1,0)</formula>
    </cfRule>
    <cfRule type="expression" dxfId="164" priority="6">
      <formula>$J12=0</formula>
    </cfRule>
  </conditionalFormatting>
  <conditionalFormatting sqref="C23:C24">
    <cfRule type="expression" dxfId="163" priority="1">
      <formula>IF(AND($C23&lt;&gt;"",$J23=0),1,0)</formula>
    </cfRule>
    <cfRule type="expression" dxfId="162" priority="2">
      <formula>IF($C23&lt;&gt;"",1,0)</formula>
    </cfRule>
    <cfRule type="expression" dxfId="161" priority="3">
      <formula>$J23=0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8" t="s">
        <v>174</v>
      </c>
      <c r="B2" s="149"/>
      <c r="C2" s="149"/>
      <c r="D2" s="149"/>
      <c r="E2" s="149"/>
      <c r="F2" s="149"/>
      <c r="G2" s="149"/>
      <c r="H2" s="149"/>
      <c r="I2" s="149"/>
      <c r="J2" s="149"/>
      <c r="K2" s="149"/>
      <c r="L2" s="149"/>
      <c r="M2" s="149"/>
      <c r="N2" s="149"/>
      <c r="O2" s="149"/>
      <c r="P2" s="149"/>
      <c r="Q2" s="149"/>
      <c r="R2" s="149"/>
    </row>
    <row r="3" spans="1:18">
      <c r="A3" s="151" t="s">
        <v>266</v>
      </c>
      <c r="B3" s="150"/>
      <c r="C3" s="150"/>
      <c r="D3" s="150"/>
      <c r="E3" s="150"/>
      <c r="F3" s="150"/>
      <c r="G3" s="150"/>
      <c r="H3" s="150"/>
      <c r="I3" s="150"/>
      <c r="J3" s="150"/>
      <c r="K3" s="150"/>
      <c r="L3" s="150"/>
      <c r="M3" s="150"/>
      <c r="N3" s="150"/>
      <c r="O3" s="150"/>
      <c r="P3" s="150"/>
      <c r="Q3" s="150"/>
      <c r="R3" s="150"/>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2" t="s">
        <v>252</v>
      </c>
      <c r="C14" s="152"/>
      <c r="D14" s="152"/>
      <c r="E14" s="152"/>
      <c r="F14" s="152"/>
      <c r="G14" s="152"/>
      <c r="H14" s="152"/>
      <c r="I14" s="152"/>
      <c r="J14" s="152"/>
      <c r="K14" s="152"/>
      <c r="L14" s="152"/>
      <c r="M14" s="152"/>
      <c r="N14" s="73"/>
      <c r="O14" s="73"/>
      <c r="P14" s="73"/>
      <c r="Q14" s="73"/>
      <c r="R14" s="73"/>
    </row>
    <row r="15" spans="1:18">
      <c r="A15" s="72"/>
      <c r="B15" s="152" t="s">
        <v>264</v>
      </c>
      <c r="C15" s="152"/>
      <c r="D15" s="152"/>
      <c r="E15" s="152"/>
      <c r="F15" s="152"/>
      <c r="G15" s="152"/>
      <c r="H15" s="152"/>
      <c r="I15" s="152"/>
      <c r="J15" s="152"/>
      <c r="K15" s="152"/>
      <c r="L15" s="152"/>
      <c r="M15" s="152"/>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1" t="s">
        <v>265</v>
      </c>
      <c r="B32" s="150"/>
      <c r="C32" s="150"/>
      <c r="D32" s="150"/>
      <c r="E32" s="150"/>
      <c r="F32" s="150"/>
      <c r="G32" s="150"/>
      <c r="H32" s="150"/>
      <c r="I32" s="150"/>
      <c r="J32" s="150"/>
      <c r="K32" s="150"/>
      <c r="L32" s="150"/>
      <c r="M32" s="150"/>
      <c r="N32" s="150"/>
      <c r="O32" s="150"/>
      <c r="P32" s="150"/>
      <c r="Q32" s="150"/>
      <c r="R32" s="150"/>
    </row>
    <row r="33" spans="1:18">
      <c r="A33" s="164" t="s">
        <v>201</v>
      </c>
      <c r="B33" s="165"/>
      <c r="C33" s="165"/>
      <c r="D33" s="165"/>
      <c r="E33" s="165"/>
      <c r="F33" s="165"/>
      <c r="G33" s="165"/>
      <c r="H33" s="165"/>
      <c r="I33" s="165"/>
      <c r="J33" s="165"/>
      <c r="K33" s="165"/>
      <c r="L33" s="165"/>
      <c r="M33" s="165"/>
      <c r="N33" s="165"/>
      <c r="O33" s="165"/>
      <c r="P33" s="165"/>
      <c r="Q33" s="165"/>
      <c r="R33" s="165"/>
    </row>
    <row r="34" spans="1:18">
      <c r="A34" s="166"/>
      <c r="B34" s="167"/>
      <c r="C34" s="167"/>
      <c r="D34" s="167"/>
      <c r="E34" s="167"/>
      <c r="F34" s="167"/>
      <c r="G34" s="167"/>
      <c r="H34" s="167"/>
      <c r="I34" s="167"/>
      <c r="J34" s="167"/>
      <c r="K34" s="167"/>
      <c r="L34" s="167"/>
      <c r="M34" s="167"/>
      <c r="N34" s="167"/>
      <c r="O34" s="167"/>
      <c r="P34" s="167"/>
      <c r="Q34" s="167"/>
      <c r="R34" s="167"/>
    </row>
    <row r="35" spans="1:18">
      <c r="A35" s="72"/>
      <c r="B35" s="73"/>
      <c r="C35" s="73"/>
      <c r="D35" s="73"/>
      <c r="E35" s="73"/>
      <c r="F35" s="73"/>
      <c r="G35" s="73"/>
      <c r="H35" s="73"/>
      <c r="I35" s="73"/>
      <c r="J35" s="73"/>
      <c r="K35" s="73"/>
      <c r="L35" s="73"/>
      <c r="M35" s="73"/>
      <c r="N35" s="73"/>
      <c r="O35" s="73"/>
      <c r="P35" s="73"/>
      <c r="Q35" s="73"/>
      <c r="R35" s="73"/>
    </row>
    <row r="36" spans="1:18">
      <c r="A36" s="72"/>
      <c r="B36" s="168" t="s">
        <v>188</v>
      </c>
      <c r="C36" s="169"/>
      <c r="D36" s="169"/>
      <c r="E36" s="169"/>
      <c r="F36" s="169"/>
      <c r="G36" s="169"/>
      <c r="H36" s="169"/>
      <c r="I36" s="169"/>
      <c r="J36" s="169"/>
      <c r="K36" s="169"/>
      <c r="L36" s="169"/>
      <c r="M36" s="170"/>
      <c r="N36" s="73"/>
      <c r="O36" s="73"/>
      <c r="P36" s="73"/>
      <c r="Q36" s="73"/>
      <c r="R36" s="73"/>
    </row>
    <row r="37" spans="1:18">
      <c r="A37" s="72"/>
      <c r="B37" s="72"/>
      <c r="C37" s="73"/>
      <c r="D37" s="73"/>
      <c r="E37" s="73"/>
      <c r="F37" s="73"/>
      <c r="G37" s="73"/>
      <c r="H37" s="171" t="s">
        <v>197</v>
      </c>
      <c r="I37" s="171"/>
      <c r="J37" s="171"/>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3" t="s">
        <v>173</v>
      </c>
      <c r="F38" s="163"/>
      <c r="G38" s="73"/>
      <c r="H38" s="83" t="s">
        <v>253</v>
      </c>
      <c r="I38" s="116">
        <v>3.0856051517533336</v>
      </c>
      <c r="J38" s="77" t="s">
        <v>22</v>
      </c>
      <c r="K38" s="163" t="s">
        <v>248</v>
      </c>
      <c r="L38" s="163"/>
      <c r="M38" s="76"/>
      <c r="N38" s="73"/>
      <c r="O38" s="73"/>
      <c r="P38" s="73"/>
      <c r="Q38" s="73"/>
      <c r="R38" s="73"/>
    </row>
    <row r="39" spans="1:18" ht="15.6">
      <c r="A39" s="72"/>
      <c r="B39" s="72"/>
      <c r="C39" s="83" t="s">
        <v>246</v>
      </c>
      <c r="D39" s="85">
        <f>IF($I$38&gt;$I$39,1,IF($I$38&lt;$I$39,-1,""))</f>
        <v>1</v>
      </c>
      <c r="E39" s="163" t="s">
        <v>3</v>
      </c>
      <c r="F39" s="163"/>
      <c r="G39" s="73"/>
      <c r="H39" s="83" t="s">
        <v>254</v>
      </c>
      <c r="I39" s="116">
        <v>2.95</v>
      </c>
      <c r="J39" s="77" t="s">
        <v>22</v>
      </c>
      <c r="K39" s="163" t="s">
        <v>247</v>
      </c>
      <c r="L39" s="163"/>
      <c r="M39" s="76"/>
      <c r="N39" s="73"/>
      <c r="O39" s="73"/>
      <c r="P39" s="73"/>
      <c r="Q39" s="73"/>
      <c r="R39" s="73"/>
    </row>
    <row r="40" spans="1:18">
      <c r="A40" s="72"/>
      <c r="B40" s="72"/>
      <c r="C40" s="73"/>
      <c r="D40" s="73"/>
      <c r="E40" s="73"/>
      <c r="F40" s="73"/>
      <c r="G40" s="73"/>
      <c r="H40" s="83" t="s">
        <v>250</v>
      </c>
      <c r="I40" s="116">
        <v>14.734460115406172</v>
      </c>
      <c r="J40" s="77" t="s">
        <v>202</v>
      </c>
      <c r="K40" s="163" t="s">
        <v>251</v>
      </c>
      <c r="L40" s="163"/>
      <c r="M40" s="76"/>
      <c r="N40" s="73"/>
      <c r="O40" s="73"/>
      <c r="P40" s="73"/>
      <c r="Q40" s="73"/>
      <c r="R40" s="73"/>
    </row>
    <row r="41" spans="1:18">
      <c r="A41" s="72"/>
      <c r="B41" s="72"/>
      <c r="C41" s="73"/>
      <c r="D41" s="73"/>
      <c r="E41" s="73"/>
      <c r="F41" s="73"/>
      <c r="G41" s="73"/>
      <c r="H41" s="83" t="s">
        <v>249</v>
      </c>
      <c r="I41" s="116">
        <v>318.14999999999998</v>
      </c>
      <c r="J41" s="77" t="s">
        <v>23</v>
      </c>
      <c r="K41" s="163" t="s">
        <v>205</v>
      </c>
      <c r="L41" s="163"/>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7" t="s">
        <v>257</v>
      </c>
      <c r="C57" s="167"/>
      <c r="D57" s="167"/>
      <c r="E57" s="167"/>
      <c r="F57" s="167"/>
      <c r="G57" s="167"/>
      <c r="H57" s="167"/>
      <c r="I57" s="167"/>
      <c r="J57" s="167"/>
      <c r="K57" s="167"/>
      <c r="L57" s="167"/>
      <c r="M57" s="167"/>
      <c r="N57" s="167"/>
      <c r="O57" s="167"/>
      <c r="P57" s="167"/>
      <c r="Q57" s="167"/>
      <c r="R57" s="167"/>
    </row>
    <row r="58" spans="1:18" s="69" customFormat="1">
      <c r="A58" s="72"/>
      <c r="B58" s="167"/>
      <c r="C58" s="167"/>
      <c r="D58" s="167"/>
      <c r="E58" s="167"/>
      <c r="F58" s="167"/>
      <c r="G58" s="167"/>
      <c r="H58" s="167"/>
      <c r="I58" s="167"/>
      <c r="J58" s="167"/>
      <c r="K58" s="167"/>
      <c r="L58" s="167"/>
      <c r="M58" s="167"/>
      <c r="N58" s="167"/>
      <c r="O58" s="167"/>
      <c r="P58" s="167"/>
      <c r="Q58" s="167"/>
      <c r="R58" s="167"/>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7" t="s">
        <v>212</v>
      </c>
      <c r="D61" s="167"/>
      <c r="E61" s="167"/>
      <c r="F61" s="167"/>
      <c r="G61" s="167"/>
      <c r="H61" s="167"/>
      <c r="I61" s="167"/>
      <c r="J61" s="167"/>
      <c r="K61" s="167"/>
      <c r="L61" s="167"/>
      <c r="M61" s="167"/>
      <c r="N61" s="167"/>
      <c r="O61" s="167"/>
      <c r="P61" s="167"/>
      <c r="Q61" s="167"/>
      <c r="R61" s="167"/>
    </row>
    <row r="62" spans="1:18" s="69" customFormat="1">
      <c r="A62" s="72"/>
      <c r="B62" s="73"/>
      <c r="C62" s="167"/>
      <c r="D62" s="167"/>
      <c r="E62" s="167"/>
      <c r="F62" s="167"/>
      <c r="G62" s="167"/>
      <c r="H62" s="167"/>
      <c r="I62" s="167"/>
      <c r="J62" s="167"/>
      <c r="K62" s="167"/>
      <c r="L62" s="167"/>
      <c r="M62" s="167"/>
      <c r="N62" s="167"/>
      <c r="O62" s="167"/>
      <c r="P62" s="167"/>
      <c r="Q62" s="167"/>
      <c r="R62" s="167"/>
    </row>
    <row r="63" spans="1:18" s="69" customFormat="1">
      <c r="A63" s="72"/>
      <c r="B63" s="73"/>
      <c r="C63" s="167"/>
      <c r="D63" s="167"/>
      <c r="E63" s="167"/>
      <c r="F63" s="167"/>
      <c r="G63" s="167"/>
      <c r="H63" s="167"/>
      <c r="I63" s="167"/>
      <c r="J63" s="167"/>
      <c r="K63" s="167"/>
      <c r="L63" s="167"/>
      <c r="M63" s="167"/>
      <c r="N63" s="167"/>
      <c r="O63" s="167"/>
      <c r="P63" s="167"/>
      <c r="Q63" s="167"/>
      <c r="R63" s="167"/>
    </row>
    <row r="64" spans="1:18" s="69" customFormat="1">
      <c r="A64" s="72"/>
      <c r="B64" s="73"/>
      <c r="C64" s="73"/>
      <c r="D64" s="73"/>
      <c r="E64" s="73"/>
      <c r="F64" s="73"/>
      <c r="G64" s="73"/>
      <c r="H64" s="73"/>
      <c r="I64" s="73"/>
      <c r="J64" s="73"/>
      <c r="K64" s="73"/>
      <c r="L64" s="73"/>
      <c r="M64" s="73"/>
      <c r="N64" s="73"/>
      <c r="O64" s="73"/>
      <c r="P64" s="73"/>
      <c r="Q64" s="73"/>
      <c r="R64" s="73"/>
    </row>
    <row r="65" spans="1:18" s="151" customFormat="1">
      <c r="A65" s="161" t="s">
        <v>241</v>
      </c>
      <c r="B65" s="162"/>
      <c r="C65" s="162"/>
      <c r="D65" s="162"/>
      <c r="E65" s="162"/>
      <c r="F65" s="162"/>
      <c r="G65" s="162"/>
      <c r="H65" s="162"/>
      <c r="I65" s="162"/>
      <c r="J65" s="162"/>
      <c r="K65" s="162"/>
      <c r="L65" s="162"/>
      <c r="M65" s="162"/>
      <c r="N65" s="162"/>
      <c r="O65" s="162"/>
      <c r="P65" s="162"/>
      <c r="Q65" s="162"/>
      <c r="R65" s="162"/>
    </row>
    <row r="66" spans="1:18" s="69" customFormat="1">
      <c r="A66" s="164" t="s">
        <v>263</v>
      </c>
      <c r="B66" s="165"/>
      <c r="C66" s="165"/>
      <c r="D66" s="165"/>
      <c r="E66" s="165"/>
      <c r="F66" s="165"/>
      <c r="G66" s="165"/>
      <c r="H66" s="165"/>
      <c r="I66" s="165"/>
      <c r="J66" s="165"/>
      <c r="K66" s="165"/>
      <c r="L66" s="165"/>
      <c r="M66" s="165"/>
      <c r="N66" s="165"/>
      <c r="O66" s="165"/>
      <c r="P66" s="165"/>
      <c r="Q66" s="165"/>
      <c r="R66" s="165"/>
    </row>
    <row r="67" spans="1:18" s="69" customFormat="1">
      <c r="A67" s="166" t="s">
        <v>180</v>
      </c>
      <c r="B67" s="167"/>
      <c r="C67" s="167"/>
      <c r="D67" s="167"/>
      <c r="E67" s="167"/>
      <c r="F67" s="167"/>
      <c r="G67" s="167"/>
      <c r="H67" s="167"/>
      <c r="I67" s="167"/>
      <c r="J67" s="167"/>
      <c r="K67" s="167"/>
      <c r="L67" s="167"/>
      <c r="M67" s="167"/>
      <c r="N67" s="167"/>
      <c r="O67" s="167"/>
      <c r="P67" s="167"/>
      <c r="Q67" s="167"/>
      <c r="R67" s="167"/>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7" t="s">
        <v>199</v>
      </c>
      <c r="C69" s="167"/>
      <c r="D69" s="167"/>
      <c r="E69" s="167"/>
      <c r="F69" s="167"/>
      <c r="G69" s="167"/>
      <c r="H69" s="167"/>
      <c r="I69" s="167"/>
      <c r="J69" s="167"/>
      <c r="K69" s="167"/>
      <c r="L69" s="167"/>
      <c r="M69" s="167"/>
      <c r="N69" s="167"/>
      <c r="O69" s="167"/>
      <c r="P69" s="167"/>
      <c r="Q69" s="167"/>
      <c r="R69" s="114"/>
    </row>
    <row r="70" spans="1:18" s="69" customFormat="1">
      <c r="A70" s="113"/>
      <c r="B70" s="167"/>
      <c r="C70" s="167"/>
      <c r="D70" s="167"/>
      <c r="E70" s="167"/>
      <c r="F70" s="167"/>
      <c r="G70" s="167"/>
      <c r="H70" s="167"/>
      <c r="I70" s="167"/>
      <c r="J70" s="167"/>
      <c r="K70" s="167"/>
      <c r="L70" s="167"/>
      <c r="M70" s="167"/>
      <c r="N70" s="167"/>
      <c r="O70" s="167"/>
      <c r="P70" s="167"/>
      <c r="Q70" s="167"/>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8" t="s">
        <v>188</v>
      </c>
      <c r="C72" s="169"/>
      <c r="D72" s="169"/>
      <c r="E72" s="169"/>
      <c r="F72" s="169"/>
      <c r="G72" s="169"/>
      <c r="H72" s="169"/>
      <c r="I72" s="169"/>
      <c r="J72" s="169"/>
      <c r="K72" s="169"/>
      <c r="L72" s="169"/>
      <c r="M72" s="170"/>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3" t="s">
        <v>173</v>
      </c>
      <c r="F74" s="163"/>
      <c r="G74" s="73"/>
      <c r="H74" s="77" t="s">
        <v>190</v>
      </c>
      <c r="I74" s="116">
        <v>0.48</v>
      </c>
      <c r="J74" s="77" t="s">
        <v>3</v>
      </c>
      <c r="K74" s="163" t="s">
        <v>203</v>
      </c>
      <c r="L74" s="163"/>
      <c r="M74" s="76"/>
      <c r="N74" s="114"/>
      <c r="O74" s="114"/>
      <c r="P74" s="114"/>
      <c r="Q74" s="114"/>
      <c r="R74" s="114"/>
    </row>
    <row r="75" spans="1:18">
      <c r="A75" s="113"/>
      <c r="B75" s="72"/>
      <c r="C75" s="83" t="s">
        <v>246</v>
      </c>
      <c r="D75" s="85"/>
      <c r="E75" s="163" t="s">
        <v>3</v>
      </c>
      <c r="F75" s="163"/>
      <c r="G75" s="73"/>
      <c r="H75" s="77" t="s">
        <v>191</v>
      </c>
      <c r="I75" s="116">
        <v>312.74999024855759</v>
      </c>
      <c r="J75" s="77" t="s">
        <v>189</v>
      </c>
      <c r="K75" s="163" t="s">
        <v>204</v>
      </c>
      <c r="L75" s="163"/>
      <c r="M75" s="76"/>
      <c r="N75" s="114"/>
      <c r="O75" s="114"/>
      <c r="P75" s="114"/>
      <c r="Q75" s="114"/>
      <c r="R75" s="114"/>
    </row>
    <row r="76" spans="1:18">
      <c r="A76" s="113"/>
      <c r="B76" s="72"/>
      <c r="C76" s="73"/>
      <c r="D76" s="73"/>
      <c r="E76" s="73"/>
      <c r="F76" s="73"/>
      <c r="G76" s="73"/>
      <c r="H76" s="77" t="s">
        <v>192</v>
      </c>
      <c r="I76" s="116">
        <v>318.14999999999998</v>
      </c>
      <c r="J76" s="77" t="s">
        <v>23</v>
      </c>
      <c r="K76" s="163" t="s">
        <v>205</v>
      </c>
      <c r="L76" s="163"/>
      <c r="M76" s="76"/>
      <c r="N76" s="114"/>
      <c r="O76" s="114"/>
      <c r="P76" s="114"/>
      <c r="Q76" s="114"/>
      <c r="R76" s="114"/>
    </row>
    <row r="77" spans="1:18" ht="15.6">
      <c r="A77" s="113"/>
      <c r="B77" s="72"/>
      <c r="C77" s="73"/>
      <c r="D77" s="73"/>
      <c r="E77" s="73"/>
      <c r="F77" s="73"/>
      <c r="G77" s="73"/>
      <c r="H77" s="77" t="s">
        <v>193</v>
      </c>
      <c r="I77" s="116">
        <v>5</v>
      </c>
      <c r="J77" s="77" t="s">
        <v>109</v>
      </c>
      <c r="K77" s="163" t="s">
        <v>206</v>
      </c>
      <c r="L77" s="163"/>
      <c r="M77" s="76"/>
      <c r="N77" s="114"/>
      <c r="O77" s="114"/>
      <c r="P77" s="114"/>
      <c r="Q77" s="114"/>
      <c r="R77" s="114"/>
    </row>
    <row r="78" spans="1:18" ht="15.6">
      <c r="A78" s="113"/>
      <c r="B78" s="72"/>
      <c r="C78" s="73"/>
      <c r="D78" s="73"/>
      <c r="E78" s="73"/>
      <c r="F78" s="73"/>
      <c r="G78" s="73"/>
      <c r="H78" s="77" t="s">
        <v>195</v>
      </c>
      <c r="I78" s="116">
        <v>3.07</v>
      </c>
      <c r="J78" s="77" t="s">
        <v>22</v>
      </c>
      <c r="K78" s="163" t="s">
        <v>207</v>
      </c>
      <c r="L78" s="163"/>
      <c r="M78" s="76"/>
      <c r="N78" s="114"/>
      <c r="O78" s="114"/>
      <c r="P78" s="114"/>
      <c r="Q78" s="114"/>
      <c r="R78" s="114"/>
    </row>
    <row r="79" spans="1:18" ht="15.6">
      <c r="A79" s="113"/>
      <c r="B79" s="72"/>
      <c r="C79" s="73"/>
      <c r="D79" s="73"/>
      <c r="E79" s="73"/>
      <c r="F79" s="73"/>
      <c r="G79" s="73"/>
      <c r="H79" s="77" t="s">
        <v>196</v>
      </c>
      <c r="I79" s="116">
        <v>0.4764958148898909</v>
      </c>
      <c r="J79" s="77" t="s">
        <v>22</v>
      </c>
      <c r="K79" s="163" t="s">
        <v>208</v>
      </c>
      <c r="L79" s="163"/>
      <c r="M79" s="76"/>
      <c r="N79" s="114"/>
      <c r="O79" s="114"/>
      <c r="P79" s="114"/>
      <c r="Q79" s="114"/>
      <c r="R79" s="114"/>
    </row>
    <row r="80" spans="1:18">
      <c r="A80" s="113"/>
      <c r="B80" s="72"/>
      <c r="C80" s="73"/>
      <c r="D80" s="73"/>
      <c r="E80" s="73"/>
      <c r="F80" s="73"/>
      <c r="G80" s="73"/>
      <c r="H80" s="77" t="s">
        <v>194</v>
      </c>
      <c r="I80" s="116">
        <v>3.0856051517533336</v>
      </c>
      <c r="J80" s="77" t="s">
        <v>22</v>
      </c>
      <c r="K80" s="163" t="s">
        <v>209</v>
      </c>
      <c r="L80" s="163"/>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2" t="s">
        <v>268</v>
      </c>
      <c r="C144" s="152"/>
      <c r="D144" s="152"/>
      <c r="E144" s="152"/>
      <c r="F144" s="152"/>
      <c r="G144" s="152"/>
      <c r="H144" s="152"/>
      <c r="I144" s="152"/>
      <c r="J144" s="152"/>
      <c r="K144" s="152"/>
      <c r="L144" s="152"/>
      <c r="M144" s="152"/>
      <c r="N144" s="152"/>
      <c r="O144" s="152"/>
      <c r="P144" s="152"/>
      <c r="Q144" s="152"/>
      <c r="R144" s="73"/>
    </row>
    <row r="145" spans="1:18">
      <c r="A145" s="72"/>
      <c r="B145" s="152"/>
      <c r="C145" s="152"/>
      <c r="D145" s="152"/>
      <c r="E145" s="152"/>
      <c r="F145" s="152"/>
      <c r="G145" s="152"/>
      <c r="H145" s="152"/>
      <c r="I145" s="152"/>
      <c r="J145" s="152"/>
      <c r="K145" s="152"/>
      <c r="L145" s="152"/>
      <c r="M145" s="152"/>
      <c r="N145" s="152"/>
      <c r="O145" s="152"/>
      <c r="P145" s="152"/>
      <c r="Q145" s="152"/>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1" t="s">
        <v>178</v>
      </c>
      <c r="B147" s="150"/>
      <c r="C147" s="150"/>
      <c r="D147" s="150"/>
      <c r="E147" s="150"/>
      <c r="F147" s="150"/>
      <c r="G147" s="150"/>
      <c r="H147" s="150"/>
      <c r="I147" s="150"/>
      <c r="J147" s="150"/>
      <c r="K147" s="150"/>
      <c r="L147" s="150"/>
      <c r="M147" s="150"/>
      <c r="N147" s="150"/>
      <c r="O147" s="150"/>
      <c r="P147" s="150"/>
      <c r="Q147" s="150"/>
      <c r="R147" s="150"/>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0" activePane="bottomLeft" state="frozen"/>
      <selection activeCell="C10" sqref="C10"/>
      <selection pane="bottomLeft" activeCell="C31" sqref="C31"/>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4"/>
      <c r="C4" s="103"/>
      <c r="D4" s="16"/>
      <c r="E4" s="17"/>
      <c r="F4" s="17"/>
      <c r="G4" s="17"/>
      <c r="H4" s="17"/>
      <c r="I4" s="17"/>
      <c r="J4" s="17"/>
      <c r="K4" s="154" t="str">
        <f>IF(COUNTIF(Table1747[Test 3],1)=COUNTA(Table1747[Value]),"Ready","Not Ready")</f>
        <v>Ready</v>
      </c>
    </row>
    <row r="5" spans="2:11" ht="14.4" customHeight="1">
      <c r="B5" s="18"/>
      <c r="C5" s="104"/>
      <c r="D5" s="97"/>
      <c r="E5" s="97"/>
      <c r="F5" s="97"/>
      <c r="G5" s="97"/>
      <c r="H5" s="20"/>
      <c r="I5" s="97"/>
      <c r="J5" s="97"/>
      <c r="K5" s="155"/>
    </row>
    <row r="6" spans="2:11" ht="14.4" customHeight="1">
      <c r="B6" s="18"/>
      <c r="C6" s="104"/>
      <c r="D6" s="97"/>
      <c r="E6" s="97"/>
      <c r="F6" s="97"/>
      <c r="G6" s="97"/>
      <c r="H6" s="20"/>
      <c r="I6" s="97"/>
      <c r="J6" s="97"/>
      <c r="K6" s="155"/>
    </row>
    <row r="7" spans="2:11" ht="14.4" customHeight="1">
      <c r="B7" s="18"/>
      <c r="C7" s="104"/>
      <c r="D7" s="97"/>
      <c r="E7" s="97"/>
      <c r="F7" s="97"/>
      <c r="G7" s="97"/>
      <c r="H7" s="20"/>
      <c r="I7" s="97"/>
      <c r="J7" s="97"/>
      <c r="K7" s="155"/>
    </row>
    <row r="8" spans="2:11" ht="14.4" customHeight="1">
      <c r="B8" s="21"/>
      <c r="C8" s="105"/>
      <c r="D8" s="23"/>
      <c r="E8" s="23"/>
      <c r="F8" s="23"/>
      <c r="G8" s="23"/>
      <c r="H8" s="24"/>
      <c r="I8" s="23"/>
      <c r="J8" s="23"/>
      <c r="K8" s="156"/>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ZWIrhEP12ZPkd8YDvgBJ1SvGVynX6eeV3nL+bmXxn6YTCTmtGzEjfyqR/Dh+6wrkZS7FhHrsZphotgAGkcayA==" saltValue="bID3kBVly5EmOhumXt5YaQ=="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2" t="s">
        <v>40</v>
      </c>
      <c r="C2" s="173"/>
      <c r="D2" s="173"/>
      <c r="E2" s="173"/>
      <c r="F2" s="173"/>
      <c r="G2" s="173"/>
      <c r="H2" s="173"/>
      <c r="I2" s="173"/>
      <c r="J2" s="173"/>
      <c r="K2" s="174"/>
    </row>
    <row r="3" spans="2:11" ht="14.4" customHeight="1">
      <c r="B3" s="14"/>
      <c r="C3" s="15"/>
      <c r="D3" s="16"/>
      <c r="E3" s="17"/>
      <c r="F3" s="17"/>
      <c r="G3" s="17"/>
      <c r="H3" s="17"/>
      <c r="I3" s="17"/>
      <c r="J3" s="17"/>
      <c r="K3" s="154" t="str">
        <f>IF(COUNTIF(Table1102[Test 3],1)=COUNTA(Table1102[Value]),"Ready","Not Ready")</f>
        <v>Ready</v>
      </c>
    </row>
    <row r="4" spans="2:11" ht="14.4" customHeight="1">
      <c r="B4" s="18"/>
      <c r="C4" s="19"/>
      <c r="D4" s="86"/>
      <c r="E4" s="86"/>
      <c r="F4" s="86"/>
      <c r="G4" s="86"/>
      <c r="H4" s="20"/>
      <c r="I4" s="86"/>
      <c r="J4" s="86"/>
      <c r="K4" s="155"/>
    </row>
    <row r="5" spans="2:11" ht="14.4" customHeight="1">
      <c r="B5" s="18"/>
      <c r="C5" s="19"/>
      <c r="D5" s="86"/>
      <c r="E5" s="86"/>
      <c r="F5" s="86"/>
      <c r="G5" s="86"/>
      <c r="H5" s="20"/>
      <c r="I5" s="86"/>
      <c r="J5" s="86"/>
      <c r="K5" s="155"/>
    </row>
    <row r="6" spans="2:11" ht="14.4" customHeight="1">
      <c r="B6" s="18"/>
      <c r="C6" s="19"/>
      <c r="D6" s="86"/>
      <c r="E6" s="86"/>
      <c r="F6" s="86"/>
      <c r="G6" s="86"/>
      <c r="H6" s="20"/>
      <c r="I6" s="86"/>
      <c r="J6" s="86"/>
      <c r="K6" s="155"/>
    </row>
    <row r="7" spans="2:11" ht="14.4" customHeight="1">
      <c r="B7" s="21"/>
      <c r="C7" s="22"/>
      <c r="D7" s="23"/>
      <c r="E7" s="23"/>
      <c r="F7" s="23"/>
      <c r="G7" s="23"/>
      <c r="H7" s="24"/>
      <c r="I7" s="23"/>
      <c r="J7" s="23"/>
      <c r="K7" s="156"/>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2" t="s">
        <v>40</v>
      </c>
      <c r="C3" s="173"/>
      <c r="D3" s="173"/>
      <c r="E3" s="173"/>
      <c r="F3" s="173"/>
      <c r="G3" s="173"/>
      <c r="H3" s="173"/>
      <c r="I3" s="173"/>
      <c r="J3" s="173"/>
      <c r="K3" s="174"/>
    </row>
    <row r="4" spans="2:11" ht="14.4" customHeight="1">
      <c r="B4" s="14"/>
      <c r="C4" s="15"/>
      <c r="D4" s="16"/>
      <c r="E4" s="17"/>
      <c r="F4" s="17"/>
      <c r="G4" s="17"/>
      <c r="H4" s="17"/>
      <c r="I4" s="17"/>
      <c r="J4" s="17"/>
      <c r="K4" s="154" t="str">
        <f>IF(COUNTIF(Table1102412[Test 3],1)=COUNTA(Table1102412[Value]),"Ready","Not Ready")</f>
        <v>Ready</v>
      </c>
    </row>
    <row r="5" spans="2:11" ht="14.4" customHeight="1">
      <c r="B5" s="18"/>
      <c r="C5" s="19"/>
      <c r="D5" s="86"/>
      <c r="E5" s="86"/>
      <c r="F5" s="86"/>
      <c r="G5" s="86"/>
      <c r="H5" s="20"/>
      <c r="I5" s="86"/>
      <c r="J5" s="86"/>
      <c r="K5" s="155"/>
    </row>
    <row r="6" spans="2:11" ht="14.4" customHeight="1">
      <c r="B6" s="18"/>
      <c r="C6" s="19"/>
      <c r="D6" s="86"/>
      <c r="E6" s="86"/>
      <c r="F6" s="86"/>
      <c r="G6" s="86"/>
      <c r="H6" s="20"/>
      <c r="I6" s="86"/>
      <c r="J6" s="86"/>
      <c r="K6" s="155"/>
    </row>
    <row r="7" spans="2:11" ht="14.4" customHeight="1">
      <c r="B7" s="18"/>
      <c r="C7" s="19"/>
      <c r="D7" s="86"/>
      <c r="E7" s="86"/>
      <c r="F7" s="86"/>
      <c r="G7" s="86"/>
      <c r="H7" s="20"/>
      <c r="I7" s="86"/>
      <c r="J7" s="86"/>
      <c r="K7" s="155"/>
    </row>
    <row r="8" spans="2:11" ht="14.4" customHeight="1">
      <c r="B8" s="21"/>
      <c r="C8" s="22"/>
      <c r="D8" s="23"/>
      <c r="E8" s="23"/>
      <c r="F8" s="23"/>
      <c r="G8" s="23"/>
      <c r="H8" s="24"/>
      <c r="I8" s="23"/>
      <c r="J8" s="23"/>
      <c r="K8" s="156"/>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2"/>
  <sheetViews>
    <sheetView showGridLines="0" tabSelected="1" topLeftCell="B2" zoomScale="85" zoomScaleNormal="85" zoomScaleSheetLayoutView="85" workbookViewId="0">
      <pane ySplit="8" topLeftCell="A18"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7" t="s">
        <v>40</v>
      </c>
      <c r="C3" s="157"/>
      <c r="D3" s="157"/>
      <c r="E3" s="157"/>
      <c r="F3" s="157"/>
      <c r="G3" s="157"/>
      <c r="H3" s="157"/>
      <c r="I3" s="157"/>
      <c r="J3" s="157"/>
      <c r="K3" s="157"/>
    </row>
    <row r="4" spans="2:11" ht="14.4" customHeight="1">
      <c r="B4" s="14"/>
      <c r="C4" s="15"/>
      <c r="D4" s="16"/>
      <c r="E4" s="17"/>
      <c r="F4" s="17"/>
      <c r="G4" s="17"/>
      <c r="H4" s="17"/>
      <c r="I4" s="17"/>
      <c r="J4" s="17"/>
      <c r="K4" s="154" t="str">
        <f>IF(COUNTIF(Table110[Test 3],1)=COUNTA(Table110[Value]),"Ready","Not Ready")</f>
        <v>Ready</v>
      </c>
    </row>
    <row r="5" spans="2:11" ht="14.4" customHeight="1">
      <c r="B5" s="18"/>
      <c r="C5" s="19"/>
      <c r="D5" s="86"/>
      <c r="E5" s="86"/>
      <c r="F5" s="86"/>
      <c r="G5" s="86"/>
      <c r="H5" s="20"/>
      <c r="I5" s="86"/>
      <c r="J5" s="86"/>
      <c r="K5" s="155"/>
    </row>
    <row r="6" spans="2:11" ht="14.4" customHeight="1">
      <c r="B6" s="18"/>
      <c r="C6" s="19"/>
      <c r="D6" s="86"/>
      <c r="E6" s="86"/>
      <c r="F6" s="86"/>
      <c r="G6" s="86"/>
      <c r="H6" s="20"/>
      <c r="I6" s="86"/>
      <c r="J6" s="86"/>
      <c r="K6" s="155"/>
    </row>
    <row r="7" spans="2:11" ht="14.4" customHeight="1">
      <c r="B7" s="18"/>
      <c r="C7" s="19"/>
      <c r="D7" s="86"/>
      <c r="E7" s="86"/>
      <c r="F7" s="86"/>
      <c r="G7" s="86"/>
      <c r="H7" s="20"/>
      <c r="I7" s="86"/>
      <c r="J7" s="86"/>
      <c r="K7" s="155"/>
    </row>
    <row r="8" spans="2:11" ht="14.4" customHeight="1">
      <c r="B8" s="21"/>
      <c r="C8" s="22"/>
      <c r="D8" s="23"/>
      <c r="E8" s="23"/>
      <c r="F8" s="23"/>
      <c r="G8" s="23"/>
      <c r="H8" s="24"/>
      <c r="I8" s="23"/>
      <c r="J8" s="23"/>
      <c r="K8" s="156"/>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ht="43.2">
      <c r="B15" s="4" t="s">
        <v>115</v>
      </c>
      <c r="C15" s="51">
        <v>0.21740000000000001</v>
      </c>
      <c r="D15" s="2" t="s">
        <v>3</v>
      </c>
      <c r="E15" s="87" t="s">
        <v>35</v>
      </c>
      <c r="F15" s="87" t="s">
        <v>7</v>
      </c>
      <c r="G15" s="2" t="s">
        <v>53</v>
      </c>
      <c r="H15" s="87">
        <v>1</v>
      </c>
      <c r="I15" s="87">
        <f t="shared" ref="I15:I20" si="0">$C$12</f>
        <v>2</v>
      </c>
      <c r="J15" s="6">
        <v>1</v>
      </c>
      <c r="K15" s="5" t="s">
        <v>283</v>
      </c>
    </row>
    <row r="16" spans="2:11" ht="43.2">
      <c r="B16" s="4" t="s">
        <v>116</v>
      </c>
      <c r="C16" s="51">
        <f>1-C15</f>
        <v>0.78259999999999996</v>
      </c>
      <c r="D16" s="2" t="s">
        <v>3</v>
      </c>
      <c r="E16" s="143" t="s">
        <v>35</v>
      </c>
      <c r="F16" s="87" t="s">
        <v>7</v>
      </c>
      <c r="G16" s="2" t="s">
        <v>53</v>
      </c>
      <c r="H16" s="87"/>
      <c r="I16" s="87">
        <f t="shared" si="0"/>
        <v>2</v>
      </c>
      <c r="J16" s="6">
        <v>1</v>
      </c>
      <c r="K16" s="5" t="s">
        <v>283</v>
      </c>
    </row>
    <row r="17" spans="2:11" ht="43.2">
      <c r="B17" s="4" t="s">
        <v>430</v>
      </c>
      <c r="C17" s="51">
        <v>0.999</v>
      </c>
      <c r="D17" s="2" t="s">
        <v>3</v>
      </c>
      <c r="E17" s="87" t="s">
        <v>269</v>
      </c>
      <c r="F17" s="87" t="s">
        <v>7</v>
      </c>
      <c r="G17" s="2" t="s">
        <v>53</v>
      </c>
      <c r="H17" s="87">
        <v>1</v>
      </c>
      <c r="I17" s="87">
        <f t="shared" si="0"/>
        <v>2</v>
      </c>
      <c r="J17" s="6">
        <v>1</v>
      </c>
      <c r="K17" s="5" t="s">
        <v>429</v>
      </c>
    </row>
    <row r="18" spans="2:11" ht="43.2">
      <c r="B18" s="4" t="s">
        <v>431</v>
      </c>
      <c r="C18" s="51">
        <v>1E-3</v>
      </c>
      <c r="D18" s="2" t="s">
        <v>3</v>
      </c>
      <c r="E18" s="143" t="s">
        <v>269</v>
      </c>
      <c r="F18" s="87" t="s">
        <v>7</v>
      </c>
      <c r="G18" s="2" t="s">
        <v>53</v>
      </c>
      <c r="H18" s="87"/>
      <c r="I18" s="87">
        <f t="shared" si="0"/>
        <v>2</v>
      </c>
      <c r="J18" s="6">
        <v>1</v>
      </c>
      <c r="K18" s="5" t="s">
        <v>429</v>
      </c>
    </row>
    <row r="19" spans="2:11" ht="43.2">
      <c r="B19" s="4" t="s">
        <v>426</v>
      </c>
      <c r="C19" s="51">
        <v>0.2</v>
      </c>
      <c r="D19" s="2" t="s">
        <v>3</v>
      </c>
      <c r="E19" s="143" t="s">
        <v>269</v>
      </c>
      <c r="F19" s="134" t="s">
        <v>7</v>
      </c>
      <c r="G19" s="2" t="s">
        <v>53</v>
      </c>
      <c r="H19" s="134">
        <v>1</v>
      </c>
      <c r="I19" s="134">
        <f t="shared" si="0"/>
        <v>2</v>
      </c>
      <c r="J19" s="6">
        <v>1</v>
      </c>
      <c r="K19" s="5" t="s">
        <v>428</v>
      </c>
    </row>
    <row r="20" spans="2:11" ht="43.2">
      <c r="B20" s="4" t="s">
        <v>427</v>
      </c>
      <c r="C20" s="51">
        <v>0.8</v>
      </c>
      <c r="D20" s="2" t="s">
        <v>3</v>
      </c>
      <c r="E20" s="143" t="s">
        <v>269</v>
      </c>
      <c r="F20" s="134" t="s">
        <v>7</v>
      </c>
      <c r="G20" s="2" t="s">
        <v>53</v>
      </c>
      <c r="H20" s="134"/>
      <c r="I20" s="134">
        <f t="shared" si="0"/>
        <v>2</v>
      </c>
      <c r="J20" s="6">
        <v>1</v>
      </c>
      <c r="K20" s="5" t="s">
        <v>428</v>
      </c>
    </row>
    <row r="21" spans="2:11">
      <c r="B21" s="4" t="s">
        <v>310</v>
      </c>
      <c r="C21" s="51"/>
      <c r="D21" s="2" t="s">
        <v>312</v>
      </c>
      <c r="E21" s="127" t="s">
        <v>31</v>
      </c>
      <c r="F21" s="127" t="s">
        <v>7</v>
      </c>
      <c r="G21" s="2" t="s">
        <v>5</v>
      </c>
      <c r="H21" s="93">
        <v>1</v>
      </c>
      <c r="I21" s="93">
        <f>$C$12</f>
        <v>2</v>
      </c>
      <c r="J21" s="7">
        <f>IF(Models!$C$14=0,0,1)</f>
        <v>0</v>
      </c>
      <c r="K21" s="5" t="s">
        <v>319</v>
      </c>
    </row>
    <row r="22" spans="2:11">
      <c r="B22" s="4" t="s">
        <v>311</v>
      </c>
      <c r="C22" s="51"/>
      <c r="D22" s="2" t="s">
        <v>312</v>
      </c>
      <c r="E22" s="127" t="s">
        <v>31</v>
      </c>
      <c r="F22" s="127" t="s">
        <v>7</v>
      </c>
      <c r="G22" s="2" t="s">
        <v>5</v>
      </c>
      <c r="H22" s="93"/>
      <c r="I22" s="93">
        <f>$C$12</f>
        <v>2</v>
      </c>
      <c r="J22" s="7">
        <f>IF(Models!$C$14=0,0,1)</f>
        <v>0</v>
      </c>
      <c r="K22" s="5" t="s">
        <v>319</v>
      </c>
    </row>
    <row r="23" spans="2:11" ht="28.8">
      <c r="B23" s="4" t="s">
        <v>395</v>
      </c>
      <c r="C23" s="51">
        <v>29.370999999999999</v>
      </c>
      <c r="D23" s="2" t="s">
        <v>314</v>
      </c>
      <c r="E23" s="127" t="s">
        <v>31</v>
      </c>
      <c r="F23" s="127" t="s">
        <v>7</v>
      </c>
      <c r="G23" s="2" t="s">
        <v>5</v>
      </c>
      <c r="H23" s="93">
        <v>1</v>
      </c>
      <c r="I23" s="93">
        <f t="shared" ref="I23:I28" si="1">$C$12</f>
        <v>2</v>
      </c>
      <c r="J23" s="6">
        <v>1</v>
      </c>
      <c r="K23" s="110" t="s">
        <v>393</v>
      </c>
    </row>
    <row r="24" spans="2:11" ht="28.8">
      <c r="B24" s="4" t="s">
        <v>396</v>
      </c>
      <c r="C24" s="51">
        <v>29.129000000000001</v>
      </c>
      <c r="D24" s="2" t="s">
        <v>314</v>
      </c>
      <c r="E24" s="127" t="s">
        <v>31</v>
      </c>
      <c r="F24" s="127" t="s">
        <v>7</v>
      </c>
      <c r="G24" s="2" t="s">
        <v>5</v>
      </c>
      <c r="H24" s="93"/>
      <c r="I24" s="93">
        <f t="shared" si="1"/>
        <v>2</v>
      </c>
      <c r="J24" s="6">
        <v>1</v>
      </c>
      <c r="K24" s="110" t="s">
        <v>393</v>
      </c>
    </row>
    <row r="25" spans="2:11" ht="28.8">
      <c r="B25" s="126" t="s">
        <v>397</v>
      </c>
      <c r="C25" s="51">
        <v>21.056999999999999</v>
      </c>
      <c r="D25" s="2" t="s">
        <v>314</v>
      </c>
      <c r="E25" s="127" t="s">
        <v>31</v>
      </c>
      <c r="F25" s="127" t="s">
        <v>7</v>
      </c>
      <c r="G25" s="2" t="s">
        <v>5</v>
      </c>
      <c r="H25" s="125">
        <v>1</v>
      </c>
      <c r="I25" s="125">
        <f t="shared" si="1"/>
        <v>2</v>
      </c>
      <c r="J25" s="6">
        <v>1</v>
      </c>
      <c r="K25" s="110" t="s">
        <v>394</v>
      </c>
    </row>
    <row r="26" spans="2:11" ht="28.8">
      <c r="B26" s="126" t="s">
        <v>398</v>
      </c>
      <c r="C26" s="51">
        <v>20.815000000000001</v>
      </c>
      <c r="D26" s="2" t="s">
        <v>314</v>
      </c>
      <c r="E26" s="127" t="s">
        <v>31</v>
      </c>
      <c r="F26" s="127" t="s">
        <v>7</v>
      </c>
      <c r="G26" s="2" t="s">
        <v>5</v>
      </c>
      <c r="H26" s="125"/>
      <c r="I26" s="125">
        <f t="shared" si="1"/>
        <v>2</v>
      </c>
      <c r="J26" s="6">
        <v>1</v>
      </c>
      <c r="K26" s="110" t="s">
        <v>394</v>
      </c>
    </row>
    <row r="27" spans="2:11" ht="28.8">
      <c r="B27" s="131" t="s">
        <v>404</v>
      </c>
      <c r="C27" s="51">
        <v>1</v>
      </c>
      <c r="D27" s="55" t="s">
        <v>3</v>
      </c>
      <c r="E27" s="130" t="s">
        <v>31</v>
      </c>
      <c r="F27" s="130" t="s">
        <v>7</v>
      </c>
      <c r="G27" s="2" t="s">
        <v>5</v>
      </c>
      <c r="H27" s="130">
        <v>1</v>
      </c>
      <c r="I27" s="132">
        <f t="shared" si="1"/>
        <v>2</v>
      </c>
      <c r="J27" s="6">
        <v>1</v>
      </c>
      <c r="K27" s="5" t="s">
        <v>400</v>
      </c>
    </row>
    <row r="28" spans="2:11" ht="28.8">
      <c r="B28" s="131" t="s">
        <v>405</v>
      </c>
      <c r="C28" s="51">
        <v>1</v>
      </c>
      <c r="D28" s="55" t="s">
        <v>3</v>
      </c>
      <c r="E28" s="130" t="s">
        <v>31</v>
      </c>
      <c r="F28" s="130" t="s">
        <v>7</v>
      </c>
      <c r="G28" s="2" t="s">
        <v>5</v>
      </c>
      <c r="H28" s="130"/>
      <c r="I28" s="132">
        <f t="shared" si="1"/>
        <v>2</v>
      </c>
      <c r="J28" s="6">
        <v>1</v>
      </c>
      <c r="K28" s="5" t="s">
        <v>400</v>
      </c>
    </row>
    <row r="29" spans="2:11" ht="28.8">
      <c r="B29" s="129" t="s">
        <v>399</v>
      </c>
      <c r="C29" s="51">
        <v>0.75</v>
      </c>
      <c r="D29" s="55" t="s">
        <v>3</v>
      </c>
      <c r="E29" s="128" t="s">
        <v>17</v>
      </c>
      <c r="F29" s="128" t="s">
        <v>7</v>
      </c>
      <c r="G29" s="2" t="s">
        <v>66</v>
      </c>
      <c r="H29" s="128">
        <v>1</v>
      </c>
      <c r="I29" s="128">
        <v>1</v>
      </c>
      <c r="J29" s="7">
        <f>IF(Models!$C$20+Models!$C$21&gt;=1,1,0)</f>
        <v>1</v>
      </c>
      <c r="K29" s="5" t="s">
        <v>401</v>
      </c>
    </row>
    <row r="30" spans="2:11" ht="16.2">
      <c r="B30" s="144" t="s">
        <v>501</v>
      </c>
      <c r="C30" s="51">
        <v>1.1814E-3</v>
      </c>
      <c r="D30" s="55" t="s">
        <v>503</v>
      </c>
      <c r="E30" s="143" t="s">
        <v>35</v>
      </c>
      <c r="F30" s="143" t="s">
        <v>7</v>
      </c>
      <c r="G30" s="2" t="s">
        <v>61</v>
      </c>
      <c r="H30" s="143">
        <v>1</v>
      </c>
      <c r="I30" s="143">
        <v>1</v>
      </c>
      <c r="J30" s="7">
        <f>IF(Models!$C$15=0,0,1)</f>
        <v>1</v>
      </c>
      <c r="K30" s="5" t="s">
        <v>505</v>
      </c>
    </row>
    <row r="31" spans="2:11">
      <c r="B31" s="144" t="s">
        <v>502</v>
      </c>
      <c r="C31" s="51">
        <f>18.37*10^(-6)</f>
        <v>1.8369999999999999E-5</v>
      </c>
      <c r="D31" s="55" t="s">
        <v>504</v>
      </c>
      <c r="E31" s="143" t="s">
        <v>35</v>
      </c>
      <c r="F31" s="143" t="s">
        <v>7</v>
      </c>
      <c r="G31" s="2" t="s">
        <v>61</v>
      </c>
      <c r="H31" s="143">
        <v>1</v>
      </c>
      <c r="I31" s="143">
        <v>1</v>
      </c>
      <c r="J31" s="7">
        <f>IF(Models!$C$15=0,0,1)</f>
        <v>1</v>
      </c>
      <c r="K31" s="5" t="s">
        <v>506</v>
      </c>
    </row>
    <row r="32" spans="2:11">
      <c r="B32" s="9" t="s">
        <v>148</v>
      </c>
      <c r="C32" s="52"/>
      <c r="D32" s="10"/>
      <c r="E32" s="11"/>
      <c r="F32" s="11"/>
      <c r="G32" s="10"/>
      <c r="H32" s="11">
        <v>1</v>
      </c>
      <c r="I32" s="11">
        <v>1</v>
      </c>
      <c r="J32" s="12">
        <v>0</v>
      </c>
      <c r="K32" s="13" t="s">
        <v>149</v>
      </c>
    </row>
  </sheetData>
  <sheetProtection algorithmName="SHA-512" hashValue="J8DACHnNoQUHZyXBUztuoQyfQqmbyXiMGaY396d7d8B4FStaEsZ+lCsh8QyXIgmu68FNRUFjzIWAvDnHamOTPQ==" saltValue="1rCruB/UYczL7jqgui2tXQ==" spinCount="100000" sheet="1" objects="1" scenarios="1" selectLockedCells="1"/>
  <mergeCells count="2">
    <mergeCell ref="B3:K3"/>
    <mergeCell ref="K4:K8"/>
  </mergeCells>
  <conditionalFormatting sqref="C21:C32 C10:C18">
    <cfRule type="expression" dxfId="22" priority="13">
      <formula>IF(AND($C10&lt;&gt;"",$J10=0),1,0)</formula>
    </cfRule>
    <cfRule type="expression" dxfId="21" priority="14">
      <formula>IF($C10&lt;&gt;"",1,0)</formula>
    </cfRule>
    <cfRule type="expression" dxfId="20" priority="16">
      <formula>$J10=0</formula>
    </cfRule>
  </conditionalFormatting>
  <conditionalFormatting sqref="C19:C20">
    <cfRule type="expression" dxfId="19" priority="4">
      <formula>IF(AND($C19&lt;&gt;"",$J19=0),1,0)</formula>
    </cfRule>
    <cfRule type="expression" dxfId="18" priority="5">
      <formula>IF($C19&lt;&gt;"",1,0)</formula>
    </cfRule>
    <cfRule type="expression" dxfId="17" priority="6">
      <formula>$J19=0</formula>
    </cfRule>
  </conditionalFormatting>
  <conditionalFormatting sqref="K4">
    <cfRule type="expression" dxfId="16" priority="2257">
      <formula>IF(COUNTA($C$10:$C$32)&lt;&gt;COUNTIF($J$10:$J$32,1),1,0)</formula>
    </cfRule>
    <cfRule type="expression" dxfId="15" priority="2258">
      <formula>IF(COUNTA($C$10:$C$32)=COUNTIF($J$10:$J$32,1),1,0)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9C501F4E-09A2-4904-A233-1E1E72877596}">
          <x14:formula1>
            <xm:f>Reference!$A$2:$A$8</xm:f>
          </x14:formula1>
          <xm:sqref>F10:F32</xm:sqref>
        </x14:dataValidation>
        <x14:dataValidation type="list" allowBlank="1" showInputMessage="1" showErrorMessage="1" xr:uid="{AF15FBDA-0924-403B-8870-B3BF177205AC}">
          <x14:formula1>
            <xm:f>Reference!$B$2:$B$18</xm:f>
          </x14:formula1>
          <xm:sqref>E10:E32</xm:sqref>
        </x14:dataValidation>
        <x14:dataValidation type="list" allowBlank="1" showInputMessage="1" showErrorMessage="1" xr:uid="{FA2F73DD-F557-4B18-B178-84BC5DF30B67}">
          <x14:formula1>
            <xm:f>Reference!$C$2:$C$23</xm:f>
          </x14:formula1>
          <xm:sqref>G10:G32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502</v>
      </c>
      <c r="FA1" t="s">
        <v>148</v>
      </c>
    </row>
    <row r="2" spans="1:157">
      <c r="A2">
        <v>0</v>
      </c>
      <c r="B2">
        <v>0</v>
      </c>
      <c r="C2">
        <v>0</v>
      </c>
      <c r="D2">
        <v>1</v>
      </c>
      <c r="E2">
        <v>0</v>
      </c>
      <c r="F2">
        <v>1</v>
      </c>
      <c r="G2">
        <v>0</v>
      </c>
      <c r="H2">
        <v>0</v>
      </c>
      <c r="I2">
        <v>0</v>
      </c>
      <c r="J2">
        <v>0</v>
      </c>
      <c r="K2">
        <v>1</v>
      </c>
      <c r="L2">
        <v>1</v>
      </c>
      <c r="M2">
        <v>0</v>
      </c>
      <c r="N2">
        <v>0</v>
      </c>
      <c r="P2">
        <v>1</v>
      </c>
      <c r="Q2">
        <v>1</v>
      </c>
      <c r="R2">
        <v>1</v>
      </c>
      <c r="S2">
        <v>1</v>
      </c>
      <c r="T2">
        <v>0</v>
      </c>
      <c r="U2">
        <v>2</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P2">
        <v>0.2</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0.21740000000000001</v>
      </c>
      <c r="EK2">
        <v>0.78259999999999996</v>
      </c>
      <c r="EL2">
        <v>0.999</v>
      </c>
      <c r="EM2">
        <v>1E-3</v>
      </c>
      <c r="EN2">
        <v>0.2</v>
      </c>
      <c r="EO2">
        <v>0.8</v>
      </c>
      <c r="ER2">
        <v>29.370999999999999</v>
      </c>
      <c r="ES2">
        <v>29.129000000000001</v>
      </c>
      <c r="ET2">
        <v>21.056999999999999</v>
      </c>
      <c r="EU2">
        <v>20.815000000000001</v>
      </c>
      <c r="EV2">
        <v>1</v>
      </c>
      <c r="EW2">
        <v>1</v>
      </c>
      <c r="EX2">
        <v>0.75</v>
      </c>
      <c r="EY2">
        <v>1.1814E-3</v>
      </c>
      <c r="EZ2">
        <v>1.8369999999999999E-5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502</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1</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0</v>
      </c>
      <c r="EQ2">
        <v>0</v>
      </c>
      <c r="ER2">
        <v>1</v>
      </c>
      <c r="ES2">
        <v>1</v>
      </c>
      <c r="ET2">
        <v>1</v>
      </c>
      <c r="EU2">
        <v>1</v>
      </c>
      <c r="EV2">
        <v>1</v>
      </c>
      <c r="EW2">
        <v>1</v>
      </c>
      <c r="EX2">
        <v>1</v>
      </c>
      <c r="EY2">
        <v>1</v>
      </c>
      <c r="EZ2">
        <v>1</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2022-04-06T12:48:58Z</dcterms:modified>
</cp:coreProperties>
</file>