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D3FFC18-755F-A74E-BA0B-A1C05A1907C6}" xr6:coauthVersionLast="47" xr6:coauthVersionMax="47" xr10:uidLastSave="{00000000-0000-0000-0000-000000000000}"/>
  <bookViews>
    <workbookView xWindow="0" yWindow="640" windowWidth="23260" windowHeight="13180" tabRatio="818" activeTab="6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tc={B29B6994-9E9D-5040-B62A-C27976A8A2CC}</author>
    <author>tc={8592F997-3F03-D14E-8658-73E62EDC149B}</author>
    <author>tc={CB5C43E2-0341-A34E-BF94-8559090A4ED3}</author>
  </authors>
  <commentList>
    <comment ref="G9" authorId="0" shapeId="0" xr:uid="{B29B6994-9E9D-5040-B62A-C27976A8A2CC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592F997-3F03-D14E-8658-73E62EDC14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B5C43E2-0341-A34E-BF94-8559090A4E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<sst xmlns="http://schemas.openxmlformats.org/spreadsheetml/2006/main" count="739" uniqueCount="324">
  <si>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</si>
  <si>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</si>
  <si>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</si>
  <si>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</si>
  <si>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</si>
  <si>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</si>
  <si>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</si>
  <si>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</si>
  <si>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</si>
  <si>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</si>
  <si>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</si>
  <si>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</si>
  <si>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</si>
  <si>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</si>
  <si>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</si>
  <si>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</si>
  <si>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</si>
  <si>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</si>
  <si>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</si>
  <si>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</si>
  <si>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</si>
  <si>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</si>
  <si>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</si>
  <si>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</si>
  <si>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</si>
  <si>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</si>
  <si>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</si>
  <si>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</si>
  <si>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</si>
  <si>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</si>
  <si>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</si>
  <si>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</si>
  <si>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</si>
  <si>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</si>
  <si>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</si>
  <si>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</si>
  <si>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</si>
  <si>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</si>
  <si>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</si>
  <si>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</si>
  <si>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</si>
  <si>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</si>
  <si>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</si>
  <si>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</si>
  <si>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</si>
  <si>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</si>
  <si>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</si>
  <si>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</si>
  <si>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</si>
  <si>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</si>
  <si>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</si>
  <si>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</si>
  <si>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</si>
  <si>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</si>
  <si>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</si>
  <si>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</si>
  <si>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</si>
  <si>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</si>
  <si>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</si>
  <si>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</si>
  <si>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</si>
  <si>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</si>
  <si>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</si>
  <si>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</si>
  <si>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</si>
  <si>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</si>
  <si>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</si>
  <si>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</si>
  <si>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</si>
  <si>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</si>
  <si>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</si>
  <si>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</si>
  <si>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</si>
  <si>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</si>
  <si>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</si>
  <si>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</si>
  <si>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</si>
  <si>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</si>
  <si>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</si>
  <si>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</si>
  <si>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</si>
  <si>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</si>
  <si>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</si>
  <si>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</si>
  <si>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</si>
  <si>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</si>
  <si>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</si>
  <si>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</si>
  <si>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</si>
  <si>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</si>
  <si>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</si>
  <si>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</si>
  <si>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</si>
  <si>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</si>
  <si>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</si>
  <si>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</si>
  <si>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</si>
  <si>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</si>
  <si>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</si>
  <si>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</si>
  <si>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</si>
  <si>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</si>
  <si>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</si>
  <si>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</si>
  <si>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</si>
  <si>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</si>
  <si>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</si>
  <si>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</si>
  <si>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</si>
  <si>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</si>
  <si>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</si>
  <si>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</si>
  <si>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</si>
  <si>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</si>
  <si>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</si>
  <si>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</si>
  <si>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</si>
  <si>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</si>
  <si>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</si>
  <si>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</si>
  <si>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</si>
  <si>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</si>
  <si>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</si>
  <si>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</si>
  <si>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</si>
  <si>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</si>
  <si>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</si>
  <si>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</si>
  <si>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</si>
  <si>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</si>
  <si>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</si>
  <si>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</si>
  <si>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</si>
  <si>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</si>
  <si>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</si>
  <si>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</si>
  <si>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</si>
  <si>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</si>
  <si>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</si>
  <si>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</si>
  <si>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</si>
  <si>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</si>
  <si>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</si>
  <si>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</si>
  <si>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</si>
  <si>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</si>
  <si>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</si>
  <si>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</si>
  <si>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</si>
  <si>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</si>
  <si>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</si>
  <si>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</si>
  <si>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</si>
  <si>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</si>
  <si>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</si>
  <si>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</si>
  <si>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</si>
  <si>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</si>
  <si>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</si>
  <si>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</si>
  <si>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</si>
  <si>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</si>
  <si>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</si>
  <si>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</si>
  <si>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</si>
  <si>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</si>
  <si>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</si>
  <si>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</si>
  <si>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</si>
  <si>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</si>
  <si>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</si>
  <si>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</si>
  <si>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</si>
  <si>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</si>
  <si>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</si>
  <si>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</si>
  <si>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</si>
  <si>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</si>
  <si>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</si>
  <si>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</si>
  <si>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</si>
  <si>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</si>
  <si>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</si>
  <si>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</si>
  <si>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</si>
  <si>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</si>
  <si>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</si>
  <si>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</si>
  <si>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</si>
  <si>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</si>
  <si>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</si>
  <si>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</si>
  <si>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</si>
  <si>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</si>
  <si>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</si>
  <si>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</si>
  <si>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</si>
  <si>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</si>
  <si>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</si>
  <si>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</si>
  <si>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</si>
  <si>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</si>
  <si>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</si>
  <si>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</si>
  <si>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</si>
  <si>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</si>
  <si>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</si>
  <si>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</si>
  <si>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</si>
  <si>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</si>
  <si>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</si>
  <si>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</si>
  <si>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</si>
  <si>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</si>
  <si>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</si>
  <si>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</si>
  <si>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</si>
  <si>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</si>
  <si>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</si>
  <si>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</si>
  <si>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</si>
  <si>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</si>
  <si>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</si>
  <si>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</si>
  <si>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</si>
  <si>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</si>
  <si>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</si>
  <si>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</si>
  <si>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</si>
  <si>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</si>
  <si>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</si>
  <si>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</si>
  <si>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</si>
  <si>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</si>
  <si>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</si>
  <si>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</si>
  <si>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</si>
  <si>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</si>
  <si>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</si>
  <si>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</si>
  <si>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</si>
  <si>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</si>
  <si>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</si>
  <si>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</si>
  <si>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</si>
  <si>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</si>
  <si>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</si>
  <si>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</si>
  <si>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</si>
  <si>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</si>
  <si>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</si>
  <si>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</si>
  <si>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varying_pressure varying_pressure constant_pressure constant_pressure constant_pressure constant_pressure varying_pressure constant_pressure</t>
  </si>
  <si>
    <t>0 0.0000085 0.00000507 0.00000507 0.00000507 0.00000507 0.00000625 1</t>
  </si>
  <si>
    <t>1_(negative) 0_(positive) 0_(positive) 0_(positive) 0_(positive) 0_(positive) 1_(negative) 1_(negative)</t>
  </si>
  <si>
    <t>flowDirCol2</t>
  </si>
  <si>
    <t>valProdCol2</t>
  </si>
  <si>
    <t>valFeedCol2</t>
  </si>
  <si>
    <t>sTypeCol2</t>
  </si>
  <si>
    <t>sStepCol2</t>
  </si>
  <si>
    <t>0_(positive) 0_(positive) 1_(negative) 1_(negative) 1_(negative) 0_(positive) 0_(positive) 0_(positive)</t>
  </si>
  <si>
    <t>HP-FEE-RAF HP-FEE-RAF DP-ATM-XXX LP-ATM-RAF RP-XXX-RAF RP-FEE-XXX HP-FEE-RAF HP-FEE-RAF</t>
  </si>
  <si>
    <t>constant_pressure constant_pressure varying_pressure constant_pressure varying_pressure varying_pressure constant_pressure constant_pressure</t>
  </si>
  <si>
    <t>0.00000507 0.00000507 0.00000625 1 0 0.0000085 0.00000507 0.00000507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</si>
  <si>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</si>
  <si>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</si>
  <si>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</si>
  <si>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</si>
  <si>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</si>
  <si>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</si>
  <si>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</si>
  <si>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</si>
  <si>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</si>
  <si>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</si>
  <si>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</si>
  <si>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</si>
  <si>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</si>
  <si>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</si>
  <si>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</si>
  <si>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</si>
  <si>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</si>
  <si>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</si>
  <si>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</si>
  <si>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</si>
  <si>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</si>
  <si>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</si>
  <si>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</si>
  <si>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</si>
  <si>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</si>
  <si>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</si>
  <si>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</si>
  <si>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</si>
  <si>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</si>
  <si>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</si>
  <si>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</si>
  <si>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</si>
  <si>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</si>
  <si>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</si>
  <si>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</si>
  <si>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</si>
  <si>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</si>
  <si>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</si>
  <si>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</si>
  <si>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</si>
  <si>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</si>
  <si>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</si>
  <si>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</si>
  <si>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</si>
  <si>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</si>
  <si>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</si>
  <si>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</si>
  <si>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</si>
  <si>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</si>
  <si>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</si>
  <si>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</si>
  <si>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</si>
  <si>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</si>
  <si>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</si>
  <si>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</si>
  <si>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</si>
  <si>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</si>
  <si>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</si>
  <si>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0.000055 0 1 1 1 1 0 0.000000125</t>
  </si>
  <si>
    <t>1 1 0 0.000000125 0.000055 0 1 1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</si>
</sst>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top" wrapText="1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6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70" dataDxfId="68" headerRowBorderDxfId="69" tableBorderDxfId="67" totalsRowBorderDxfId="66">
  <autoFilter ref="A9:J13" xr:uid="{B089C5C3-2CCE-4800-96CA-2131BB6E3E4F}"/>
  <tableColumns count="10">
    <tableColumn id="1" xr3:uid="{B74FFB85-2D30-2248-A7F7-F9B59A5E8CFF}" name="Variable" dataDxfId="65"/>
    <tableColumn id="4" xr3:uid="{60EF3E4D-7C76-4043-99D4-ADAEA96787E6}" name="Value" dataDxfId="64"/>
    <tableColumn id="5" xr3:uid="{C5CA3C39-58DB-CD4F-9E50-5D2008F0E4A7}" name="Unit" dataDxfId="63"/>
    <tableColumn id="6" xr3:uid="{B9E69413-DB95-204F-9494-7456D76A8956}" name="Comparisons" dataDxfId="62"/>
    <tableColumn id="7" xr3:uid="{F5A3A202-5AED-EF49-A242-F186A4937E89}" name="Variable Type" dataDxfId="61"/>
    <tableColumn id="8" xr3:uid="{93CB49C7-D7F9-AD4A-BE8A-B9B446828E85}" name="Dependency" dataDxfId="60"/>
    <tableColumn id="12" xr3:uid="{8A8E4280-7DFF-F040-BC62-92460CFF74F8}" name="Test 1" dataDxfId="59"/>
    <tableColumn id="10" xr3:uid="{B402B24B-3143-B74C-B234-CC9367918327}" name="Test 2" dataDxfId="58"/>
    <tableColumn id="2" xr3:uid="{A2ECB960-DF6E-CC4C-B930-70C73CAD4EDE}" name="Test 3" dataDxfId="57"/>
    <tableColumn id="9" xr3:uid="{AF810ADD-A738-A044-AE38-3E9B8AAB2DFA}" name="Description" dataDxfId="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35" dataDxfId="33" headerRowBorderDxfId="34" tableBorderDxfId="32" totalsRowBorderDxfId="31">
  <autoFilter ref="A9:J24" xr:uid="{B089C5C3-2CCE-4800-96CA-2131BB6E3E4F}"/>
  <tableColumns count="10">
    <tableColumn id="1" xr3:uid="{B98941E9-1F8D-FA4F-B8CD-D19FA0CCE7B4}" name="Variable" dataDxfId="30"/>
    <tableColumn id="4" xr3:uid="{727F89FD-185E-664A-A44F-49646268379F}" name="Value" dataDxfId="29">
      <calculatedColumnFormula>IF(Table1323[[#This Row],[Test 3]]=1,_xlfn.TEXTJOIN(" ",TRUE,'Cycle Organizer'!E11:E11),"")</calculatedColumnFormula>
    </tableColumn>
    <tableColumn id="5" xr3:uid="{D0488D30-3DC2-904A-BA5A-CACD3EEC7D17}" name="Unit" dataDxfId="28"/>
    <tableColumn id="6" xr3:uid="{9112EDC0-76BE-9546-A557-16201290DACC}" name="Comparisons" dataDxfId="27"/>
    <tableColumn id="7" xr3:uid="{4F3D680C-E3B0-014A-858E-06A189C1336A}" name="Variable Type" dataDxfId="26"/>
    <tableColumn id="8" xr3:uid="{4F5D00A9-97D5-E141-87BC-CB91CD679F2C}" name="Dependency" dataDxfId="25"/>
    <tableColumn id="12" xr3:uid="{3E2FDA4E-8924-234A-8D70-FEFA2242DD0C}" name="Test 1" dataDxfId="24"/>
    <tableColumn id="10" xr3:uid="{D5461923-1F13-424D-88C0-CDBD0551AB36}" name="Test 2" dataDxfId="23"/>
    <tableColumn id="2" xr3:uid="{8F164C94-DCC1-1941-A4E7-A3D223D748FE}" name="Test 3" dataDxfId="22"/>
    <tableColumn id="9" xr3:uid="{35227A5D-3970-B042-9FA5-06C9B540EE2C}" name="Description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29B6994-9E9D-5040-B62A-C27976A8A2CC}">
    <text>place 1 if we want to keep the row when re-initializing. Otherwise, leave it as a blank.</text>
  </threadedComment>
  <threadedComment ref="H9" dT="2020-11-26T18:35:03.27" personId="{7F98AE94-13FB-49E1-9262-339C11E0EDB4}" id="{8592F997-3F03-D14E-8658-73E62EDC149B}">
    <text>supply a value greater than 1 if you want to duplicate the row</text>
  </threadedComment>
  <threadedComment ref="I9" dT="2020-11-28T01:53:47.29" personId="{7F98AE94-13FB-49E1-9262-339C11E0EDB4}" id="{CB5C43E2-0341-A34E-BF94-8559090A4ED3}">
    <text>1 means we need to have the variable specified; 0 means we need not have the variable specified</text>
  </threadedComment>
  <threadedComment ref="I9" dT="2020-11-28T01:56:42.32" personId="{7F98AE94-13FB-49E1-9262-339C11E0EDB4}" id="{990E8486-229F-714B-BB8A-C6494FFA8E61}" parentId="{CB5C43E2-0341-A34E-BF94-8559090A4ED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4" sqref="E14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19" x14ac:dyDescent="0.2">
      <c r="D9" s="11">
        <v>3</v>
      </c>
      <c r="E9" s="12"/>
      <c r="F9" s="13"/>
      <c r="G9" s="11"/>
      <c r="H9" s="11"/>
      <c r="I9" s="11"/>
      <c r="J9" s="12"/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algorithmName="SHA-512" hashValue="/W/c3uPuMnzeH8jWNWYCVFTJ4fpsKeVNcdz59oDtRYGqcW3WYd+IFOpxfFEXm/Iry5DBNzSP8EbDL3yOglXi6A==" saltValue="LhXEPqUu5jCnx1o47QVJrQ==" spinCount="100000" sheet="1" objects="1" scenarios="1" selectLockedCells="1"/>
  <mergeCells count="2">
    <mergeCell ref="A3:J3"/>
    <mergeCell ref="J4:J8"/>
  </mergeCells>
  <conditionalFormatting sqref="B10:B13">
    <cfRule type="expression" dxfId="75" priority="1">
      <formula>IF(AND($B10&lt;&gt;"",$I10=0),1,0)</formula>
    </cfRule>
    <cfRule type="expression" dxfId="74" priority="2">
      <formula>IF($B10&lt;&gt;"",1,0)</formula>
    </cfRule>
    <cfRule type="expression" dxfId="73" priority="3">
      <formula>$I10 = 0</formula>
    </cfRule>
  </conditionalFormatting>
  <conditionalFormatting sqref="J4">
    <cfRule type="expression" dxfId="72" priority="12">
      <formula>IF(COUNTA($B$10:$B$13)&lt;&gt;COUNTIF($I$10:$I$13,1),1,0)</formula>
    </cfRule>
    <cfRule type="expression" dxfId="71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opLeftCell="A2" zoomScaleNormal="80" zoomScaleSheetLayoutView="70" workbookViewId="0">
      <pane ySplit="8" topLeftCell="A13" activePane="bottomLeft" state="frozen"/>
      <selection activeCell="B2" sqref="B2"/>
      <selection pane="bottomLeft" activeCell="B2" sqref="B1:B104857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259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258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257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256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255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algorithmName="SHA-512" hashValue="vX6V87Yl90/SK+sqLN+rpea5S8FOEG4gE2OwX4T23PKxnhDSYW5lzP5npkiARq9BONMmxHZwh11AzSSMHAJ0WA==" saltValue="O6cZVcxFUWbCW81Q2A6a5A==" spinCount="100000" sheet="1" objects="1" scenarios="1" selectLockedCells="1" selectUnlockedCells="1"/>
  <mergeCells count="2">
    <mergeCell ref="A3:J3"/>
    <mergeCell ref="J4:J8"/>
  </mergeCells>
  <conditionalFormatting sqref="B10:B14 B22 B20 B18 B16">
    <cfRule type="expression" dxfId="55" priority="16">
      <formula>IF(AND($B10&lt;&gt;"",$I10=0),1,0)</formula>
    </cfRule>
    <cfRule type="expression" dxfId="54" priority="17">
      <formula>IF($B10&lt;&gt;"",1,0)</formula>
    </cfRule>
    <cfRule type="expression" dxfId="53" priority="18">
      <formula>$I10 = 0</formula>
    </cfRule>
  </conditionalFormatting>
  <conditionalFormatting sqref="J4">
    <cfRule type="expression" dxfId="52" priority="805">
      <formula>IF(COUNTA($B$10:$B$24)-COUNTIF($B$10:$B$24,"")+1&lt;&gt;COUNTIF($I$10:$I$24,1),1,0)</formula>
    </cfRule>
    <cfRule type="expression" dxfId="51" priority="806">
      <formula>IF(COUNTA($B$10:$B$24)=COUNTIF($I$10:$I$24,1),1,0)</formula>
    </cfRule>
  </conditionalFormatting>
  <conditionalFormatting sqref="B23">
    <cfRule type="expression" dxfId="50" priority="13">
      <formula>IF(AND($B23&lt;&gt;"",$I23=0),1,0)</formula>
    </cfRule>
    <cfRule type="expression" dxfId="49" priority="14">
      <formula>IF($B23&lt;&gt;"",1,0)</formula>
    </cfRule>
    <cfRule type="expression" dxfId="48" priority="15">
      <formula>$I23 = 0</formula>
    </cfRule>
  </conditionalFormatting>
  <conditionalFormatting sqref="B21">
    <cfRule type="expression" dxfId="47" priority="10">
      <formula>IF(AND($B21&lt;&gt;"",$I21=0),1,0)</formula>
    </cfRule>
    <cfRule type="expression" dxfId="46" priority="11">
      <formula>IF($B21&lt;&gt;"",1,0)</formula>
    </cfRule>
    <cfRule type="expression" dxfId="45" priority="12">
      <formula>$I21 = 0</formula>
    </cfRule>
  </conditionalFormatting>
  <conditionalFormatting sqref="B19">
    <cfRule type="expression" dxfId="44" priority="7">
      <formula>IF(AND($B19&lt;&gt;"",$I19=0),1,0)</formula>
    </cfRule>
    <cfRule type="expression" dxfId="43" priority="8">
      <formula>IF($B19&lt;&gt;"",1,0)</formula>
    </cfRule>
    <cfRule type="expression" dxfId="42" priority="9">
      <formula>$I19 = 0</formula>
    </cfRule>
  </conditionalFormatting>
  <conditionalFormatting sqref="B17">
    <cfRule type="expression" dxfId="41" priority="4">
      <formula>IF(AND($B17&lt;&gt;"",$I17=0),1,0)</formula>
    </cfRule>
    <cfRule type="expression" dxfId="40" priority="5">
      <formula>IF($B17&lt;&gt;"",1,0)</formula>
    </cfRule>
    <cfRule type="expression" dxfId="39" priority="6">
      <formula>$I17 = 0</formula>
    </cfRule>
  </conditionalFormatting>
  <conditionalFormatting sqref="B15">
    <cfRule type="expression" dxfId="38" priority="1">
      <formula>IF(AND($B15&lt;&gt;"",$I15=0),1,0)</formula>
    </cfRule>
    <cfRule type="expression" dxfId="37" priority="2">
      <formula>IF($B15&lt;&gt;"",1,0)</formula>
    </cfRule>
    <cfRule type="expression" dxfId="36" priority="3">
      <formula>$I15 = 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0]!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17" activePane="bottomRight" state="frozen"/>
      <selection pane="topRight" activeCell="E1" sqref="E1"/>
      <selection pane="bottomLeft" activeCell="A11" sqref="A11"/>
      <selection pane="bottomRight" activeCell="F22" sqref="F22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IF([1]Initialization!$B$12=0,"flow-controlled",IF([1]Initialization!$B$12=1,"pressure-driven","error"))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algorithmName="SHA-512" hashValue="KDgR1zhHYJoTo0rwh7lzuUR8rJUYWR3imhAMXmcHEWwEdQtWM3QNRh9LE3d5GNHu/W3yVoEiZu/CInrXqKyLHw==" saltValue="CUKMilnKbccWVM889ibcnw==" spinCount="100000" sheet="1" selectLockedCells="1"/>
  <mergeCells count="1">
    <mergeCell ref="B10:D10"/>
  </mergeCells>
  <phoneticPr fontId="1" type="noConversion"/>
  <conditionalFormatting sqref="E11:E1048576 N40:XFD1048576 N11:XFD26">
    <cfRule type="notContainsBlanks" dxfId="20" priority="57">
      <formula>LEN(TRIM(E11))&gt;0</formula>
    </cfRule>
  </conditionalFormatting>
  <conditionalFormatting sqref="N27:XFD27">
    <cfRule type="notContainsBlanks" dxfId="19" priority="24">
      <formula>LEN(TRIM(N27))&gt;0</formula>
    </cfRule>
  </conditionalFormatting>
  <conditionalFormatting sqref="N28:XFD28">
    <cfRule type="notContainsBlanks" dxfId="18" priority="23">
      <formula>LEN(TRIM(N28))&gt;0</formula>
    </cfRule>
  </conditionalFormatting>
  <conditionalFormatting sqref="N29:XFD29">
    <cfRule type="notContainsBlanks" dxfId="17" priority="22">
      <formula>LEN(TRIM(N29))&gt;0</formula>
    </cfRule>
  </conditionalFormatting>
  <conditionalFormatting sqref="N30:XFD30">
    <cfRule type="notContainsBlanks" dxfId="16" priority="21">
      <formula>LEN(TRIM(N30))&gt;0</formula>
    </cfRule>
  </conditionalFormatting>
  <conditionalFormatting sqref="N31:XFD31">
    <cfRule type="notContainsBlanks" dxfId="15" priority="20">
      <formula>LEN(TRIM(N31))&gt;0</formula>
    </cfRule>
  </conditionalFormatting>
  <conditionalFormatting sqref="N32:XFD32">
    <cfRule type="notContainsBlanks" dxfId="14" priority="19">
      <formula>LEN(TRIM(N32))&gt;0</formula>
    </cfRule>
  </conditionalFormatting>
  <conditionalFormatting sqref="N33:XFD33">
    <cfRule type="notContainsBlanks" dxfId="13" priority="18">
      <formula>LEN(TRIM(N33))&gt;0</formula>
    </cfRule>
  </conditionalFormatting>
  <conditionalFormatting sqref="N34:XFD34">
    <cfRule type="notContainsBlanks" dxfId="12" priority="17">
      <formula>LEN(TRIM(N34))&gt;0</formula>
    </cfRule>
  </conditionalFormatting>
  <conditionalFormatting sqref="N35:XFD35">
    <cfRule type="notContainsBlanks" dxfId="11" priority="16">
      <formula>LEN(TRIM(N35))&gt;0</formula>
    </cfRule>
  </conditionalFormatting>
  <conditionalFormatting sqref="N36:XFD36">
    <cfRule type="notContainsBlanks" dxfId="10" priority="15">
      <formula>LEN(TRIM(N36))&gt;0</formula>
    </cfRule>
  </conditionalFormatting>
  <conditionalFormatting sqref="N37:XFD37">
    <cfRule type="notContainsBlanks" dxfId="9" priority="14">
      <formula>LEN(TRIM(N37))&gt;0</formula>
    </cfRule>
  </conditionalFormatting>
  <conditionalFormatting sqref="N38:XFD38">
    <cfRule type="notContainsBlanks" dxfId="8" priority="13">
      <formula>LEN(TRIM(N38))&gt;0</formula>
    </cfRule>
  </conditionalFormatting>
  <conditionalFormatting sqref="N39:XFD39">
    <cfRule type="notContainsBlanks" dxfId="7" priority="12">
      <formula>LEN(TRIM(N39))&gt;0</formula>
    </cfRule>
  </conditionalFormatting>
  <conditionalFormatting sqref="F11:F1048576">
    <cfRule type="notContainsBlanks" dxfId="6" priority="7">
      <formula>LEN(TRIM(F11))&gt;0</formula>
    </cfRule>
  </conditionalFormatting>
  <conditionalFormatting sqref="G11:G1048576">
    <cfRule type="notContainsBlanks" dxfId="5" priority="6">
      <formula>LEN(TRIM(G11))&gt;0</formula>
    </cfRule>
  </conditionalFormatting>
  <conditionalFormatting sqref="H11:H1048576">
    <cfRule type="notContainsBlanks" dxfId="4" priority="5">
      <formula>LEN(TRIM(H11))&gt;0</formula>
    </cfRule>
  </conditionalFormatting>
  <conditionalFormatting sqref="I11:I1048576">
    <cfRule type="notContainsBlanks" dxfId="3" priority="4">
      <formula>LEN(TRIM(I11))&gt;0</formula>
    </cfRule>
  </conditionalFormatting>
  <conditionalFormatting sqref="J11:J1048576">
    <cfRule type="notContainsBlanks" dxfId="2" priority="3">
      <formula>LEN(TRIM(J11))&gt;0</formula>
    </cfRule>
  </conditionalFormatting>
  <conditionalFormatting sqref="K11:K1048576">
    <cfRule type="notContainsBlanks" dxfId="1" priority="2">
      <formula>LEN(TRIM(K11))&gt;0</formula>
    </cfRule>
  </conditionalFormatting>
  <conditionalFormatting sqref="L11:L1048576">
    <cfRule type="notContainsBlanks" dxfId="0" priority="1">
      <formula>LEN(TRIM(L11))&gt;0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0]!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0]!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algorithmName="SHA-512" hashValue="RArH3paDDx3e+wltDhDoU495HN3tF5x/rVi4gbQex8Mrmb+5JpRMUYBu8sT5xM/tDEScJ8Z0/IJynK22Q5tM+Q==" saltValue="dBN8b6fSysgoNoWa3pNzag==" spinCount="100000"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abSelected="1" topLeftCell="A10" zoomScale="85" zoomScaleNormal="85" zoomScaleSheetLayoutView="55" workbookViewId="0">
      <selection activeCell="L80" sqref="L80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264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265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266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267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268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269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270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271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272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273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0" t="s">
        <v>274</v>
      </c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19" spans="1:18" ht="15" x14ac:dyDescent="0.2">
      <c r="A19" s="26"/>
      <c r="B19" s="25" t="s">
        <v>275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13" t="s">
        <v>98</v>
      </c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5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16">
        <f>IF($J$23&gt;$J$24,$D$24*$J$25/1000*$J$24/('[2]Ideal Gas Properties'!$B$10*$J$26)/($J$23-$J$24),IF($J$23&lt;$J$24,$D$24*$J$25/1000*$J$23/('[2]Ideal Gas Properties'!$B$10*$J$26)/($J$23-$J$24),""))</f>
        <v>4.7988257899407901E-9</v>
      </c>
      <c r="E23" s="116"/>
      <c r="F23" s="117" t="s">
        <v>67</v>
      </c>
      <c r="G23" s="118"/>
      <c r="H23" s="25"/>
      <c r="I23" s="88" t="s">
        <v>276</v>
      </c>
      <c r="J23" s="89">
        <f>110000/101325</f>
        <v>1.0856155933876142</v>
      </c>
      <c r="K23" s="33" t="s">
        <v>101</v>
      </c>
      <c r="L23" s="33" t="s">
        <v>277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278</v>
      </c>
      <c r="D24" s="119">
        <f>IF($J$23&gt;$J$24,1,IF($J$23&lt;$J$24,-1,""))</f>
        <v>-1</v>
      </c>
      <c r="E24" s="119"/>
      <c r="F24" s="120" t="s">
        <v>3</v>
      </c>
      <c r="G24" s="121"/>
      <c r="H24" s="25"/>
      <c r="I24" s="92" t="s">
        <v>279</v>
      </c>
      <c r="J24" s="89">
        <f>358000/101325</f>
        <v>3.5331852948433258</v>
      </c>
      <c r="K24" s="25" t="s">
        <v>101</v>
      </c>
      <c r="L24" s="25" t="s">
        <v>280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281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282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283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284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285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286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287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288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289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290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291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292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293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294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295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296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297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298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299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300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301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22" t="s">
        <v>98</v>
      </c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4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5">
        <f>IF(AND($L$73-$L$74&gt;0,$L$75&lt;$L$73),"wrong Phat",IF(AND($L$73-$L$74&lt;0,$L$75&gt;$L$73),"wrong Phat",ABS($L$69*$L$70/('[2]Ideal Gas Properties'!$B$10*$L$71*($L$72))*LN(($L$75-$L$74)/($L$75-$L$73))/1000)))</f>
        <v>4.9113437756169229E-6</v>
      </c>
      <c r="F69" s="125"/>
      <c r="G69" s="126" t="s">
        <v>67</v>
      </c>
      <c r="H69" s="127"/>
      <c r="I69" s="25"/>
      <c r="J69" s="25"/>
      <c r="K69" s="24" t="s">
        <v>110</v>
      </c>
      <c r="L69" s="89">
        <v>0.6</v>
      </c>
      <c r="M69" s="33" t="s">
        <v>3</v>
      </c>
      <c r="N69" s="128" t="s">
        <v>111</v>
      </c>
      <c r="O69" s="128"/>
      <c r="P69" s="129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8" t="s">
        <v>114</v>
      </c>
      <c r="O70" s="108"/>
      <c r="P70" s="109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8" t="s">
        <v>106</v>
      </c>
      <c r="O71" s="108"/>
      <c r="P71" s="109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302</v>
      </c>
      <c r="L72" s="93">
        <v>6</v>
      </c>
      <c r="M72" s="25" t="s">
        <v>62</v>
      </c>
      <c r="N72" s="108" t="s">
        <v>116</v>
      </c>
      <c r="O72" s="108"/>
      <c r="P72" s="109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8" t="s">
        <v>118</v>
      </c>
      <c r="O73" s="108"/>
      <c r="P73" s="109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8" t="s">
        <v>120</v>
      </c>
      <c r="O74" s="108"/>
      <c r="P74" s="109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31" t="s">
        <v>303</v>
      </c>
      <c r="O75" s="131"/>
      <c r="P75" s="13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22" t="s">
        <v>321</v>
      </c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4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304</v>
      </c>
      <c r="E80" s="133">
        <f>L84*(L80/L82)*(L83/L81)*1000/60</f>
        <v>0.27457510837252547</v>
      </c>
      <c r="F80" s="133"/>
      <c r="G80" s="40" t="s">
        <v>103</v>
      </c>
      <c r="H80" s="100"/>
      <c r="I80" s="25"/>
      <c r="J80" s="25"/>
      <c r="K80" s="24" t="s">
        <v>305</v>
      </c>
      <c r="L80" s="89">
        <v>300.14999999999998</v>
      </c>
      <c r="M80" s="33" t="s">
        <v>105</v>
      </c>
      <c r="N80" s="33" t="s">
        <v>306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307</v>
      </c>
      <c r="L81" s="93">
        <f>358000/101325</f>
        <v>3.5331852948433258</v>
      </c>
      <c r="M81" s="25" t="s">
        <v>101</v>
      </c>
      <c r="N81" s="25" t="s">
        <v>308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309</v>
      </c>
      <c r="L82" s="93">
        <v>273.14999999999998</v>
      </c>
      <c r="M82" s="25" t="s">
        <v>105</v>
      </c>
      <c r="N82" s="25" t="s">
        <v>310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311</v>
      </c>
      <c r="L83" s="93">
        <v>1</v>
      </c>
      <c r="M83" s="25" t="s">
        <v>101</v>
      </c>
      <c r="N83" s="25" t="s">
        <v>312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313</v>
      </c>
      <c r="L84" s="94">
        <f>0.0309*1000000/1000/(35/60)*(1*10^(-3))</f>
        <v>5.2971428571428572E-2</v>
      </c>
      <c r="M84" s="38" t="s">
        <v>314</v>
      </c>
      <c r="N84" s="38" t="s">
        <v>315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316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317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318</v>
      </c>
      <c r="E120" s="25"/>
      <c r="F120" s="25"/>
      <c r="G120" s="25"/>
      <c r="H120" s="25"/>
      <c r="I120" s="25"/>
      <c r="J120" s="25"/>
      <c r="K120" s="25"/>
      <c r="L120" s="25" t="s">
        <v>319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320</v>
      </c>
      <c r="E121" s="25"/>
      <c r="F121" s="25"/>
      <c r="G121" s="25"/>
      <c r="H121" s="25"/>
      <c r="I121" s="25"/>
      <c r="J121" s="25"/>
      <c r="K121" s="25"/>
      <c r="L121" s="25" t="s">
        <v>320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30" t="s">
        <v>132</v>
      </c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</row>
    <row r="157" spans="1:18" ht="15" x14ac:dyDescent="0.2">
      <c r="A157" s="26"/>
      <c r="B157" s="25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algorithmName="SHA-512" hashValue="NX7/Jqg2oaHdJx/t7X1E8y2Yg0yteVbTeHirLJovU6i4YXlTGvv6EP7Noe8vuovbMa/zZKwVPZ8A3Zt9UxSn7g==" saltValue="hYRgxXqPSqipDNvwD5Ui8g==" spinCount="100000" sheet="1" objects="1" scenarios="1" formatCells="0" selectLockedCells="1"/>
  <mergeCells count="19">
    <mergeCell ref="C156:R157"/>
    <mergeCell ref="N72:P72"/>
    <mergeCell ref="N73:P73"/>
    <mergeCell ref="N74:P74"/>
    <mergeCell ref="N75:P75"/>
    <mergeCell ref="C78:Q78"/>
    <mergeCell ref="E80:F80"/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>
      <selection activeCell="M2" sqref="M2"/>
    </sheetView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259</v>
      </c>
      <c r="K1" t="s">
        <v>219</v>
      </c>
      <c r="L1" t="s">
        <v>258</v>
      </c>
      <c r="M1" t="s">
        <v>220</v>
      </c>
      <c r="N1" t="s">
        <v>257</v>
      </c>
      <c r="O1" t="s">
        <v>221</v>
      </c>
      <c r="P1" t="s">
        <v>256</v>
      </c>
      <c r="Q1" t="s">
        <v>225</v>
      </c>
      <c r="R1" t="s">
        <v>255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248</v>
      </c>
      <c r="F2" t="s">
        <v>249</v>
      </c>
      <c r="G2" t="s">
        <v>250</v>
      </c>
      <c r="H2" t="s">
        <v>250</v>
      </c>
      <c r="I2" t="s">
        <v>251</v>
      </c>
      <c r="J2" t="s">
        <v>261</v>
      </c>
      <c r="K2" t="s">
        <v>252</v>
      </c>
      <c r="L2" t="s">
        <v>262</v>
      </c>
      <c r="M2" t="s">
        <v>253</v>
      </c>
      <c r="N2" t="s">
        <v>263</v>
      </c>
      <c r="O2" t="s">
        <v>322</v>
      </c>
      <c r="P2" t="s">
        <v>323</v>
      </c>
      <c r="Q2" t="s">
        <v>254</v>
      </c>
      <c r="R2" t="s">
        <v>260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259</v>
      </c>
      <c r="K1" t="s">
        <v>219</v>
      </c>
      <c r="L1" t="s">
        <v>258</v>
      </c>
      <c r="M1" t="s">
        <v>220</v>
      </c>
      <c r="N1" t="s">
        <v>257</v>
      </c>
      <c r="O1" t="s">
        <v>221</v>
      </c>
      <c r="P1" t="s">
        <v>256</v>
      </c>
      <c r="Q1" t="s">
        <v>225</v>
      </c>
      <c r="R1" t="s">
        <v>255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2024-12-23T18:16:12Z</dcterms:modified>
</cp:coreProperties>
</file>