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0\1_simulation_inputs\"/>
    </mc:Choice>
  </mc:AlternateContent>
  <xr:revisionPtr revIDLastSave="0" documentId="13_ncr:1_{B05E653E-6750-447A-B990-0F76CA2F32BC}"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externalReferences>
    <externalReference r:id="rId16"/>
    <externalReference r:id="rId17"/>
    <externalReference r:id="rId18"/>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 localSheetId="9">[1]Reference!$P$2:$P$9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 localSheetId="9">[1]Reference!$D$2:$D$4</definedName>
    <definedName name="steps">Reference!$D$2:$D$4</definedName>
    <definedName name="sTypes">Reference!$D$3:$D$4</definedName>
    <definedName name="varying">Reference!$E$2:$E$14</definedName>
    <definedName name="varying_pressure" localSheetId="9">[1]Reference!$E$2:$E$14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3" i="53" l="1"/>
  <c r="D24" i="53" s="1"/>
  <c r="A1" i="53"/>
  <c r="L84" i="53"/>
  <c r="L81" i="53"/>
  <c r="E80" i="53"/>
  <c r="L74" i="53"/>
  <c r="L73" i="53"/>
  <c r="L70" i="53"/>
  <c r="E69" i="53"/>
  <c r="J24" i="53"/>
  <c r="R1"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C8" i="49"/>
  <c r="L37" i="49" s="1"/>
  <c r="D23" i="53" l="1"/>
  <c r="B23" i="50"/>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<sst xmlns="http://schemas.openxmlformats.org/spreadsheetml/2006/main" count="1131" uniqueCount="364">
  <si>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</si>
  <si>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</si>
  <si>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</si>
  <si>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</si>
  <si>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</si>
  <si>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</si>
  <si>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</si>
  <si>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</si>
  <si>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</si>
  <si>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</si>
  <si>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</si>
  <si>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</si>
  <si>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</si>
  <si>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</si>
  <si>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</si>
  <si>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</si>
  <si>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</si>
  <si>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</si>
  <si>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</si>
  <si>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</si>
  <si>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</si>
  <si>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</si>
  <si>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</si>
  <si>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</si>
  <si>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</si>
  <si>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</si>
  <si>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</si>
  <si>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</si>
  <si>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</si>
  <si>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</si>
  <si>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</si>
  <si>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</si>
  <si>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</si>
  <si>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</si>
  <si>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</si>
  <si>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</si>
  <si>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</si>
  <si>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</si>
  <si>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</si>
  <si>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</si>
  <si>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</si>
  <si>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</si>
  <si>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</si>
  <si>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</si>
  <si>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</si>
  <si>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</si>
  <si>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</si>
  <si>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</si>
  <si>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</si>
  <si>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</si>
  <si>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</si>
  <si>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</si>
  <si>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</si>
  <si>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</si>
  <si>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</si>
  <si>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</si>
  <si>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</si>
  <si>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</si>
  <si>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</si>
  <si>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</si>
  <si>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</si>
  <si>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</si>
  <si>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</si>
  <si>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</si>
  <si>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</si>
  <si>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</si>
  <si>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</si>
  <si>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</si>
  <si>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</si>
  <si>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</si>
  <si>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</si>
  <si>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</si>
  <si>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</si>
  <si>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</si>
  <si>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</si>
  <si>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</si>
  <si>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</si>
  <si>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</si>
  <si>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</si>
  <si>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</si>
  <si>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</si>
  <si>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</si>
  <si>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</si>
  <si>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</si>
  <si>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</si>
  <si>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</si>
  <si>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</si>
  <si>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</si>
  <si>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</si>
  <si>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</si>
  <si>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</si>
  <si>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</si>
  <si>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</si>
  <si>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</si>
  <si>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</si>
  <si>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</si>
  <si>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</si>
  <si>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</si>
  <si>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</si>
  <si>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</si>
  <si>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</si>
  <si>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</si>
  <si>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</si>
  <si>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</si>
  <si>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</si>
  <si>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</si>
  <si>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</si>
  <si>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</si>
  <si>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</si>
  <si>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</si>
  <si>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</si>
  <si>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</si>
  <si>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</si>
  <si>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</si>
  <si>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</si>
  <si>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</si>
  <si>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</si>
  <si>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</si>
  <si>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</si>
  <si>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</si>
  <si>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</si>
  <si>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</si>
  <si>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</si>
  <si>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</si>
  <si>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</si>
  <si>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</si>
  <si>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</si>
  <si>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</si>
  <si>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</si>
  <si>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</si>
  <si>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</si>
  <si>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</si>
  <si>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</si>
  <si>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</si>
  <si>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</si>
  <si>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</si>
  <si>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</si>
  <si>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</si>
  <si>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</si>
  <si>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</si>
  <si>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</si>
  <si>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</si>
  <si>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</si>
  <si>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</si>
  <si>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</si>
  <si>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</si>
  <si>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</si>
  <si>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</si>
  <si>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</si>
  <si>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</si>
  <si>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</si>
  <si>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</si>
  <si>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</si>
  <si>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</si>
  <si>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</si>
  <si>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</si>
  <si>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</si>
  <si>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</si>
  <si>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</si>
  <si>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</si>
  <si>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</si>
  <si>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</si>
  <si>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</si>
  <si>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</si>
  <si>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</si>
  <si>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</si>
  <si>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</si>
  <si>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</si>
  <si>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</si>
  <si>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</si>
  <si>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</si>
  <si>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</si>
  <si>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</si>
  <si>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</si>
  <si>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</si>
  <si>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</si>
  <si>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</si>
  <si>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</si>
  <si>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</si>
  <si>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</si>
  <si>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</si>
  <si>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</si>
  <si>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</si>
  <si>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</si>
  <si>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</si>
  <si>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</si>
  <si>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</si>
  <si>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</si>
  <si>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</si>
  <si>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</si>
  <si>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</si>
  <si>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</si>
  <si>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</si>
  <si>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</si>
  <si>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</si>
  <si>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</si>
  <si>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</si>
  <si>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</si>
  <si>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</si>
  <si>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</si>
  <si>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</si>
  <si>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</si>
  <si>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</si>
  <si>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</si>
  <si>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</si>
  <si>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</si>
  <si>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</si>
  <si>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</si>
  <si>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</si>
  <si>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</si>
  <si>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</si>
  <si>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</si>
  <si>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</si>
  <si>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</si>
  <si>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</si>
  <si>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</si>
  <si>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</si>
  <si>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</si>
  <si>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</si>
  <si>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</si>
  <si>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</si>
  <si>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</si>
  <si>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</si>
  <si>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</si>
  <si>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</si>
  <si>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</si>
  <si>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</si>
  <si>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</si>
  <si>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</si>
  <si>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</si>
  <si>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</si>
  <si>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</si>
  <si>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</si>
  <si>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</si>
  <si>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</si>
  <si>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</si>
  <si>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</si>
  <si>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</si>
  <si>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</si>
  <si>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</si>
  <si>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</si>
  <si>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</si>
  <si>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</si>
  <si>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</si>
  <si>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</si>
  <si>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</si>
  <si>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</si>
  <si>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</si>
  <si>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</si>
  <si>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</si>
  <si>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</si>
  <si>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</si>
  <si>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</si>
  <si>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</si>
  <si>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</si>
  <si>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</si>
  <si>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</si>
  <si>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</si>
  <si>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</si>
  <si>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</si>
  <si>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</si>
  <si>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</si>
  <si>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</si>
  <si>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</si>
  <si>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</si>
  <si>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</si>
  <si>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</si>
  <si>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</si>
  <si>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</si>
  <si>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</si>
  <si>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</si>
  <si>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</si>
  <si>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</si>
  <si>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</si>
  <si>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</si>
  <si>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</si>
  <si>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</si>
  <si>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</si>
  <si>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</si>
  <si>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</si>
  <si>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</si>
  <si>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</si>
  <si>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</si>
  <si>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</si>
  <si>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</si>
  <si>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</si>
  <si>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</si>
  <si>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</si>
  <si>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4 1 35 65 4 1 35 65</t>
  </si>
  <si>
    <t>0 0 0 0 0 0 0 0</t>
  </si>
  <si>
    <t>None None None None None None None None</t>
  </si>
  <si>
    <t>RP-XXX-RAF RP-FEE-XXX HP-FEE-RAF HP-FEE-RAF HP-FEE-RAF HP-FEE-RAF DP-ATM-XXX LP-ATM-RAF</t>
  </si>
  <si>
    <t>varying_pressure varying_pressure constant_pressure constant_pressure constant_pressure constant_pressure varying_pressure constant_pressure</t>
  </si>
  <si>
    <t>0 0.0000085 0.00000507 0.00000507 0.00000507 0.00000507 0.00000625 1</t>
  </si>
  <si>
    <t>0.000055 0 0.00000507 0.00000507 0.00000507 0.00000507 0 0.000000127</t>
  </si>
  <si>
    <t>1_(negative) 0_(positive) 0_(positive) 0_(positive) 0_(positive) 0_(positive) 1_(negative) 1_(negative)</t>
  </si>
  <si>
    <t>flowDirCol2</t>
  </si>
  <si>
    <t>valProdCol2</t>
  </si>
  <si>
    <t>valFeedCol2</t>
  </si>
  <si>
    <t>sTypeCol2</t>
  </si>
  <si>
    <t>sStepCol2</t>
  </si>
  <si>
    <t>0.00000507 0.00000507 0 0.000000127 0.000055 0 0.00000507 0.00000507</t>
  </si>
  <si>
    <t>0_(positive) 0_(positive) 1_(negative) 1_(negative) 1_(negative) 0_(positive) 0_(positive) 0_(positive)</t>
  </si>
  <si>
    <t>HP-FEE-RAF HP-FEE-RAF DP-ATM-XXX LP-ATM-RAF RP-XXX-RAF RP-FEE-XXX HP-FEE-RAF HP-FEE-RAF</t>
  </si>
  <si>
    <t>constant_pressure constant_pressure varying_pressure constant_pressure varying_pressure varying_pressure constant_pressure constant_pressure</t>
  </si>
  <si>
    <t>0.00000507 0.00000507 0.00000625 1 0 0.0000085 0.00000507 0.00000507</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</si>
  <si>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</si>
  <si>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</si>
  <si>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</si>
  <si>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</si>
  <si>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</si>
  <si>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</si>
  <si>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</si>
  <si>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</si>
  <si>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</si>
  <si>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</si>
  <si>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</si>
  <si>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</si>
  <si>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</si>
  <si>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</si>
  <si>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</si>
  <si>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</si>
  <si>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</si>
  <si>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</si>
  <si>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</si>
  <si>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</si>
  <si>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</si>
  <si>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</si>
  <si>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</si>
  <si>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</si>
  <si>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</si>
  <si>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</si>
  <si>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</si>
  <si>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</si>
  <si>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</si>
  <si>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</si>
  <si>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</si>
  <si>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</si>
  <si>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</si>
  <si>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</si>
  <si>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</si>
  <si>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</si>
  <si>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</si>
  <si>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</si>
  <si>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</si>
  <si>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</si>
  <si>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SLPM (Standard Linter Per Minute) Converter</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</si>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</sst>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im333/Documents/GitHub/toPSAil/4_example/case_study_2/1_simulation_inputs/4.1_cycle_organizatio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tkim333/Documents/GitHub/toPSAil/4_example/case_study_2/1_simulation_inputs/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Cycle Information"/>
      <sheetName val="Cycle Organizer"/>
      <sheetName val="Cycle Organizer Save"/>
      <sheetName val="Cycle Organizer Test"/>
      <sheetName val="Reference"/>
      <sheetName val="Cycle Organizer Kayser"/>
      <sheetName val="PFD"/>
      <sheetName val="Cv"/>
      <sheetName val="Cv Estimator"/>
      <sheetName val="Events"/>
      <sheetName val="maintenance check list"/>
      <sheetName val="Data(Transposed)"/>
      <sheetName val="Data(Test)"/>
    </sheetNames>
    <sheetDataSet>
      <sheetData sheetId="0">
        <row r="4">
          <cell r="D4" t="str">
            <v>REV. NO.2 (9/14/2022)</v>
          </cell>
          <cell r="J4" t="str">
            <v>Scott Research Group (jkscottresearchgroup.com)</v>
          </cell>
        </row>
      </sheetData>
      <sheetData sheetId="1" refreshError="1"/>
      <sheetData sheetId="2" refreshError="1"/>
      <sheetData sheetId="3" refreshError="1"/>
      <sheetData sheetId="4" refreshError="1"/>
      <sheetData sheetId="5" refreshError="1"/>
      <sheetData sheetId="6">
        <row r="2">
          <cell r="D2" t="str">
            <v xml:space="preserve">  </v>
          </cell>
          <cell r="E2" t="str">
            <v xml:space="preserve"> </v>
          </cell>
          <cell r="P2" t="str">
            <v xml:space="preserve"> </v>
          </cell>
        </row>
        <row r="3">
          <cell r="D3" t="str">
            <v>constant_pressure</v>
          </cell>
          <cell r="E3" t="str">
            <v>RT-XXX-XXX</v>
          </cell>
          <cell r="P3" t="str">
            <v>HP-FEE-ATM</v>
          </cell>
        </row>
        <row r="4">
          <cell r="D4" t="str">
            <v>varying_pressure</v>
          </cell>
          <cell r="E4" t="str">
            <v>DP-ATM-XXX</v>
          </cell>
          <cell r="P4" t="str">
            <v>HP-FEE-RAF</v>
          </cell>
        </row>
        <row r="5">
          <cell r="E5" t="str">
            <v>DP-EXT-XXX</v>
          </cell>
          <cell r="P5" t="str">
            <v>HP-ATM-FEE</v>
          </cell>
        </row>
        <row r="6">
          <cell r="E6" t="str">
            <v>DP-XXX-ATM</v>
          </cell>
          <cell r="P6" t="str">
            <v>LP-ATM-RAF</v>
          </cell>
        </row>
        <row r="7">
          <cell r="E7" t="str">
            <v>RP-RAF-XXX</v>
          </cell>
          <cell r="P7" t="str">
            <v>LP-RAF-ATM</v>
          </cell>
        </row>
        <row r="8">
          <cell r="E8" t="str">
            <v>RP-FEE-XXX</v>
          </cell>
          <cell r="P8" t="str">
            <v>HR-EXT-ATM</v>
          </cell>
        </row>
        <row r="9">
          <cell r="E9" t="str">
            <v>RP-EXT-XXX</v>
          </cell>
          <cell r="P9" t="str">
            <v>HR-ATM-EXT</v>
          </cell>
        </row>
        <row r="10">
          <cell r="E10" t="str">
            <v>RP-XXX-RAF</v>
          </cell>
        </row>
        <row r="11">
          <cell r="E11" t="str">
            <v>RP-XXX-FEE</v>
          </cell>
        </row>
        <row r="12">
          <cell r="E12" t="str">
            <v>RP-XXX-EXT</v>
          </cell>
        </row>
        <row r="13">
          <cell r="E13" t="str">
            <v>EQ-AFE-XXX</v>
          </cell>
        </row>
        <row r="14">
          <cell r="E14" t="str">
            <v>EQ-XXX-APR</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5" dataDxfId="73" headerRowBorderDxfId="74" tableBorderDxfId="72" totalsRowBorderDxfId="71">
  <autoFilter ref="A9:J13" xr:uid="{B089C5C3-2CCE-4800-96CA-2131BB6E3E4F}"/>
  <tableColumns count="10">
    <tableColumn id="1" xr3:uid="{B74FFB85-2D30-2248-A7F7-F9B59A5E8CFF}" name="Variable" dataDxfId="70"/>
    <tableColumn id="4" xr3:uid="{60EF3E4D-7C76-4043-99D4-ADAEA96787E6}" name="Value" dataDxfId="69"/>
    <tableColumn id="5" xr3:uid="{C5CA3C39-58DB-CD4F-9E50-5D2008F0E4A7}" name="Unit" dataDxfId="68"/>
    <tableColumn id="6" xr3:uid="{B9E69413-DB95-204F-9494-7456D76A8956}" name="Comparisons" dataDxfId="67"/>
    <tableColumn id="7" xr3:uid="{F5A3A202-5AED-EF49-A242-F186A4937E89}" name="Variable Type" dataDxfId="66"/>
    <tableColumn id="8" xr3:uid="{93CB49C7-D7F9-AD4A-BE8A-B9B446828E85}" name="Dependency" dataDxfId="65"/>
    <tableColumn id="12" xr3:uid="{8A8E4280-7DFF-F040-BC62-92460CFF74F8}" name="Test 1" dataDxfId="64"/>
    <tableColumn id="10" xr3:uid="{B402B24B-3143-B74C-B234-CC9367918327}" name="Test 2" dataDxfId="63"/>
    <tableColumn id="2" xr3:uid="{A2ECB960-DF6E-CC4C-B930-70C73CAD4EDE}" name="Test 3" dataDxfId="62"/>
    <tableColumn id="9" xr3:uid="{AF810ADD-A738-A044-AE38-3E9B8AAB2DFA}" name="Description" dataDxfId="6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0" dataDxfId="38" headerRowBorderDxfId="39" tableBorderDxfId="37" totalsRowBorderDxfId="36">
  <autoFilter ref="A9:J24" xr:uid="{B089C5C3-2CCE-4800-96CA-2131BB6E3E4F}"/>
  <tableColumns count="10">
    <tableColumn id="1" xr3:uid="{B98941E9-1F8D-FA4F-B8CD-D19FA0CCE7B4}" name="Variable" dataDxfId="35"/>
    <tableColumn id="4" xr3:uid="{727F89FD-185E-664A-A44F-49646268379F}" name="Value" dataDxfId="34">
      <calculatedColumnFormula>IF(Table1323[[#This Row],[Test 3]]=1,_xlfn.TEXTJOIN(" ",TRUE,'Cycle Organizer'!E11:E11),"")</calculatedColumnFormula>
    </tableColumn>
    <tableColumn id="5" xr3:uid="{D0488D30-3DC2-904A-BA5A-CACD3EEC7D17}" name="Unit" dataDxfId="33"/>
    <tableColumn id="6" xr3:uid="{9112EDC0-76BE-9546-A557-16201290DACC}" name="Comparisons" dataDxfId="32"/>
    <tableColumn id="7" xr3:uid="{4F3D680C-E3B0-014A-858E-06A189C1336A}" name="Variable Type" dataDxfId="31"/>
    <tableColumn id="8" xr3:uid="{4F5D00A9-97D5-E141-87BC-CB91CD679F2C}" name="Dependency" dataDxfId="30"/>
    <tableColumn id="12" xr3:uid="{3E2FDA4E-8924-234A-8D70-FEFA2242DD0C}" name="Test 1" dataDxfId="29"/>
    <tableColumn id="10" xr3:uid="{D5461923-1F13-424D-88C0-CDBD0551AB36}" name="Test 2" dataDxfId="28"/>
    <tableColumn id="2" xr3:uid="{8F164C94-DCC1-1941-A4E7-A3D223D748FE}" name="Test 3" dataDxfId="27"/>
    <tableColumn id="9" xr3:uid="{35227A5D-3970-B042-9FA5-06C9B540EE2C}" name="Description" dataDxfId="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4</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q6pAUd3+KGohps2r5pBZr9nd8Dm4FOZNLC8TyXY1RWxiOGXgCo8HIIB05NBrITBB9RweomXs/BfaQSdNksTNCg==" saltValue="xzy9FZdFSGWSNZeCM3ouVg==" spinCount="100000" sheet="1" objects="1" scenarios="1" selectLockedCells="1"/>
  <mergeCells count="2">
    <mergeCell ref="A3:J3"/>
    <mergeCell ref="J4:J8"/>
  </mergeCells>
  <conditionalFormatting sqref="B10:B13">
    <cfRule type="expression" dxfId="80" priority="1">
      <formula>IF(AND($B10&lt;&gt;"",$I10=0),1,0)</formula>
    </cfRule>
    <cfRule type="expression" dxfId="79" priority="2">
      <formula>IF($B10&lt;&gt;"",1,0)</formula>
    </cfRule>
    <cfRule type="expression" dxfId="78" priority="3">
      <formula>$I10 = 0</formula>
    </cfRule>
  </conditionalFormatting>
  <conditionalFormatting sqref="J4">
    <cfRule type="expression" dxfId="77" priority="12">
      <formula>IF(COUNTA($B$10:$B$13)&lt;&gt;COUNTIF($I$10:$I$13,1),1,0)</formula>
    </cfRule>
    <cfRule type="expression" dxfId="76"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300</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299</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0 0.0000085 0.00000507 0.00000507 0.00000507 0.00000507 0.00000625 1</v>
      </c>
      <c r="C18" s="16" t="s">
        <v>67</v>
      </c>
      <c r="D18" s="49" t="s">
        <v>27</v>
      </c>
      <c r="E18" s="49" t="s">
        <v>9</v>
      </c>
      <c r="F18" s="16" t="s">
        <v>40</v>
      </c>
      <c r="G18" s="49">
        <v>1</v>
      </c>
      <c r="H18" s="49">
        <f>Initialization!$B$10</f>
        <v>2</v>
      </c>
      <c r="I18" s="17">
        <v>1</v>
      </c>
      <c r="J18" s="18" t="s">
        <v>265</v>
      </c>
    </row>
    <row r="19" spans="1:10" ht="28.8">
      <c r="A19" s="106" t="s">
        <v>298</v>
      </c>
      <c r="B19" s="78" t="str">
        <f ca="1">IF(Table1323[[#This Row],[Test 3]]=1,_xlfn.TEXTJOIN(" ",TRUE,OFFSET('Cycle Organizer'!$E$22,12*(RIGHT(A19,1)-1),0):OFFSET('Cycle Organizer'!$E$22,12*(RIGHT(A19,1)-1),Initialization!$B$12)),"")</f>
        <v>0.00000507 0.00000507 0.00000625 1 0 0.0000085 0.00000507 0.00000507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0.000055 0 0.00000507 0.00000507 0.00000507 0.00000507 0 0.000000127</v>
      </c>
      <c r="C20" s="16" t="s">
        <v>67</v>
      </c>
      <c r="D20" s="49" t="s">
        <v>27</v>
      </c>
      <c r="E20" s="49" t="s">
        <v>9</v>
      </c>
      <c r="F20" s="16" t="s">
        <v>40</v>
      </c>
      <c r="G20" s="49">
        <v>1</v>
      </c>
      <c r="H20" s="49">
        <f>Initialization!$B$10</f>
        <v>2</v>
      </c>
      <c r="I20" s="17">
        <v>1</v>
      </c>
      <c r="J20" s="18" t="s">
        <v>268</v>
      </c>
    </row>
    <row r="21" spans="1:10" ht="28.8">
      <c r="A21" s="106" t="s">
        <v>297</v>
      </c>
      <c r="B21" s="78" t="str">
        <f ca="1">IF(Table1323[[#This Row],[Test 3]]=1,_xlfn.TEXTJOIN(" ",TRUE,OFFSET('Cycle Organizer'!$E$26,12*(RIGHT(A21,1)-1),0):OFFSET('Cycle Organizer'!$E$26,12*(RIGHT(A21,1)-1),Initialization!$B$12)),"")</f>
        <v>0.00000507 0.00000507 0 0.000000127 0.000055 0 0.00000507 0.00000507</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296</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50e6TNv489/LZeWJ4Z/IJU724bssBtn9bziKeMHvVOl2/zUveV8jmfQmJ3h0J9itGhSvn3rwGgb6a3eD1zAt7A==" saltValue="fz5kyNI+z23BiiHoOVVZdA==" spinCount="100000" sheet="1" objects="1" scenarios="1" selectLockedCells="1" selectUnlockedCells="1"/>
  <mergeCells count="2">
    <mergeCell ref="A3:J3"/>
    <mergeCell ref="J4:J8"/>
  </mergeCells>
  <conditionalFormatting sqref="B10:B14 B22 B20 B18 B16">
    <cfRule type="expression" dxfId="60" priority="16">
      <formula>IF(AND($B10&lt;&gt;"",$I10=0),1,0)</formula>
    </cfRule>
    <cfRule type="expression" dxfId="59" priority="17">
      <formula>IF($B10&lt;&gt;"",1,0)</formula>
    </cfRule>
    <cfRule type="expression" dxfId="58" priority="18">
      <formula>$I10 = 0</formula>
    </cfRule>
  </conditionalFormatting>
  <conditionalFormatting sqref="J4">
    <cfRule type="expression" dxfId="57" priority="805">
      <formula>IF(COUNTA($B$10:$B$24)-COUNTIF($B$10:$B$24,"")+1&lt;&gt;COUNTIF($I$10:$I$24,1),1,0)</formula>
    </cfRule>
    <cfRule type="expression" dxfId="56" priority="806">
      <formula>IF(COUNTA($B$10:$B$24)=COUNTIF($I$10:$I$24,1),1,0)</formula>
    </cfRule>
  </conditionalFormatting>
  <conditionalFormatting sqref="B23">
    <cfRule type="expression" dxfId="55" priority="13">
      <formula>IF(AND($B23&lt;&gt;"",$I23=0),1,0)</formula>
    </cfRule>
    <cfRule type="expression" dxfId="54" priority="14">
      <formula>IF($B23&lt;&gt;"",1,0)</formula>
    </cfRule>
    <cfRule type="expression" dxfId="53" priority="15">
      <formula>$I23 = 0</formula>
    </cfRule>
  </conditionalFormatting>
  <conditionalFormatting sqref="B21">
    <cfRule type="expression" dxfId="52" priority="10">
      <formula>IF(AND($B21&lt;&gt;"",$I21=0),1,0)</formula>
    </cfRule>
    <cfRule type="expression" dxfId="51" priority="11">
      <formula>IF($B21&lt;&gt;"",1,0)</formula>
    </cfRule>
    <cfRule type="expression" dxfId="50" priority="12">
      <formula>$I21 = 0</formula>
    </cfRule>
  </conditionalFormatting>
  <conditionalFormatting sqref="B19">
    <cfRule type="expression" dxfId="49" priority="7">
      <formula>IF(AND($B19&lt;&gt;"",$I19=0),1,0)</formula>
    </cfRule>
    <cfRule type="expression" dxfId="48" priority="8">
      <formula>IF($B19&lt;&gt;"",1,0)</formula>
    </cfRule>
    <cfRule type="expression" dxfId="47" priority="9">
      <formula>$I19 = 0</formula>
    </cfRule>
  </conditionalFormatting>
  <conditionalFormatting sqref="B17">
    <cfRule type="expression" dxfId="46" priority="4">
      <formula>IF(AND($B17&lt;&gt;"",$I17=0),1,0)</formula>
    </cfRule>
    <cfRule type="expression" dxfId="45" priority="5">
      <formula>IF($B17&lt;&gt;"",1,0)</formula>
    </cfRule>
    <cfRule type="expression" dxfId="44" priority="6">
      <formula>$I17 = 0</formula>
    </cfRule>
  </conditionalFormatting>
  <conditionalFormatting sqref="B15">
    <cfRule type="expression" dxfId="43" priority="1">
      <formula>IF(AND($B15&lt;&gt;"",$I15=0),1,0)</formula>
    </cfRule>
    <cfRule type="expression" dxfId="42" priority="2">
      <formula>IF($B15&lt;&gt;"",1,0)</formula>
    </cfRule>
    <cfRule type="expression" dxfId="41"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I14" activePane="bottomRight" state="frozen"/>
      <selection pane="topRight" activeCell="E1" sqref="E1"/>
      <selection pane="bottomLeft" activeCell="A11" sqref="A11"/>
      <selection pane="bottomRight" activeCell="L29" sqref="L29"/>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IF([2]Initialization!$B$12=0,"flow-controlled",IF([2]Initialization!$B$12=1,"pressure-driven","error"))</f>
        <v>flow-controlled</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0</v>
      </c>
      <c r="G12" s="103">
        <v>0</v>
      </c>
      <c r="H12" s="103">
        <v>0</v>
      </c>
      <c r="I12" s="103">
        <v>0</v>
      </c>
      <c r="J12" s="103">
        <v>0</v>
      </c>
      <c r="K12" s="103">
        <v>0</v>
      </c>
      <c r="L12" s="103">
        <v>0</v>
      </c>
    </row>
    <row r="13" spans="2:12">
      <c r="B13" s="90"/>
      <c r="C13" s="84" t="s">
        <v>2</v>
      </c>
      <c r="D13" s="54" t="s">
        <v>3</v>
      </c>
      <c r="E13" s="103" t="s">
        <v>207</v>
      </c>
      <c r="F13" s="103" t="s">
        <v>207</v>
      </c>
      <c r="G13" s="103" t="s">
        <v>207</v>
      </c>
      <c r="H13" s="103" t="s">
        <v>207</v>
      </c>
      <c r="I13" s="103" t="s">
        <v>207</v>
      </c>
      <c r="J13" s="103" t="s">
        <v>207</v>
      </c>
      <c r="K13" s="103" t="s">
        <v>207</v>
      </c>
      <c r="L13" s="103" t="s">
        <v>207</v>
      </c>
    </row>
    <row r="14" spans="2:12">
      <c r="B14" s="91"/>
      <c r="C14" s="84" t="s">
        <v>225</v>
      </c>
      <c r="D14" s="54" t="s">
        <v>3</v>
      </c>
      <c r="E14" s="103" t="s">
        <v>207</v>
      </c>
      <c r="F14" s="103" t="s">
        <v>207</v>
      </c>
      <c r="G14" s="103" t="s">
        <v>207</v>
      </c>
      <c r="H14" s="103" t="s">
        <v>207</v>
      </c>
      <c r="I14" s="103" t="s">
        <v>207</v>
      </c>
      <c r="J14" s="103" t="s">
        <v>207</v>
      </c>
      <c r="K14" s="103" t="s">
        <v>207</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83">
        <v>0</v>
      </c>
      <c r="F22" s="104">
        <v>8.4999999999999999E-6</v>
      </c>
      <c r="G22" s="104">
        <v>5.0699999999999997E-6</v>
      </c>
      <c r="H22" s="104">
        <v>5.0699999999999997E-6</v>
      </c>
      <c r="I22" s="104">
        <v>5.0699999999999997E-6</v>
      </c>
      <c r="J22" s="104">
        <v>5.0699999999999997E-6</v>
      </c>
      <c r="K22" s="104">
        <v>6.2500000000000003E-6</v>
      </c>
      <c r="L22" s="104">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5.0699999999999997E-6</v>
      </c>
      <c r="H26" s="104">
        <v>5.0699999999999997E-6</v>
      </c>
      <c r="I26" s="104">
        <v>5.0699999999999997E-6</v>
      </c>
      <c r="J26" s="104">
        <v>5.0699999999999997E-6</v>
      </c>
      <c r="K26" s="104">
        <v>0</v>
      </c>
      <c r="L26" s="104">
        <v>1.2700000000000001E-7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6.2500000000000003E-6</v>
      </c>
      <c r="H34" s="104">
        <v>1</v>
      </c>
      <c r="I34" s="104">
        <v>0</v>
      </c>
      <c r="J34" s="104">
        <v>8.4999999999999999E-6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4">
        <v>5.0699999999999997E-6</v>
      </c>
      <c r="F38" s="104">
        <v>5.0699999999999997E-6</v>
      </c>
      <c r="G38" s="104">
        <v>0</v>
      </c>
      <c r="H38" s="104">
        <v>1.2700000000000001E-7</v>
      </c>
      <c r="I38" s="104">
        <v>5.5000000000000002E-5</v>
      </c>
      <c r="J38" s="104">
        <v>0</v>
      </c>
      <c r="K38" s="104">
        <v>5.0699999999999997E-6</v>
      </c>
      <c r="L38" s="104">
        <v>5.0699999999999997E-6</v>
      </c>
    </row>
    <row r="39" spans="2:12">
      <c r="B39" s="92"/>
      <c r="C39" s="102"/>
      <c r="D39" s="79"/>
      <c r="E39" s="79"/>
      <c r="F39" s="79"/>
      <c r="G39" s="79"/>
      <c r="H39" s="79"/>
      <c r="I39" s="79"/>
      <c r="J39" s="79"/>
      <c r="K39" s="79"/>
      <c r="L39" s="79"/>
    </row>
  </sheetData>
  <sheetProtection selectLockedCells="1"/>
  <mergeCells count="1">
    <mergeCell ref="B10:D10"/>
  </mergeCells>
  <phoneticPr fontId="1" type="noConversion"/>
  <conditionalFormatting sqref="E11:E1048576 N40:XFD1048576 N11:XFD26">
    <cfRule type="notContainsBlanks" dxfId="25" priority="57">
      <formula>LEN(TRIM(E11))&gt;0</formula>
    </cfRule>
  </conditionalFormatting>
  <conditionalFormatting sqref="N27:XFD27">
    <cfRule type="notContainsBlanks" dxfId="24" priority="24">
      <formula>LEN(TRIM(N27))&gt;0</formula>
    </cfRule>
  </conditionalFormatting>
  <conditionalFormatting sqref="N28:XFD28">
    <cfRule type="notContainsBlanks" dxfId="23" priority="23">
      <formula>LEN(TRIM(N28))&gt;0</formula>
    </cfRule>
  </conditionalFormatting>
  <conditionalFormatting sqref="N29:XFD29">
    <cfRule type="notContainsBlanks" dxfId="22" priority="22">
      <formula>LEN(TRIM(N29))&gt;0</formula>
    </cfRule>
  </conditionalFormatting>
  <conditionalFormatting sqref="N30:XFD30">
    <cfRule type="notContainsBlanks" dxfId="21" priority="21">
      <formula>LEN(TRIM(N30))&gt;0</formula>
    </cfRule>
  </conditionalFormatting>
  <conditionalFormatting sqref="N31:XFD31">
    <cfRule type="notContainsBlanks" dxfId="20" priority="20">
      <formula>LEN(TRIM(N31))&gt;0</formula>
    </cfRule>
  </conditionalFormatting>
  <conditionalFormatting sqref="N32:XFD32">
    <cfRule type="notContainsBlanks" dxfId="19" priority="19">
      <formula>LEN(TRIM(N32))&gt;0</formula>
    </cfRule>
  </conditionalFormatting>
  <conditionalFormatting sqref="N33:XFD33">
    <cfRule type="notContainsBlanks" dxfId="18" priority="18">
      <formula>LEN(TRIM(N33))&gt;0</formula>
    </cfRule>
  </conditionalFormatting>
  <conditionalFormatting sqref="N34:XFD34">
    <cfRule type="notContainsBlanks" dxfId="17" priority="17">
      <formula>LEN(TRIM(N34))&gt;0</formula>
    </cfRule>
  </conditionalFormatting>
  <conditionalFormatting sqref="N35:XFD35">
    <cfRule type="notContainsBlanks" dxfId="16" priority="16">
      <formula>LEN(TRIM(N35))&gt;0</formula>
    </cfRule>
  </conditionalFormatting>
  <conditionalFormatting sqref="N36:XFD36">
    <cfRule type="notContainsBlanks" dxfId="15" priority="15">
      <formula>LEN(TRIM(N36))&gt;0</formula>
    </cfRule>
  </conditionalFormatting>
  <conditionalFormatting sqref="N37:XFD37">
    <cfRule type="notContainsBlanks" dxfId="14" priority="14">
      <formula>LEN(TRIM(N37))&gt;0</formula>
    </cfRule>
  </conditionalFormatting>
  <conditionalFormatting sqref="N38:XFD38">
    <cfRule type="notContainsBlanks" dxfId="13" priority="13">
      <formula>LEN(TRIM(N38))&gt;0</formula>
    </cfRule>
  </conditionalFormatting>
  <conditionalFormatting sqref="N39:XFD39">
    <cfRule type="notContainsBlanks" dxfId="12" priority="12">
      <formula>LEN(TRIM(N39))&gt;0</formula>
    </cfRule>
  </conditionalFormatting>
  <conditionalFormatting sqref="F11:F1048576">
    <cfRule type="notContainsBlanks" dxfId="11" priority="7">
      <formula>LEN(TRIM(F11))&gt;0</formula>
    </cfRule>
  </conditionalFormatting>
  <conditionalFormatting sqref="G11:G1048576">
    <cfRule type="notContainsBlanks" dxfId="10" priority="6">
      <formula>LEN(TRIM(G11))&gt;0</formula>
    </cfRule>
  </conditionalFormatting>
  <conditionalFormatting sqref="H11:H1048576">
    <cfRule type="notContainsBlanks" dxfId="9" priority="5">
      <formula>LEN(TRIM(H11))&gt;0</formula>
    </cfRule>
  </conditionalFormatting>
  <conditionalFormatting sqref="I11:I1048576">
    <cfRule type="notContainsBlanks" dxfId="8" priority="4">
      <formula>LEN(TRIM(I11))&gt;0</formula>
    </cfRule>
  </conditionalFormatting>
  <conditionalFormatting sqref="J11:J1048576">
    <cfRule type="notContainsBlanks" dxfId="7" priority="3">
      <formula>LEN(TRIM(J11))&gt;0</formula>
    </cfRule>
  </conditionalFormatting>
  <conditionalFormatting sqref="K11:K1048576">
    <cfRule type="notContainsBlanks" dxfId="6" priority="2">
      <formula>LEN(TRIM(K11))&gt;0</formula>
    </cfRule>
  </conditionalFormatting>
  <conditionalFormatting sqref="L11:L1048576">
    <cfRule type="notContainsBlanks" dxfId="5" priority="1">
      <formula>LEN(TRIM(L11))&gt;0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IF([2]Initialization!$C$15=0,"flow-controlled",IF([2]Initialization!$C$15=1,"pressure-driven","error"))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IF([2]Initialization!$C$15=0,"flow-controlled",IF([2]Initialization!$C$15=1,"pressure-driven","error"))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IF([2]Initialization!$C$15=0,"flow-controlled",IF([2]Initialization!$C$15=1,"pressure-driven","error"))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58" zoomScale="85" zoomScaleNormal="85" zoomScaleSheetLayoutView="55" workbookViewId="0">
      <selection activeCell="L75" sqref="L75"/>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'[1]Revision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7"/>
    </row>
    <row r="3" spans="1:18" ht="14.4">
      <c r="A3" s="26" t="s">
        <v>306</v>
      </c>
      <c r="B3" s="25"/>
      <c r="C3" s="25"/>
      <c r="D3" s="25"/>
      <c r="E3" s="25"/>
      <c r="F3" s="25"/>
      <c r="G3" s="25"/>
      <c r="H3" s="25"/>
      <c r="I3" s="25"/>
      <c r="J3" s="25"/>
      <c r="K3" s="25"/>
      <c r="L3" s="25"/>
      <c r="M3" s="25"/>
      <c r="N3" s="25"/>
      <c r="O3" s="25"/>
      <c r="P3" s="25"/>
      <c r="Q3" s="25"/>
      <c r="R3" s="37"/>
    </row>
    <row r="4" spans="1:18" ht="14.4">
      <c r="A4" s="26" t="s">
        <v>307</v>
      </c>
      <c r="B4" s="25"/>
      <c r="C4" s="25"/>
      <c r="D4" s="25"/>
      <c r="E4" s="25"/>
      <c r="F4" s="25"/>
      <c r="G4" s="25"/>
      <c r="H4" s="25"/>
      <c r="I4" s="25"/>
      <c r="J4" s="25"/>
      <c r="K4" s="25"/>
      <c r="L4" s="25"/>
      <c r="M4" s="25"/>
      <c r="N4" s="25"/>
      <c r="O4" s="25"/>
      <c r="P4" s="25"/>
      <c r="Q4" s="25"/>
      <c r="R4" s="37"/>
    </row>
    <row r="5" spans="1:18" ht="14.4">
      <c r="A5" s="26"/>
      <c r="B5" s="25" t="s">
        <v>308</v>
      </c>
      <c r="C5" s="25"/>
      <c r="D5" s="25"/>
      <c r="E5" s="25"/>
      <c r="F5" s="25"/>
      <c r="G5" s="25"/>
      <c r="H5" s="25"/>
      <c r="I5" s="25"/>
      <c r="J5" s="25"/>
      <c r="K5" s="25"/>
      <c r="L5" s="25"/>
      <c r="M5" s="25"/>
      <c r="N5" s="25"/>
      <c r="O5" s="25"/>
      <c r="P5" s="25"/>
      <c r="Q5" s="25"/>
      <c r="R5" s="37"/>
    </row>
    <row r="6" spans="1:18" ht="14.4">
      <c r="A6" s="26"/>
      <c r="B6" s="25" t="s">
        <v>309</v>
      </c>
      <c r="C6" s="25"/>
      <c r="D6" s="25"/>
      <c r="E6" s="25"/>
      <c r="F6" s="25"/>
      <c r="G6" s="25"/>
      <c r="H6" s="25"/>
      <c r="I6" s="25"/>
      <c r="J6" s="25"/>
      <c r="K6" s="25"/>
      <c r="L6" s="25"/>
      <c r="M6" s="25"/>
      <c r="N6" s="25"/>
      <c r="O6" s="25"/>
      <c r="P6" s="25"/>
      <c r="Q6" s="25"/>
      <c r="R6" s="37"/>
    </row>
    <row r="7" spans="1:18" ht="14.4">
      <c r="A7" s="26"/>
      <c r="B7" s="25" t="s">
        <v>310</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311</v>
      </c>
      <c r="D10" s="25"/>
      <c r="E10" s="25"/>
      <c r="F10" s="25"/>
      <c r="G10" s="25"/>
      <c r="H10" s="25"/>
      <c r="I10" s="25"/>
      <c r="J10" s="25"/>
      <c r="K10" s="25"/>
      <c r="L10" s="25"/>
      <c r="M10" s="25"/>
      <c r="N10" s="25"/>
      <c r="O10" s="25"/>
      <c r="P10" s="25"/>
      <c r="Q10" s="25"/>
      <c r="R10" s="37"/>
    </row>
    <row r="11" spans="1:18" ht="14.4">
      <c r="A11" s="26"/>
      <c r="B11" s="25"/>
      <c r="C11" s="25" t="s">
        <v>312</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313</v>
      </c>
      <c r="B14" s="25"/>
      <c r="C14" s="25"/>
      <c r="D14" s="25"/>
      <c r="E14" s="25"/>
      <c r="F14" s="25"/>
      <c r="G14" s="25"/>
      <c r="H14" s="25"/>
      <c r="I14" s="25"/>
      <c r="J14" s="25"/>
      <c r="K14" s="25"/>
      <c r="L14" s="25"/>
      <c r="M14" s="25"/>
      <c r="N14" s="25"/>
      <c r="O14" s="25"/>
      <c r="P14" s="25"/>
      <c r="Q14" s="25"/>
      <c r="R14" s="37"/>
    </row>
    <row r="15" spans="1:18" ht="15.6">
      <c r="A15" s="26"/>
      <c r="B15" s="25" t="s">
        <v>314</v>
      </c>
      <c r="C15" s="25"/>
      <c r="D15" s="25"/>
      <c r="E15" s="25"/>
      <c r="F15" s="25"/>
      <c r="G15" s="25"/>
      <c r="H15" s="25"/>
      <c r="I15" s="25"/>
      <c r="J15" s="25"/>
      <c r="K15" s="25"/>
      <c r="L15" s="25"/>
      <c r="M15" s="25"/>
      <c r="N15" s="25"/>
      <c r="O15" s="25"/>
      <c r="P15" s="25"/>
      <c r="Q15" s="25"/>
      <c r="R15" s="37"/>
    </row>
    <row r="16" spans="1:18" ht="15.6">
      <c r="A16" s="26"/>
      <c r="B16" s="25" t="s">
        <v>315</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7" t="s">
        <v>316</v>
      </c>
      <c r="B18" s="148"/>
      <c r="C18" s="148"/>
      <c r="D18" s="148"/>
      <c r="E18" s="148"/>
      <c r="F18" s="148"/>
      <c r="G18" s="148"/>
      <c r="H18" s="148"/>
      <c r="I18" s="148"/>
      <c r="J18" s="148"/>
      <c r="K18" s="148"/>
      <c r="L18" s="148"/>
      <c r="M18" s="148"/>
      <c r="N18" s="148"/>
      <c r="O18" s="148"/>
      <c r="P18" s="148"/>
      <c r="Q18" s="148"/>
      <c r="R18" s="149"/>
    </row>
    <row r="19" spans="1:18" ht="14.4">
      <c r="A19" s="26"/>
      <c r="B19" s="25" t="s">
        <v>317</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50" t="s">
        <v>110</v>
      </c>
      <c r="C21" s="151"/>
      <c r="D21" s="151"/>
      <c r="E21" s="151"/>
      <c r="F21" s="151"/>
      <c r="G21" s="151"/>
      <c r="H21" s="151"/>
      <c r="I21" s="151"/>
      <c r="J21" s="151"/>
      <c r="K21" s="151"/>
      <c r="L21" s="151"/>
      <c r="M21" s="151"/>
      <c r="N21" s="151"/>
      <c r="O21" s="151"/>
      <c r="P21" s="151"/>
      <c r="Q21" s="152"/>
      <c r="R21" s="25"/>
    </row>
    <row r="22" spans="1:18" ht="14.4">
      <c r="A22" s="26"/>
      <c r="B22" s="26"/>
      <c r="C22" s="25"/>
      <c r="D22" s="25"/>
      <c r="E22" s="25"/>
      <c r="F22" s="25"/>
      <c r="G22" s="25"/>
      <c r="H22" s="25"/>
      <c r="I22" s="108" t="s">
        <v>111</v>
      </c>
      <c r="J22" s="108"/>
      <c r="K22" s="108"/>
      <c r="L22" s="25"/>
      <c r="M22" s="25"/>
      <c r="N22" s="25"/>
      <c r="O22" s="25"/>
      <c r="P22" s="25"/>
      <c r="Q22" s="37"/>
      <c r="R22" s="25"/>
    </row>
    <row r="23" spans="1:18" ht="15.6">
      <c r="A23" s="26"/>
      <c r="B23" s="26"/>
      <c r="C23" s="24" t="s">
        <v>112</v>
      </c>
      <c r="D23" s="153">
        <f>IF($J$23&gt;$J$24,$D$24*$J$25/1000*$J$24/('[3]Ideal Gas Properties'!$B$10*$J$26)/($J$23-$J$24),IF($J$23&lt;$J$24,$D$24*$J$25/1000*$J$23/('[3]Ideal Gas Properties'!$B$10*$J$26)/($J$23-$J$24),""))</f>
        <v>4.7988257899407901E-9</v>
      </c>
      <c r="E23" s="153"/>
      <c r="F23" s="154" t="s">
        <v>67</v>
      </c>
      <c r="G23" s="155"/>
      <c r="H23" s="25"/>
      <c r="I23" s="109" t="s">
        <v>318</v>
      </c>
      <c r="J23" s="110">
        <f>110000/101325</f>
        <v>1.0856155933876142</v>
      </c>
      <c r="K23" s="33" t="s">
        <v>114</v>
      </c>
      <c r="L23" s="33" t="s">
        <v>319</v>
      </c>
      <c r="M23" s="33"/>
      <c r="N23" s="33"/>
      <c r="O23" s="33"/>
      <c r="P23" s="111"/>
      <c r="Q23" s="37"/>
      <c r="R23" s="25"/>
    </row>
    <row r="24" spans="1:18" ht="15.6">
      <c r="A24" s="26"/>
      <c r="B24" s="26"/>
      <c r="C24" s="112" t="s">
        <v>320</v>
      </c>
      <c r="D24" s="156">
        <f>IF($J$23&gt;$J$24,1,IF($J$23&lt;$J$24,-1,""))</f>
        <v>-1</v>
      </c>
      <c r="E24" s="156"/>
      <c r="F24" s="157" t="s">
        <v>3</v>
      </c>
      <c r="G24" s="158"/>
      <c r="H24" s="25"/>
      <c r="I24" s="113" t="s">
        <v>321</v>
      </c>
      <c r="J24" s="110">
        <f>358000/101325</f>
        <v>3.5331852948433258</v>
      </c>
      <c r="K24" s="25" t="s">
        <v>114</v>
      </c>
      <c r="L24" s="25" t="s">
        <v>322</v>
      </c>
      <c r="M24" s="25"/>
      <c r="N24" s="25"/>
      <c r="O24" s="25"/>
      <c r="P24" s="37"/>
      <c r="Q24" s="37"/>
      <c r="R24" s="25"/>
    </row>
    <row r="25" spans="1:18" ht="14.4">
      <c r="A25" s="26"/>
      <c r="B25" s="26"/>
      <c r="C25" s="25"/>
      <c r="D25" s="25"/>
      <c r="E25" s="25"/>
      <c r="F25" s="25"/>
      <c r="G25" s="25"/>
      <c r="H25" s="25"/>
      <c r="I25" s="113" t="s">
        <v>119</v>
      </c>
      <c r="J25" s="114">
        <v>0.27</v>
      </c>
      <c r="K25" s="25" t="s">
        <v>120</v>
      </c>
      <c r="L25" s="25" t="s">
        <v>323</v>
      </c>
      <c r="M25" s="25"/>
      <c r="N25" s="25"/>
      <c r="O25" s="25"/>
      <c r="P25" s="37"/>
      <c r="Q25" s="37"/>
      <c r="R25" s="25"/>
    </row>
    <row r="26" spans="1:18" ht="14.4">
      <c r="A26" s="26"/>
      <c r="B26" s="26"/>
      <c r="C26" s="25"/>
      <c r="D26" s="25"/>
      <c r="E26" s="25"/>
      <c r="F26" s="25"/>
      <c r="G26" s="25"/>
      <c r="H26" s="25"/>
      <c r="I26" s="112" t="s">
        <v>122</v>
      </c>
      <c r="J26" s="115">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324</v>
      </c>
      <c r="D31" s="25"/>
      <c r="E31" s="25"/>
      <c r="F31" s="25"/>
      <c r="G31" s="25"/>
      <c r="H31" s="25"/>
      <c r="I31" s="25"/>
      <c r="J31" s="25"/>
      <c r="K31" s="25"/>
      <c r="L31" s="25"/>
      <c r="M31" s="25"/>
      <c r="N31" s="25"/>
      <c r="O31" s="25"/>
      <c r="P31" s="25"/>
      <c r="Q31" s="25"/>
      <c r="R31" s="37"/>
    </row>
    <row r="32" spans="1:18" ht="15.6">
      <c r="A32" s="26"/>
      <c r="B32" s="25"/>
      <c r="C32" s="25" t="s">
        <v>325</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326</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327</v>
      </c>
      <c r="C44" s="25"/>
      <c r="D44" s="25"/>
      <c r="E44" s="25"/>
      <c r="F44" s="25"/>
      <c r="G44" s="25"/>
      <c r="H44" s="25"/>
      <c r="I44" s="25"/>
      <c r="J44" s="25"/>
      <c r="K44" s="25"/>
      <c r="L44" s="25"/>
      <c r="M44" s="25"/>
      <c r="N44" s="25"/>
      <c r="O44" s="25"/>
      <c r="P44" s="25"/>
      <c r="Q44" s="25"/>
      <c r="R44" s="37"/>
    </row>
    <row r="45" spans="1:18" ht="15.6">
      <c r="A45" s="26"/>
      <c r="B45" s="25"/>
      <c r="C45" s="25" t="s">
        <v>328</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329</v>
      </c>
      <c r="C47" s="25"/>
      <c r="D47" s="25"/>
      <c r="E47" s="25"/>
      <c r="F47" s="25"/>
      <c r="G47" s="25"/>
      <c r="H47" s="25"/>
      <c r="I47" s="25"/>
      <c r="J47" s="25"/>
      <c r="K47" s="25"/>
      <c r="L47" s="25"/>
      <c r="M47" s="25"/>
      <c r="N47" s="25"/>
      <c r="O47" s="25"/>
      <c r="P47" s="25"/>
      <c r="Q47" s="25"/>
      <c r="R47" s="37"/>
    </row>
    <row r="48" spans="1:18" ht="14.4">
      <c r="A48" s="26"/>
      <c r="B48" s="25"/>
      <c r="C48" s="25" t="s">
        <v>330</v>
      </c>
      <c r="D48" s="25"/>
      <c r="E48" s="25"/>
      <c r="F48" s="25"/>
      <c r="G48" s="25"/>
      <c r="H48" s="25"/>
      <c r="I48" s="25"/>
      <c r="J48" s="25"/>
      <c r="K48" s="25"/>
      <c r="L48" s="25"/>
      <c r="M48" s="25"/>
      <c r="N48" s="25"/>
      <c r="O48" s="25"/>
      <c r="P48" s="25"/>
      <c r="Q48" s="25"/>
      <c r="R48" s="37"/>
    </row>
    <row r="49" spans="1:18" ht="14.4">
      <c r="A49" s="26"/>
      <c r="B49" s="25"/>
      <c r="C49" s="25" t="s">
        <v>331</v>
      </c>
      <c r="D49" s="25"/>
      <c r="E49" s="25"/>
      <c r="F49" s="25"/>
      <c r="G49" s="25"/>
      <c r="H49" s="25"/>
      <c r="I49" s="25"/>
      <c r="J49" s="25"/>
      <c r="K49" s="25"/>
      <c r="L49" s="25"/>
      <c r="M49" s="25"/>
      <c r="N49" s="25"/>
      <c r="O49" s="25"/>
      <c r="P49" s="25"/>
      <c r="Q49" s="25"/>
      <c r="R49" s="37"/>
    </row>
    <row r="50" spans="1:18" ht="14.4">
      <c r="A50" s="26"/>
      <c r="B50" s="25"/>
      <c r="C50" s="25"/>
      <c r="D50" s="25" t="s">
        <v>332</v>
      </c>
      <c r="E50" s="25"/>
      <c r="F50" s="25"/>
      <c r="G50" s="25"/>
      <c r="H50" s="25"/>
      <c r="I50" s="25"/>
      <c r="J50" s="25"/>
      <c r="K50" s="25"/>
      <c r="L50" s="25"/>
      <c r="M50" s="25"/>
      <c r="N50" s="25"/>
      <c r="O50" s="25"/>
      <c r="P50" s="25"/>
      <c r="Q50" s="25"/>
      <c r="R50" s="37"/>
    </row>
    <row r="51" spans="1:18" ht="14.4">
      <c r="A51" s="26"/>
      <c r="B51" s="25"/>
      <c r="C51" s="25"/>
      <c r="D51" s="25" t="s">
        <v>333</v>
      </c>
      <c r="E51" s="25"/>
      <c r="F51" s="25"/>
      <c r="G51" s="25"/>
      <c r="H51" s="25"/>
      <c r="I51" s="25"/>
      <c r="J51" s="25"/>
      <c r="K51" s="25"/>
      <c r="L51" s="25"/>
      <c r="M51" s="25"/>
      <c r="N51" s="25"/>
      <c r="O51" s="25"/>
      <c r="P51" s="25"/>
      <c r="Q51" s="25"/>
      <c r="R51" s="37"/>
    </row>
    <row r="52" spans="1:18" ht="14.4">
      <c r="A52" s="26"/>
      <c r="B52" s="25"/>
      <c r="C52" s="25"/>
      <c r="D52" s="25" t="s">
        <v>334</v>
      </c>
      <c r="E52" s="25"/>
      <c r="F52" s="25"/>
      <c r="G52" s="25"/>
      <c r="H52" s="25"/>
      <c r="I52" s="25"/>
      <c r="J52" s="25"/>
      <c r="K52" s="25"/>
      <c r="L52" s="25"/>
      <c r="M52" s="25"/>
      <c r="N52" s="25"/>
      <c r="O52" s="25"/>
      <c r="P52" s="25"/>
      <c r="Q52" s="25"/>
      <c r="R52" s="37"/>
    </row>
    <row r="53" spans="1:18" ht="14.4">
      <c r="A53" s="26"/>
      <c r="B53" s="25"/>
      <c r="C53" s="25"/>
      <c r="D53" s="25" t="s">
        <v>335</v>
      </c>
      <c r="E53" s="25"/>
      <c r="F53" s="25"/>
      <c r="G53" s="25"/>
      <c r="H53" s="25"/>
      <c r="I53" s="25"/>
      <c r="J53" s="25"/>
      <c r="K53" s="25"/>
      <c r="L53" s="25"/>
      <c r="M53" s="25"/>
      <c r="N53" s="25"/>
      <c r="O53" s="25"/>
      <c r="P53" s="25"/>
      <c r="Q53" s="25"/>
      <c r="R53" s="37"/>
    </row>
    <row r="54" spans="1:18" s="116" customFormat="1" ht="14.4">
      <c r="A54" s="43"/>
      <c r="B54" s="44"/>
      <c r="C54" s="44"/>
      <c r="D54" s="44"/>
      <c r="E54" s="44"/>
      <c r="F54" s="44"/>
      <c r="G54" s="44"/>
      <c r="H54" s="44"/>
      <c r="I54" s="44"/>
      <c r="J54" s="44"/>
      <c r="K54" s="44"/>
      <c r="L54" s="44"/>
      <c r="M54" s="44"/>
      <c r="N54" s="44"/>
      <c r="O54" s="44"/>
      <c r="P54" s="44"/>
      <c r="Q54" s="44"/>
      <c r="R54" s="45"/>
    </row>
    <row r="55" spans="1:18" ht="14.4">
      <c r="A55" s="117" t="s">
        <v>336</v>
      </c>
      <c r="B55" s="25"/>
      <c r="C55" s="25"/>
      <c r="D55" s="25"/>
      <c r="E55" s="25"/>
      <c r="F55" s="25"/>
      <c r="G55" s="25"/>
      <c r="H55" s="25"/>
      <c r="I55" s="25"/>
      <c r="J55" s="25"/>
      <c r="K55" s="25"/>
      <c r="L55" s="25"/>
      <c r="M55" s="25"/>
      <c r="N55" s="25"/>
      <c r="O55" s="25"/>
      <c r="P55" s="25"/>
      <c r="Q55" s="25"/>
      <c r="R55" s="37"/>
    </row>
    <row r="56" spans="1:18" ht="14.4">
      <c r="A56" s="26"/>
      <c r="B56" s="25" t="s">
        <v>337</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338</v>
      </c>
      <c r="C58" s="25"/>
      <c r="D58" s="25"/>
      <c r="E58" s="25"/>
      <c r="F58" s="25"/>
      <c r="G58" s="25"/>
      <c r="H58" s="25"/>
      <c r="I58" s="25"/>
      <c r="J58" s="25"/>
      <c r="K58" s="25"/>
      <c r="L58" s="25"/>
      <c r="M58" s="25"/>
      <c r="N58" s="25"/>
      <c r="O58" s="25"/>
      <c r="P58" s="25"/>
      <c r="Q58" s="25"/>
      <c r="R58" s="37"/>
    </row>
    <row r="59" spans="1:18" ht="14.4">
      <c r="A59" s="26"/>
      <c r="B59" s="25"/>
      <c r="C59" s="25" t="s">
        <v>339</v>
      </c>
      <c r="D59" s="25"/>
      <c r="E59" s="25"/>
      <c r="F59" s="25"/>
      <c r="G59" s="25"/>
      <c r="H59" s="25"/>
      <c r="I59" s="25"/>
      <c r="J59" s="25"/>
      <c r="K59" s="25"/>
      <c r="L59" s="25"/>
      <c r="M59" s="25"/>
      <c r="N59" s="25"/>
      <c r="O59" s="25"/>
      <c r="P59" s="25"/>
      <c r="Q59" s="25"/>
      <c r="R59" s="37"/>
    </row>
    <row r="60" spans="1:18" ht="14.4">
      <c r="A60" s="26"/>
      <c r="B60" s="25" t="s">
        <v>340</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8" t="s">
        <v>341</v>
      </c>
      <c r="D62" s="118"/>
      <c r="E62" s="118"/>
      <c r="F62" s="118"/>
      <c r="G62" s="118"/>
      <c r="H62" s="118"/>
      <c r="I62" s="118"/>
      <c r="J62" s="118"/>
      <c r="K62" s="118"/>
      <c r="L62" s="118"/>
      <c r="M62" s="118"/>
      <c r="N62" s="118"/>
      <c r="O62" s="118"/>
      <c r="P62" s="118"/>
      <c r="Q62" s="118"/>
      <c r="R62" s="118"/>
    </row>
    <row r="63" spans="1:18" ht="14.4">
      <c r="A63" s="26"/>
      <c r="B63" s="25"/>
      <c r="C63" s="118"/>
      <c r="D63" s="108" t="s">
        <v>342</v>
      </c>
      <c r="E63" s="118"/>
      <c r="F63" s="118"/>
      <c r="G63" s="118"/>
      <c r="H63" s="118"/>
      <c r="I63" s="118"/>
      <c r="J63" s="118"/>
      <c r="K63" s="118"/>
      <c r="L63" s="118"/>
      <c r="M63" s="118"/>
      <c r="N63" s="118"/>
      <c r="O63" s="118"/>
      <c r="P63" s="118"/>
      <c r="Q63" s="118"/>
      <c r="R63" s="118"/>
    </row>
    <row r="64" spans="1:18" ht="14.4">
      <c r="A64" s="26"/>
      <c r="B64" s="25"/>
      <c r="C64" s="25"/>
      <c r="D64" s="25" t="s">
        <v>343</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9" t="s">
        <v>112</v>
      </c>
      <c r="E69" s="142">
        <f>IF(AND($L$73-$L$74&gt;0,$L$75&lt;$L$73),"wrong Phat",IF(AND($L$73-$L$74&lt;0,$L$75&gt;$L$73),"wrong Phat",ABS($L$69*$L$70/('[3]Ideal Gas Properties'!$B$10*$L$71*($L$72))*LN(($L$75-$L$74)/($L$75-$L$73))/1000)))</f>
        <v>4.9113437756169229E-6</v>
      </c>
      <c r="F69" s="142"/>
      <c r="G69" s="143" t="s">
        <v>67</v>
      </c>
      <c r="H69" s="144"/>
      <c r="I69" s="25"/>
      <c r="J69" s="25"/>
      <c r="K69" s="24" t="s">
        <v>138</v>
      </c>
      <c r="L69" s="110">
        <v>0.6</v>
      </c>
      <c r="M69" s="33" t="s">
        <v>3</v>
      </c>
      <c r="N69" s="145" t="s">
        <v>139</v>
      </c>
      <c r="O69" s="145"/>
      <c r="P69" s="146"/>
      <c r="Q69" s="37"/>
      <c r="R69" s="37"/>
    </row>
    <row r="70" spans="1:18" ht="14.4">
      <c r="A70" s="26"/>
      <c r="B70" s="25"/>
      <c r="C70" s="26"/>
      <c r="D70" s="120"/>
      <c r="E70" s="25"/>
      <c r="F70" s="25"/>
      <c r="G70" s="25"/>
      <c r="H70" s="25"/>
      <c r="I70" s="25"/>
      <c r="J70" s="25"/>
      <c r="K70" s="26" t="s">
        <v>140</v>
      </c>
      <c r="L70" s="114">
        <f>101.6*PI()*1.04^2</f>
        <v>345.23137599486842</v>
      </c>
      <c r="M70" s="25" t="s">
        <v>141</v>
      </c>
      <c r="N70" s="134" t="s">
        <v>142</v>
      </c>
      <c r="O70" s="134"/>
      <c r="P70" s="135"/>
      <c r="Q70" s="37"/>
      <c r="R70" s="37"/>
    </row>
    <row r="71" spans="1:18" ht="14.4">
      <c r="A71" s="26"/>
      <c r="B71" s="25"/>
      <c r="C71" s="26"/>
      <c r="D71" s="25"/>
      <c r="E71" s="25"/>
      <c r="F71" s="25"/>
      <c r="G71" s="25"/>
      <c r="H71" s="25"/>
      <c r="I71" s="25"/>
      <c r="J71" s="25"/>
      <c r="K71" s="26" t="s">
        <v>143</v>
      </c>
      <c r="L71" s="114">
        <v>300.14999999999998</v>
      </c>
      <c r="M71" s="25" t="s">
        <v>123</v>
      </c>
      <c r="N71" s="134" t="s">
        <v>124</v>
      </c>
      <c r="O71" s="134"/>
      <c r="P71" s="135"/>
      <c r="Q71" s="37"/>
      <c r="R71" s="37"/>
    </row>
    <row r="72" spans="1:18" ht="15.6">
      <c r="A72" s="26"/>
      <c r="B72" s="25"/>
      <c r="C72" s="26"/>
      <c r="D72" s="25"/>
      <c r="E72" s="25"/>
      <c r="F72" s="25"/>
      <c r="G72" s="25"/>
      <c r="H72" s="25"/>
      <c r="I72" s="25"/>
      <c r="J72" s="25"/>
      <c r="K72" s="26" t="s">
        <v>344</v>
      </c>
      <c r="L72" s="114">
        <v>6</v>
      </c>
      <c r="M72" s="25" t="s">
        <v>62</v>
      </c>
      <c r="N72" s="134" t="s">
        <v>145</v>
      </c>
      <c r="O72" s="134"/>
      <c r="P72" s="135"/>
      <c r="Q72" s="37"/>
      <c r="R72" s="37"/>
    </row>
    <row r="73" spans="1:18" ht="15.6">
      <c r="A73" s="26"/>
      <c r="B73" s="25"/>
      <c r="C73" s="26"/>
      <c r="D73" s="25"/>
      <c r="E73" s="25"/>
      <c r="F73" s="25"/>
      <c r="G73" s="25"/>
      <c r="H73" s="25"/>
      <c r="I73" s="25"/>
      <c r="J73" s="25"/>
      <c r="K73" s="26" t="s">
        <v>146</v>
      </c>
      <c r="L73" s="114">
        <f>110000/101325</f>
        <v>1.0856155933876142</v>
      </c>
      <c r="M73" s="25" t="s">
        <v>114</v>
      </c>
      <c r="N73" s="134" t="s">
        <v>147</v>
      </c>
      <c r="O73" s="134"/>
      <c r="P73" s="135"/>
      <c r="Q73" s="37"/>
      <c r="R73" s="37"/>
    </row>
    <row r="74" spans="1:18" ht="15.6">
      <c r="A74" s="26"/>
      <c r="B74" s="25"/>
      <c r="C74" s="26"/>
      <c r="D74" s="25"/>
      <c r="E74" s="25"/>
      <c r="F74" s="25"/>
      <c r="G74" s="25"/>
      <c r="H74" s="25"/>
      <c r="I74" s="25"/>
      <c r="J74" s="25"/>
      <c r="K74" s="26" t="s">
        <v>148</v>
      </c>
      <c r="L74" s="114">
        <f>358000/101325</f>
        <v>3.5331852948433258</v>
      </c>
      <c r="M74" s="25" t="s">
        <v>114</v>
      </c>
      <c r="N74" s="134" t="s">
        <v>149</v>
      </c>
      <c r="O74" s="134"/>
      <c r="P74" s="135"/>
      <c r="Q74" s="37"/>
      <c r="R74" s="37"/>
    </row>
    <row r="75" spans="1:18" ht="14.4">
      <c r="A75" s="26"/>
      <c r="B75" s="25"/>
      <c r="C75" s="26"/>
      <c r="D75" s="25"/>
      <c r="E75" s="25"/>
      <c r="F75" s="25"/>
      <c r="G75" s="25"/>
      <c r="H75" s="25"/>
      <c r="I75" s="25"/>
      <c r="J75" s="25"/>
      <c r="K75" s="43" t="s">
        <v>150</v>
      </c>
      <c r="L75" s="115">
        <v>1.01325</v>
      </c>
      <c r="M75" s="44" t="s">
        <v>114</v>
      </c>
      <c r="N75" s="136" t="s">
        <v>345</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346</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9" t="s">
        <v>347</v>
      </c>
      <c r="E80" s="141">
        <f>L84*(L80/L82)*(L83/L81)*1000/60</f>
        <v>0.27457510837252547</v>
      </c>
      <c r="F80" s="141"/>
      <c r="G80" s="48" t="s">
        <v>120</v>
      </c>
      <c r="H80" s="121"/>
      <c r="I80" s="25"/>
      <c r="J80" s="25"/>
      <c r="K80" s="24" t="s">
        <v>348</v>
      </c>
      <c r="L80" s="110">
        <v>300.14999999999998</v>
      </c>
      <c r="M80" s="33" t="s">
        <v>123</v>
      </c>
      <c r="N80" s="33" t="s">
        <v>349</v>
      </c>
      <c r="O80" s="33"/>
      <c r="P80" s="111"/>
      <c r="Q80" s="37"/>
      <c r="R80" s="25"/>
    </row>
    <row r="81" spans="1:18" ht="15.6">
      <c r="A81" s="26"/>
      <c r="B81" s="25"/>
      <c r="C81" s="26"/>
      <c r="D81" s="25"/>
      <c r="E81" s="25"/>
      <c r="F81" s="25"/>
      <c r="G81" s="25"/>
      <c r="H81" s="25"/>
      <c r="I81" s="25"/>
      <c r="J81" s="25"/>
      <c r="K81" s="26" t="s">
        <v>350</v>
      </c>
      <c r="L81" s="114">
        <f>358000/101325</f>
        <v>3.5331852948433258</v>
      </c>
      <c r="M81" s="25" t="s">
        <v>114</v>
      </c>
      <c r="N81" s="25" t="s">
        <v>351</v>
      </c>
      <c r="O81" s="25"/>
      <c r="P81" s="37"/>
      <c r="Q81" s="37"/>
      <c r="R81" s="25"/>
    </row>
    <row r="82" spans="1:18" ht="15.6">
      <c r="A82" s="26"/>
      <c r="B82" s="25"/>
      <c r="C82" s="26"/>
      <c r="D82" s="25"/>
      <c r="E82" s="25"/>
      <c r="F82" s="25"/>
      <c r="G82" s="25"/>
      <c r="H82" s="25"/>
      <c r="I82" s="25"/>
      <c r="J82" s="25"/>
      <c r="K82" s="26" t="s">
        <v>352</v>
      </c>
      <c r="L82" s="114">
        <v>273.14999999999998</v>
      </c>
      <c r="M82" s="25" t="s">
        <v>123</v>
      </c>
      <c r="N82" s="25" t="s">
        <v>353</v>
      </c>
      <c r="O82" s="25"/>
      <c r="P82" s="37"/>
      <c r="Q82" s="37"/>
      <c r="R82" s="25"/>
    </row>
    <row r="83" spans="1:18" ht="15.6">
      <c r="A83" s="26"/>
      <c r="B83" s="25"/>
      <c r="C83" s="26"/>
      <c r="D83" s="25"/>
      <c r="E83" s="25"/>
      <c r="F83" s="25"/>
      <c r="G83" s="25"/>
      <c r="H83" s="25"/>
      <c r="I83" s="25"/>
      <c r="J83" s="25"/>
      <c r="K83" s="26" t="s">
        <v>354</v>
      </c>
      <c r="L83" s="114">
        <v>1</v>
      </c>
      <c r="M83" s="25" t="s">
        <v>114</v>
      </c>
      <c r="N83" s="25" t="s">
        <v>355</v>
      </c>
      <c r="O83" s="25"/>
      <c r="P83" s="37"/>
      <c r="Q83" s="37"/>
      <c r="R83" s="25"/>
    </row>
    <row r="84" spans="1:18" ht="14.4">
      <c r="A84" s="26"/>
      <c r="B84" s="25"/>
      <c r="C84" s="26"/>
      <c r="D84" s="25"/>
      <c r="E84" s="25"/>
      <c r="F84" s="25"/>
      <c r="G84" s="25"/>
      <c r="H84" s="25"/>
      <c r="I84" s="25"/>
      <c r="J84" s="25"/>
      <c r="K84" s="43" t="s">
        <v>356</v>
      </c>
      <c r="L84" s="115">
        <f>0.0309*1000000/1000/(35/60)*(1*10^(-3))</f>
        <v>5.2971428571428572E-2</v>
      </c>
      <c r="M84" s="44" t="s">
        <v>357</v>
      </c>
      <c r="N84" s="44" t="s">
        <v>358</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359</v>
      </c>
      <c r="E116" s="25"/>
      <c r="F116" s="25"/>
      <c r="G116" s="25"/>
      <c r="H116" s="25"/>
      <c r="I116" s="25"/>
      <c r="J116" s="25"/>
      <c r="K116" s="25"/>
      <c r="L116" s="25"/>
      <c r="M116" s="25"/>
      <c r="N116" s="25"/>
      <c r="O116" s="25"/>
      <c r="P116" s="25"/>
      <c r="Q116" s="25"/>
      <c r="R116" s="25"/>
    </row>
    <row r="117" spans="1:18" ht="16.2">
      <c r="A117" s="26"/>
      <c r="B117" s="25"/>
      <c r="C117" s="25"/>
      <c r="D117" s="25" t="s">
        <v>360</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361</v>
      </c>
      <c r="E120" s="25"/>
      <c r="F120" s="25"/>
      <c r="G120" s="25"/>
      <c r="H120" s="25"/>
      <c r="I120" s="25"/>
      <c r="J120" s="25"/>
      <c r="K120" s="25"/>
      <c r="L120" s="25" t="s">
        <v>362</v>
      </c>
      <c r="M120" s="25"/>
      <c r="N120" s="25"/>
      <c r="O120" s="25"/>
      <c r="P120" s="25"/>
      <c r="Q120" s="25"/>
      <c r="R120" s="25"/>
    </row>
    <row r="121" spans="1:18" ht="14.4">
      <c r="A121" s="26"/>
      <c r="B121" s="25"/>
      <c r="C121" s="25"/>
      <c r="D121" s="25" t="s">
        <v>363</v>
      </c>
      <c r="E121" s="25"/>
      <c r="F121" s="25"/>
      <c r="G121" s="25"/>
      <c r="H121" s="25"/>
      <c r="I121" s="25"/>
      <c r="J121" s="25"/>
      <c r="K121" s="25"/>
      <c r="L121" s="25" t="s">
        <v>363</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8pP3ZipG34WQqQH1TYQm9KR1iElPPsARZmNSfSWiDemPTvKJVUP8cDenQtzsURb4GNNRe3vmDprFrd/evzhDjQ==" saltValue="UsjLmApkDTVgTTcwN8U0C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43" t="s">
        <v>111</v>
      </c>
      <c r="I37" s="143"/>
      <c r="J37" s="143"/>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300</v>
      </c>
      <c r="K1" t="s">
        <v>258</v>
      </c>
      <c r="L1" t="s">
        <v>299</v>
      </c>
      <c r="M1" t="s">
        <v>259</v>
      </c>
      <c r="N1" t="s">
        <v>298</v>
      </c>
      <c r="O1" t="s">
        <v>260</v>
      </c>
      <c r="P1" t="s">
        <v>297</v>
      </c>
      <c r="Q1" t="s">
        <v>264</v>
      </c>
      <c r="R1" t="s">
        <v>296</v>
      </c>
      <c r="S1" t="s">
        <v>64</v>
      </c>
    </row>
    <row r="2" spans="1:19">
      <c r="A2">
        <v>2</v>
      </c>
      <c r="B2">
        <v>4</v>
      </c>
      <c r="C2">
        <v>8</v>
      </c>
      <c r="E2" t="s">
        <v>288</v>
      </c>
      <c r="F2" t="s">
        <v>289</v>
      </c>
      <c r="G2" t="s">
        <v>290</v>
      </c>
      <c r="H2" t="s">
        <v>290</v>
      </c>
      <c r="I2" t="s">
        <v>291</v>
      </c>
      <c r="J2" t="s">
        <v>303</v>
      </c>
      <c r="K2" t="s">
        <v>292</v>
      </c>
      <c r="L2" t="s">
        <v>304</v>
      </c>
      <c r="M2" t="s">
        <v>293</v>
      </c>
      <c r="N2" t="s">
        <v>305</v>
      </c>
      <c r="O2" t="s">
        <v>294</v>
      </c>
      <c r="P2" t="s">
        <v>301</v>
      </c>
      <c r="Q2" t="s">
        <v>295</v>
      </c>
      <c r="R2" t="s">
        <v>302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300</v>
      </c>
      <c r="K1" t="s">
        <v>258</v>
      </c>
      <c r="L1" t="s">
        <v>299</v>
      </c>
      <c r="M1" t="s">
        <v>259</v>
      </c>
      <c r="N1" t="s">
        <v>298</v>
      </c>
      <c r="O1" t="s">
        <v>260</v>
      </c>
      <c r="P1" t="s">
        <v>297</v>
      </c>
      <c r="Q1" t="s">
        <v>264</v>
      </c>
      <c r="R1" t="s">
        <v>296</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2022-10-22T20:22:40Z</dcterms:modified>
</cp:coreProperties>
</file>