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Isothermal\"/>
    </mc:Choice>
  </mc:AlternateContent>
  <xr:revisionPtr revIDLastSave="0" documentId="13_ncr:1_{5265E562-07FF-42FA-A6C4-991EB6A9C2CA}" xr6:coauthVersionLast="47" xr6:coauthVersionMax="47" xr10:uidLastSave="{00000000-0000-0000-0000-000000000000}"/>
  <bookViews>
    <workbookView xWindow="-108" yWindow="-108" windowWidth="23256" windowHeight="13176" tabRatio="818" firstSheet="5" activeTab="5"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Properties'!$B$2:$K$32</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16" l="1"/>
  <c r="J31" i="17"/>
  <c r="J30" i="17"/>
  <c r="C11" i="13"/>
  <c r="I20" i="17"/>
  <c r="I19" i="17"/>
  <c r="J12" i="16"/>
  <c r="J11" i="16"/>
  <c r="J19" i="16"/>
  <c r="J18" i="16"/>
  <c r="J17" i="16"/>
  <c r="J16" i="16"/>
  <c r="I28" i="17" l="1"/>
  <c r="I27" i="17"/>
  <c r="C22" i="16" l="1"/>
  <c r="C21" i="16"/>
  <c r="J29" i="17" l="1"/>
  <c r="I26" i="17" l="1"/>
  <c r="I25"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2" i="17"/>
  <c r="I24" i="17"/>
  <c r="I23" i="17"/>
  <c r="I22" i="17"/>
  <c r="I21" i="17"/>
  <c r="J21"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18" i="17"/>
  <c r="K4" i="12"/>
  <c r="K4" i="10"/>
  <c r="I21" i="16"/>
  <c r="I19" i="16"/>
  <c r="I18" i="16"/>
  <c r="I17" i="16"/>
  <c r="I16" i="16"/>
  <c r="I14" i="17"/>
  <c r="I13" i="17"/>
  <c r="I17" i="17"/>
  <c r="I16" i="17"/>
  <c r="C16" i="17"/>
  <c r="I15"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<sst xmlns="http://schemas.openxmlformats.org/spreadsheetml/2006/main" count="1638" uniqueCount="509">
  <si>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</si>
  <si>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</si>
  <si>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</si>
  <si>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</si>
  <si>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</si>
  <si>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</si>
  <si>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</si>
  <si>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</si>
  <si>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</si>
  <si>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</si>
  <si>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</si>
  <si>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</si>
  <si>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</si>
  <si>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</si>
  <si>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</si>
  <si>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</si>
  <si>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</si>
  <si>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</si>
  <si>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</si>
  <si>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</si>
  <si>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</si>
  <si>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</si>
  <si>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</si>
  <si>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</si>
  <si>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</si>
  <si>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</si>
  <si>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</si>
  <si>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</si>
  <si>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</si>
  <si>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</si>
  <si>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</si>
  <si>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</si>
  <si>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</si>
  <si>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</si>
  <si>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</si>
  <si>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</si>
  <si>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</si>
  <si>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</si>
  <si>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</si>
  <si>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</si>
  <si>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</si>
  <si>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</si>
  <si>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</si>
  <si>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</si>
  <si>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</si>
  <si>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</si>
  <si>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</si>
  <si>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</si>
  <si>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</si>
  <si>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</si>
  <si>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</si>
  <si>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</si>
  <si>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</si>
  <si>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</si>
  <si>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</si>
  <si>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</si>
  <si>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</si>
  <si>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</si>
  <si>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</si>
  <si>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</si>
  <si>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</si>
  <si>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</si>
  <si>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</si>
  <si>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</si>
  <si>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</si>
  <si>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</si>
  <si>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</si>
  <si>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</si>
  <si>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</si>
  <si>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</si>
  <si>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</si>
  <si>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</si>
  <si>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</si>
  <si>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</si>
  <si>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</si>
  <si>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</si>
  <si>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</si>
  <si>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</si>
  <si>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</si>
  <si>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</si>
  <si>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</si>
  <si>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</si>
  <si>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</si>
  <si>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</si>
  <si>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</si>
  <si>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</si>
  <si>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</si>
  <si>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</si>
  <si>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</si>
  <si>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</si>
  <si>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</si>
  <si>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</si>
  <si>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</si>
  <si>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</si>
  <si>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</si>
  <si>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</si>
  <si>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</si>
  <si>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</si>
  <si>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</si>
  <si>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</si>
  <si>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</si>
  <si>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</si>
  <si>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</si>
  <si>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</si>
  <si>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</si>
  <si>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</si>
  <si>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</si>
  <si>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</si>
  <si>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</si>
  <si>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</si>
  <si>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</si>
  <si>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</si>
  <si>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</si>
  <si>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</si>
  <si>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</si>
  <si>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</si>
  <si>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</si>
  <si>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</si>
  <si>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</si>
  <si>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</si>
  <si>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</si>
  <si>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</si>
  <si>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</si>
  <si>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</si>
  <si>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</si>
  <si>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</si>
  <si>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</si>
  <si>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</si>
  <si>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</si>
  <si>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</si>
  <si>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</si>
  <si>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</si>
  <si>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</si>
  <si>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</si>
  <si>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</si>
  <si>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</si>
  <si>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</si>
  <si>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</si>
  <si>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</si>
  <si>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</si>
  <si>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</si>
  <si>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</si>
  <si>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</si>
  <si>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</si>
  <si>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</si>
  <si>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</si>
  <si>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</si>
  <si>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</si>
  <si>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</si>
  <si>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</si>
  <si>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</si>
  <si>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</si>
  <si>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</si>
  <si>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</si>
  <si>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</si>
  <si>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</si>
  <si>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</si>
  <si>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</si>
  <si>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</si>
  <si>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</si>
  <si>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</si>
  <si>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</si>
  <si>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</si>
  <si>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</si>
  <si>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</si>
  <si>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</si>
  <si>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</si>
  <si>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</si>
  <si>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</si>
  <si>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</si>
  <si>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</si>
  <si>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</si>
  <si>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</si>
  <si>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</si>
  <si>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</si>
  <si>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</si>
  <si>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</si>
  <si>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</si>
  <si>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</si>
  <si>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</si>
  <si>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</si>
  <si>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</si>
  <si>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</si>
  <si>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</si>
  <si>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</si>
  <si>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</si>
  <si>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</si>
  <si>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</si>
  <si>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</si>
  <si>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</si>
  <si>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</si>
  <si>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</si>
  <si>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</si>
  <si>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</si>
  <si>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</si>
  <si>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</si>
  <si>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</si>
  <si>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</si>
  <si>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</si>
  <si>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</si>
  <si>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</si>
  <si>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</si>
  <si>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</si>
  <si>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</si>
  <si>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</si>
  <si>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</si>
  <si>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</si>
  <si>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</si>
  <si>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</si>
  <si>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</si>
  <si>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</si>
  <si>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</si>
  <si>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</si>
  <si>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</si>
  <si>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</si>
  <si>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</si>
  <si>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</si>
  <si>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</si>
  <si>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</si>
  <si>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</si>
  <si>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</si>
  <si>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</si>
  <si>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</si>
  <si>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</si>
  <si>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</si>
  <si>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</si>
  <si>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</si>
  <si>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</si>
  <si>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</si>
  <si>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</si>
  <si>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</si>
  <si>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</si>
  <si>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</si>
  <si>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</si>
  <si>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</si>
  <si>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</si>
  <si>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</si>
  <si>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</si>
  <si>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</si>
  <si>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</si>
  <si>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</si>
  <si>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</si>
  <si>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</si>
  <si>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</si>
  <si>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</si>
  <si>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</si>
  <si>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</si>
  <si>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</si>
  <si>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</si>
  <si>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</si>
  <si>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</si>
  <si>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</si>
  <si>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</si>
  <si>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</si>
  <si>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</si>
  <si>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</si>
  <si>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</si>
  <si>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</si>
  <si>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</si>
  <si>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</si>
  <si>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</si>
  <si>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</si>
  <si>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</si>
  <si>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</si>
  <si>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</si>
  <si>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</si>
  <si>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</si>
  <si>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</si>
  <si>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</si>
  <si>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</si>
  <si>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</si>
  <si>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</si>
  <si>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</si>
  <si>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</si>
  <si>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</si>
  <si>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</si>
  <si>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</si>
  <si>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</si>
  <si>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</si>
  <si>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</si>
  <si>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</si>
  <si>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</si>
  <si>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</si>
  <si>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</si>
  <si>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</si>
  <si>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</si>
  <si>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</si>
  <si>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</si>
  <si>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</si>
  <si>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</si>
  <si>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</si>
  <si>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</si>
  <si>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</si>
  <si>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</si>
  <si>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</si>
  <si>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</si>
  <si>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</si>
  <si>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</si>
  <si>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</si>
  <si>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</si>
  <si>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</si>
  <si>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</si>
  <si>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</si>
  <si>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</si>
  <si>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</si>
  <si>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</si>
  <si>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</si>
  <si>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</si>
  <si>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</si>
  <si>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</si>
  <si>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</si>
  <si>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</si>
  <si>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</si>
  <si>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</si>
  <si>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</si>
  <si>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</si>
  <si>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</si>
  <si>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</si>
  <si>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</si>
  <si>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</si>
  <si>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</si>
  <si>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</si>
  <si>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</si>
  <si>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</si>
  <si>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</si>
  <si>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</si>
  <si>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</si>
  <si>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</si>
  <si>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</si>
  <si>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</si>
  <si>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</si>
  <si>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</si>
  <si>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</si>
  <si>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</si>
  <si>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</si>
  <si>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</si>
  <si>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</si>
  <si>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</si>
  <si>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</si>
  <si>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</si>
  <si>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</si>
  <si>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</si>
  <si>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</si>
  <si>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</si>
  <si>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</si>
  <si>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</si>
  <si>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</si>
  <si>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</si>
  <si>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</si>
  <si>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</si>
  <si>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</si>
  <si>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</si>
  <si>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</si>
  <si>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</si>
  <si>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</si>
  <si>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</si>
  <si>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</si>
  <si>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</si>
  <si>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</si>
  <si>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</si>
  <si>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</si>
  <si>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</si>
  <si>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</si>
  <si>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</si>
  <si>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</si>
  <si>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</si>
  <si>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</si>
  <si>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</si>
  <si>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</si>
  <si>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</si>
  <si>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</si>
  <si>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</si>
  <si>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</si>
  <si>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</si>
  <si>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</si>
  <si>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</si>
  <si>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</si>
  <si>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</si>
  <si>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</si>
  <si>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</si>
  <si>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</si>
  <si>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</si>
  <si>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</si>
  <si>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</si>
  <si>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</si>
  <si>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</si>
  <si>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</si>
  <si>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</si>
  <si>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</si>
  <si>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</si>
  <si>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</si>
  <si>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</si>
  <si>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</si>
  <si>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</si>
  <si>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</si>
  <si>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</si>
  <si>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</si>
  <si>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</si>
  <si>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</si>
  <si>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</si>
  <si>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</si>
  <si>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</si>
  <si>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</si>
  <si>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</si>
  <si>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</si>
  <si>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</si>
  <si>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</si>
  <si>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</si>
  <si>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</si>
  <si>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</si>
  <si>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</si>
  <si>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</si>
  <si>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</si>
  <si>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</si>
  <si>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</si>
  <si>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</si>
  <si>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</si>
  <si>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</si>
  <si>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</si>
  <si>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</si>
  <si>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</si>
  <si>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</si>
  <si>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</si>
  <si>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</si>
  <si>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</si>
  <si>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</si>
  <si>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</si>
  <si>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</si>
  <si>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</si>
  <si>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</si>
  <si>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</si>
  <si>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</si>
  <si>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</si>
  <si>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</si>
  <si>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</si>
  <si>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</si>
  <si>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</si>
  <si>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</si>
  <si>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</si>
  <si>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</si>
  <si>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</si>
  <si>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</si>
  <si>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</si>
  <si>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</si>
  <si>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</si>
  <si>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</si>
  <si>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</si>
  <si>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</si>
  <si>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</si>
  <si>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</si>
  <si>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</si>
  <si>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</si>
  <si>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</si>
  <si>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</si>
  <si>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</si>
  <si>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</si>
  <si>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</si>
  <si>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</si>
  <si>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</si>
  <si>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</si>
  <si>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</si>
  <si>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</si>
  <si>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</si>
  <si>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</si>
  <si>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</si>
  <si>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</si>
  <si>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</si>
  <si>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</si>
  <si>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</si>
  <si>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</si>
  <si>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</si>
  <si>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</si>
  <si>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</si>
  <si>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</si>
  <si>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</si>
  <si>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</si>
  <si>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</si>
  <si>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</si>
  <si>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</si>
  <si>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</si>
  <si>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</si>
  <si>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</si>
  <si>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</si>
  <si>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</si>
  <si>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</si>
  <si>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</si>
  <si>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</si>
  <si>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</si>
  <si>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</si>
  <si>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</si>
  <si>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</si>
  <si>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</si>
  <si>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</si>
  <si>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</si>
  <si>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</si>
  <si>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</si>
  <si>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</si>
  <si>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</si>
  <si>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</si>
  <si>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</si>
  <si>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</si>
  <si>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</si>
  <si>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g/cm3</t>
  </si>
  <si>
    <t>Gas density of the feed gas mixture.</t>
  </si>
  <si>
    <t>viscFeGas</t>
  </si>
  <si>
    <t>Pa-sec</t>
  </si>
  <si>
    <t>Viscosity of the feed gas mixture.</t>
  </si>
  <si>
    <t>diamPellet</t>
  </si>
  <si>
    <t>The diameter of a single adsorbent pellet (assumed spherical in its shape)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</si>
</sst>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8">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0" dataDxfId="158" headerRowBorderDxfId="159" tableBorderDxfId="157" totalsRowBorderDxfId="156">
  <autoFilter ref="B9:K25" xr:uid="{B089C5C3-2CCE-4800-96CA-2131BB6E3E4F}"/>
  <tableColumns count="10">
    <tableColumn id="1" xr3:uid="{898488E9-D49F-4E0B-8F88-5DD5F064A515}" name="Variable" dataDxfId="155"/>
    <tableColumn id="4" xr3:uid="{7360F2DB-59B7-4584-A94B-141EC7B5F05D}" name="Value" dataDxfId="154"/>
    <tableColumn id="5" xr3:uid="{0D2042B3-35AB-4B8C-91DA-6AC69F7AF0FE}" name="Unit" dataDxfId="153"/>
    <tableColumn id="6" xr3:uid="{738D534E-3F3C-440E-8D3B-8C38E23A1615}" name="Comparisons" dataDxfId="152"/>
    <tableColumn id="7" xr3:uid="{96B8E392-54FF-4F13-A601-4F2DE10A421E}" name="Variable Type" dataDxfId="151"/>
    <tableColumn id="8" xr3:uid="{F3DB0BA0-AFD6-4DAD-A715-F57E45D30E82}" name="Dependency" dataDxfId="150"/>
    <tableColumn id="12" xr3:uid="{9A476739-92EB-4FB2-89BD-8E4EA518C63C}" name="Test 1" dataDxfId="149"/>
    <tableColumn id="10" xr3:uid="{58598454-AF4A-45A8-B01E-46159B78A3E7}" name="Test 2" dataDxfId="148"/>
    <tableColumn id="2" xr3:uid="{53405230-C6CD-46FA-B184-81B301B8A900}" name="Test 3" dataDxfId="147"/>
    <tableColumn id="9" xr3:uid="{830BDE0A-B7F2-4974-B811-AADDA2197C8F}" name="Description" dataDxfId="1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0" dataDxfId="108" headerRowBorderDxfId="109" tableBorderDxfId="107" totalsRowBorderDxfId="106">
  <autoFilter ref="B9:K42" xr:uid="{B089C5C3-2CCE-4800-96CA-2131BB6E3E4F}"/>
  <tableColumns count="10">
    <tableColumn id="1" xr3:uid="{17BBFC9B-F285-44D8-B149-2444B1D79974}" name="Variable" dataDxfId="105"/>
    <tableColumn id="4" xr3:uid="{DFDE5B78-8047-41BE-A922-63B2352D3BC7}" name="Value" dataDxfId="104"/>
    <tableColumn id="5" xr3:uid="{C4E224B9-E9B5-49AE-8757-C9F14006C727}" name="Unit" dataDxfId="103"/>
    <tableColumn id="6" xr3:uid="{41141F93-6582-4EC6-86F9-49EEBDD0F2C7}" name="Comparisons" dataDxfId="102"/>
    <tableColumn id="7" xr3:uid="{C6867395-8D02-48EA-ACBE-D64A073776C7}" name="Variable Type" dataDxfId="101"/>
    <tableColumn id="8" xr3:uid="{F9A2595F-E28B-4C4F-8C5A-0D3F0E266C22}" name="Dependency" dataDxfId="100"/>
    <tableColumn id="12" xr3:uid="{7703E5BD-EFD4-428B-9EE2-3F61151A4F30}" name="Test 1" dataDxfId="99"/>
    <tableColumn id="10" xr3:uid="{12F7183F-3B73-4571-8F1D-A59E11B8783A}" name="Test 2" dataDxfId="98"/>
    <tableColumn id="2" xr3:uid="{20FE8A2B-0A51-4717-926C-0FFB7552BE1A}" name="Test 3" dataDxfId="97"/>
    <tableColumn id="9" xr3:uid="{BD209FD2-6016-47FA-9434-B2997115E3BC}" name="Description" dataDxfId="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87" dataDxfId="85" headerRowBorderDxfId="86" tableBorderDxfId="84" totalsRowBorderDxfId="83">
  <autoFilter ref="B8:K23" xr:uid="{B089C5C3-2CCE-4800-96CA-2131BB6E3E4F}"/>
  <tableColumns count="10">
    <tableColumn id="1" xr3:uid="{DF90FBAE-2FE2-4EF6-B9EF-275B3796AEEB}" name="Variable" dataDxfId="82"/>
    <tableColumn id="4" xr3:uid="{0389FCE2-DF59-447F-B68F-108D6445084D}" name="Value" dataDxfId="81"/>
    <tableColumn id="5" xr3:uid="{F4EFCD46-6F61-4144-97AB-37E6D30AE6D4}" name="Unit" dataDxfId="80"/>
    <tableColumn id="6" xr3:uid="{13EC0408-58C5-4FDD-B561-294E8738DC68}" name="Comparisons" dataDxfId="79"/>
    <tableColumn id="7" xr3:uid="{BF1B3BF0-6191-44CC-AF6B-7F41972DEF86}" name="Variable Type" dataDxfId="78"/>
    <tableColumn id="8" xr3:uid="{38416F33-2817-41C6-8F60-9C8868DFD40F}" name="Dependency" dataDxfId="77"/>
    <tableColumn id="12" xr3:uid="{212A5270-D9C2-477A-8DBC-F77DAC062C67}" name="Test 1" dataDxfId="76"/>
    <tableColumn id="10" xr3:uid="{06FFA778-D744-477C-927B-1BAA2F4DD149}" name="Test 2" dataDxfId="75"/>
    <tableColumn id="2" xr3:uid="{C0032BA4-2111-4FE1-A6F7-8A96150C92AF}" name="Test 3" dataDxfId="74"/>
    <tableColumn id="9" xr3:uid="{87AA86BA-9226-4FD0-BE95-3F0C0D4637BF}" name="Description"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37" dataDxfId="35" headerRowBorderDxfId="36" tableBorderDxfId="34" totalsRowBorderDxfId="33">
  <autoFilter ref="B9:K26" xr:uid="{B089C5C3-2CCE-4800-96CA-2131BB6E3E4F}"/>
  <tableColumns count="10">
    <tableColumn id="1" xr3:uid="{897C7A45-3F96-4FAD-9D88-64BEDA59EE04}" name="Variable" dataDxfId="32"/>
    <tableColumn id="4" xr3:uid="{AC44F3C7-74B4-4404-BA30-07059568F4CD}" name="Value" dataDxfId="31"/>
    <tableColumn id="5" xr3:uid="{6083DF57-24E4-4D4A-B84A-AB4CE9566C0A}" name="Unit" dataDxfId="30"/>
    <tableColumn id="6" xr3:uid="{7B5B4F38-11BC-48C2-B29A-22FAFA39A76A}" name="Comparisons" dataDxfId="29"/>
    <tableColumn id="7" xr3:uid="{687831A6-7122-45C8-9279-6A017FA30571}" name="Variable Type" dataDxfId="28"/>
    <tableColumn id="8" xr3:uid="{F0D98687-63CA-49F2-A0F5-F43443FEED82}" name="Dependency" dataDxfId="27"/>
    <tableColumn id="12" xr3:uid="{57EFF7D5-281B-4073-9550-73D369BA3603}" name="Test 1" dataDxfId="26"/>
    <tableColumn id="10" xr3:uid="{886EC4A5-54AE-4612-B5FF-8B6E7B32A853}" name="Test 2" dataDxfId="25"/>
    <tableColumn id="2" xr3:uid="{C5B5DD0C-C82D-4FD9-A165-974B4B54478C}" name="Test 3" dataDxfId="24"/>
    <tableColumn id="9" xr3:uid="{E8B12666-0292-4BAB-9166-E185CB24DBFE}" name="Description"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2" totalsRowShown="0" headerRowDxfId="14" dataDxfId="12" headerRowBorderDxfId="13" tableBorderDxfId="11" totalsRowBorderDxfId="10">
  <autoFilter ref="B9:K32"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50" t="s">
        <v>48</v>
      </c>
      <c r="D4" s="150"/>
      <c r="E4" s="150"/>
      <c r="F4" s="150"/>
      <c r="G4" s="150"/>
      <c r="H4" s="150"/>
      <c r="I4" s="150"/>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1" t="s">
        <v>320</v>
      </c>
      <c r="B2" s="152"/>
      <c r="C2" s="152"/>
      <c r="D2" s="152"/>
      <c r="E2" s="152"/>
      <c r="F2" s="152"/>
      <c r="G2" s="152"/>
      <c r="H2" s="152"/>
      <c r="I2" s="152"/>
      <c r="J2" s="152"/>
      <c r="K2" s="152"/>
      <c r="L2" s="152"/>
      <c r="M2" s="152"/>
      <c r="N2" s="152"/>
      <c r="O2" s="152"/>
      <c r="P2" s="152"/>
      <c r="Q2" s="152"/>
      <c r="R2" s="152"/>
    </row>
    <row r="3" spans="1:18" ht="14.4">
      <c r="A3" s="151" t="s">
        <v>321</v>
      </c>
      <c r="B3" s="153"/>
      <c r="C3" s="153"/>
      <c r="D3" s="153"/>
      <c r="E3" s="153"/>
      <c r="F3" s="153"/>
      <c r="G3" s="153"/>
      <c r="H3" s="153"/>
      <c r="I3" s="153"/>
      <c r="J3" s="153"/>
      <c r="K3" s="153"/>
      <c r="L3" s="153"/>
      <c r="M3" s="153"/>
      <c r="N3" s="153"/>
      <c r="O3" s="153"/>
      <c r="P3" s="153"/>
      <c r="Q3" s="153"/>
      <c r="R3" s="153"/>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4" t="s">
        <v>266</v>
      </c>
      <c r="B61" s="153"/>
      <c r="C61" s="153"/>
      <c r="D61" s="153"/>
      <c r="E61" s="153"/>
      <c r="F61" s="153"/>
      <c r="G61" s="153"/>
      <c r="H61" s="153"/>
      <c r="I61" s="153"/>
      <c r="J61" s="153"/>
      <c r="K61" s="153"/>
      <c r="L61" s="153"/>
      <c r="M61" s="153"/>
      <c r="N61" s="153"/>
      <c r="O61" s="153"/>
      <c r="P61" s="153"/>
      <c r="Q61" s="153"/>
      <c r="R61" s="153"/>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5"/>
      <c r="C69" s="155"/>
      <c r="D69" s="155"/>
      <c r="E69" s="155"/>
      <c r="F69" s="155"/>
      <c r="G69" s="155"/>
      <c r="H69" s="155"/>
      <c r="I69" s="155"/>
      <c r="J69" s="155"/>
      <c r="K69" s="155"/>
      <c r="L69" s="155"/>
      <c r="M69" s="155"/>
      <c r="N69" s="73"/>
      <c r="O69" s="73"/>
      <c r="P69" s="73"/>
      <c r="Q69" s="73"/>
      <c r="R69" s="73"/>
    </row>
    <row r="70" spans="1:18" ht="14.4">
      <c r="A70" s="72"/>
      <c r="B70" s="155"/>
      <c r="C70" s="155"/>
      <c r="D70" s="155"/>
      <c r="E70" s="155"/>
      <c r="F70" s="155"/>
      <c r="G70" s="155"/>
      <c r="H70" s="155"/>
      <c r="I70" s="155"/>
      <c r="J70" s="155"/>
      <c r="K70" s="155"/>
      <c r="L70" s="155"/>
      <c r="M70" s="155"/>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1" t="s">
        <v>284</v>
      </c>
      <c r="B2" s="152"/>
      <c r="C2" s="152"/>
      <c r="D2" s="152"/>
      <c r="E2" s="152"/>
      <c r="F2" s="152"/>
      <c r="G2" s="152"/>
      <c r="H2" s="152"/>
      <c r="I2" s="152"/>
      <c r="J2" s="152"/>
      <c r="K2" s="152"/>
      <c r="L2" s="152"/>
      <c r="M2" s="152"/>
      <c r="N2" s="152"/>
      <c r="O2" s="152"/>
      <c r="P2" s="152"/>
      <c r="Q2" s="152"/>
      <c r="R2" s="152"/>
    </row>
    <row r="3" spans="1:18">
      <c r="A3" s="154" t="s">
        <v>285</v>
      </c>
      <c r="B3" s="153"/>
      <c r="C3" s="153"/>
      <c r="D3" s="153"/>
      <c r="E3" s="153"/>
      <c r="F3" s="153"/>
      <c r="G3" s="153"/>
      <c r="H3" s="153"/>
      <c r="I3" s="153"/>
      <c r="J3" s="153"/>
      <c r="K3" s="153"/>
      <c r="L3" s="153"/>
      <c r="M3" s="153"/>
      <c r="N3" s="153"/>
      <c r="O3" s="153"/>
      <c r="P3" s="153"/>
      <c r="Q3" s="153"/>
      <c r="R3" s="153"/>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4" t="s">
        <v>328</v>
      </c>
      <c r="B61" s="153"/>
      <c r="C61" s="153"/>
      <c r="D61" s="153"/>
      <c r="E61" s="153"/>
      <c r="F61" s="153"/>
      <c r="G61" s="153"/>
      <c r="H61" s="153"/>
      <c r="I61" s="153"/>
      <c r="J61" s="153"/>
      <c r="K61" s="153"/>
      <c r="L61" s="153"/>
      <c r="M61" s="153"/>
      <c r="N61" s="153"/>
      <c r="O61" s="153"/>
      <c r="P61" s="153"/>
      <c r="Q61" s="153"/>
      <c r="R61" s="153"/>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4" t="s">
        <v>367</v>
      </c>
      <c r="B94" s="153"/>
      <c r="C94" s="153"/>
      <c r="D94" s="153"/>
      <c r="E94" s="153"/>
      <c r="F94" s="153"/>
      <c r="G94" s="153"/>
      <c r="H94" s="153"/>
      <c r="I94" s="153"/>
      <c r="J94" s="153"/>
      <c r="K94" s="153"/>
      <c r="L94" s="153"/>
      <c r="M94" s="153"/>
      <c r="N94" s="153"/>
      <c r="O94" s="153"/>
      <c r="P94" s="153"/>
      <c r="Q94" s="153"/>
      <c r="R94" s="153"/>
    </row>
    <row r="95" spans="1:18">
      <c r="A95" s="72"/>
      <c r="B95" s="155"/>
      <c r="C95" s="155"/>
      <c r="D95" s="155"/>
      <c r="E95" s="155"/>
      <c r="F95" s="155"/>
      <c r="G95" s="155"/>
      <c r="H95" s="155"/>
      <c r="I95" s="155"/>
      <c r="J95" s="155"/>
      <c r="K95" s="155"/>
      <c r="L95" s="155"/>
      <c r="M95" s="155"/>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4" t="s">
        <v>327</v>
      </c>
      <c r="B134" s="153"/>
      <c r="C134" s="153"/>
      <c r="D134" s="153"/>
      <c r="E134" s="153"/>
      <c r="F134" s="153"/>
      <c r="G134" s="153"/>
      <c r="H134" s="153"/>
      <c r="I134" s="153"/>
      <c r="J134" s="153"/>
      <c r="K134" s="153"/>
      <c r="L134" s="153"/>
      <c r="M134" s="153"/>
      <c r="N134" s="153"/>
      <c r="O134" s="153"/>
      <c r="P134" s="153"/>
      <c r="Q134" s="153"/>
      <c r="R134" s="153"/>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5" sqref="C1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6" t="s">
        <v>40</v>
      </c>
      <c r="C3" s="156"/>
      <c r="D3" s="156"/>
      <c r="E3" s="156"/>
      <c r="F3" s="156"/>
      <c r="G3" s="156"/>
      <c r="H3" s="156"/>
      <c r="I3" s="156"/>
      <c r="J3" s="156"/>
      <c r="K3" s="156"/>
    </row>
    <row r="4" spans="2:11" ht="14.4" customHeight="1">
      <c r="B4" s="18"/>
      <c r="C4" s="19"/>
      <c r="D4" s="86"/>
      <c r="E4" s="20"/>
      <c r="F4" s="20"/>
      <c r="G4" s="20"/>
      <c r="H4" s="20"/>
      <c r="I4" s="20"/>
      <c r="J4" s="19"/>
      <c r="K4" s="157" t="str">
        <f>IF(COUNTIF(Table13[Test 3],1)=COUNTA(Table13[Value]),"Ready","Not Ready")</f>
        <v>Ready</v>
      </c>
    </row>
    <row r="5" spans="2:11" ht="14.4" customHeight="1">
      <c r="B5" s="18"/>
      <c r="C5" s="19"/>
      <c r="D5" s="86"/>
      <c r="E5" s="20"/>
      <c r="F5" s="20"/>
      <c r="G5" s="20"/>
      <c r="H5" s="20"/>
      <c r="I5" s="20"/>
      <c r="J5" s="20"/>
      <c r="K5" s="158"/>
    </row>
    <row r="6" spans="2:11" ht="14.4" customHeight="1">
      <c r="B6" s="18"/>
      <c r="C6" s="19"/>
      <c r="D6" s="86"/>
      <c r="E6" s="20"/>
      <c r="F6" s="20"/>
      <c r="G6" s="20"/>
      <c r="H6" s="20"/>
      <c r="I6" s="20"/>
      <c r="J6" s="20"/>
      <c r="K6" s="158"/>
    </row>
    <row r="7" spans="2:11" ht="14.4" customHeight="1">
      <c r="B7" s="18"/>
      <c r="C7" s="19"/>
      <c r="D7" s="86"/>
      <c r="E7" s="20"/>
      <c r="F7" s="20"/>
      <c r="G7" s="20"/>
      <c r="H7" s="20"/>
      <c r="I7" s="20"/>
      <c r="J7" s="20"/>
      <c r="K7" s="158"/>
    </row>
    <row r="8" spans="2:11" ht="14.4" customHeight="1">
      <c r="B8" s="21"/>
      <c r="C8" s="22"/>
      <c r="D8" s="23"/>
      <c r="E8" s="24"/>
      <c r="F8" s="24"/>
      <c r="G8" s="24"/>
      <c r="H8" s="24"/>
      <c r="I8" s="24"/>
      <c r="J8" s="24"/>
      <c r="K8" s="159"/>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0" t="s">
        <v>40</v>
      </c>
      <c r="C3" s="160"/>
      <c r="D3" s="160"/>
      <c r="E3" s="160"/>
      <c r="F3" s="160"/>
      <c r="G3" s="160"/>
      <c r="H3" s="160"/>
      <c r="I3" s="160"/>
      <c r="J3" s="160"/>
      <c r="K3" s="160"/>
    </row>
    <row r="4" spans="2:11" ht="14.4" customHeight="1">
      <c r="B4" s="14"/>
      <c r="C4" s="15"/>
      <c r="D4" s="16"/>
      <c r="E4" s="17"/>
      <c r="F4" s="17"/>
      <c r="G4" s="17"/>
      <c r="H4" s="17"/>
      <c r="I4" s="17"/>
      <c r="J4" s="17"/>
      <c r="K4" s="157" t="str">
        <f>IF(COUNTIF(Table135[Test 3],1)=COUNTA(Table135[Value]),"Ready","Not Ready")</f>
        <v>Ready</v>
      </c>
    </row>
    <row r="5" spans="2:11" ht="14.4" customHeight="1">
      <c r="B5" s="18"/>
      <c r="C5" s="19"/>
      <c r="D5" s="86"/>
      <c r="E5" s="20"/>
      <c r="F5" s="20"/>
      <c r="G5" s="20"/>
      <c r="H5" s="20"/>
      <c r="I5" s="20"/>
      <c r="J5" s="20"/>
      <c r="K5" s="158"/>
    </row>
    <row r="6" spans="2:11" ht="14.4" customHeight="1">
      <c r="B6" s="18"/>
      <c r="C6" s="19"/>
      <c r="D6" s="86"/>
      <c r="E6" s="20"/>
      <c r="F6" s="20"/>
      <c r="G6" s="20"/>
      <c r="H6" s="20"/>
      <c r="I6" s="20"/>
      <c r="J6" s="20"/>
      <c r="K6" s="158"/>
    </row>
    <row r="7" spans="2:11" ht="14.4" customHeight="1">
      <c r="B7" s="18"/>
      <c r="C7" s="19"/>
      <c r="D7" s="86"/>
      <c r="E7" s="20"/>
      <c r="F7" s="20"/>
      <c r="G7" s="20"/>
      <c r="H7" s="20"/>
      <c r="I7" s="20"/>
      <c r="J7" s="20"/>
      <c r="K7" s="158"/>
    </row>
    <row r="8" spans="2:11" ht="14.4" customHeight="1">
      <c r="B8" s="21"/>
      <c r="C8" s="22"/>
      <c r="D8" s="23"/>
      <c r="E8" s="24"/>
      <c r="F8" s="24"/>
      <c r="G8" s="24"/>
      <c r="H8" s="24"/>
      <c r="I8" s="24"/>
      <c r="J8" s="24"/>
      <c r="K8" s="159"/>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abSelected="1"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0" t="s">
        <v>40</v>
      </c>
      <c r="C3" s="160"/>
      <c r="D3" s="160"/>
      <c r="E3" s="160"/>
      <c r="F3" s="160"/>
      <c r="G3" s="160"/>
      <c r="H3" s="160"/>
      <c r="I3" s="160"/>
      <c r="J3" s="160"/>
      <c r="K3" s="160"/>
    </row>
    <row r="4" spans="1:11" s="25" customFormat="1" ht="14.4" customHeight="1">
      <c r="A4" s="3"/>
      <c r="B4" s="14"/>
      <c r="C4" s="15"/>
      <c r="D4" s="16"/>
      <c r="E4" s="17"/>
      <c r="F4" s="17"/>
      <c r="G4" s="17"/>
      <c r="H4" s="17"/>
      <c r="I4" s="17"/>
      <c r="J4" s="17"/>
      <c r="K4" s="161" t="str">
        <f>IF(COUNTIF(Table16[Test 3],1)=COUNTA(Table16[Value]),"Ready","Not Ready")</f>
        <v>Ready</v>
      </c>
    </row>
    <row r="5" spans="1:11" s="26" customFormat="1" ht="14.4" customHeight="1">
      <c r="A5" s="3"/>
      <c r="B5" s="18"/>
      <c r="C5" s="19"/>
      <c r="D5" s="86"/>
      <c r="E5" s="86"/>
      <c r="F5" s="86"/>
      <c r="G5" s="86"/>
      <c r="H5" s="20"/>
      <c r="I5" s="86"/>
      <c r="J5" s="86"/>
      <c r="K5" s="162"/>
    </row>
    <row r="6" spans="1:11" s="26" customFormat="1" ht="14.4" customHeight="1">
      <c r="A6" s="3"/>
      <c r="B6" s="18"/>
      <c r="C6" s="19"/>
      <c r="D6" s="86"/>
      <c r="E6" s="86"/>
      <c r="F6" s="86"/>
      <c r="G6" s="86"/>
      <c r="H6" s="20"/>
      <c r="I6" s="86"/>
      <c r="J6" s="86"/>
      <c r="K6" s="162"/>
    </row>
    <row r="7" spans="1:11" s="26" customFormat="1" ht="14.4" customHeight="1">
      <c r="A7" s="3"/>
      <c r="B7" s="18"/>
      <c r="C7" s="19"/>
      <c r="D7" s="86"/>
      <c r="E7" s="86"/>
      <c r="F7" s="86"/>
      <c r="G7" s="86"/>
      <c r="H7" s="20"/>
      <c r="I7" s="86"/>
      <c r="J7" s="86"/>
      <c r="K7" s="162"/>
    </row>
    <row r="8" spans="1:11" s="27" customFormat="1" ht="14.4" customHeight="1">
      <c r="A8" s="3"/>
      <c r="B8" s="21"/>
      <c r="C8" s="22"/>
      <c r="D8" s="23"/>
      <c r="E8" s="23"/>
      <c r="F8" s="23"/>
      <c r="G8" s="23"/>
      <c r="H8" s="24"/>
      <c r="I8" s="23"/>
      <c r="J8" s="23"/>
      <c r="K8" s="163"/>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100</v>
      </c>
      <c r="D12" s="2" t="s">
        <v>3</v>
      </c>
      <c r="E12" s="87" t="s">
        <v>33</v>
      </c>
      <c r="F12" s="87" t="s">
        <v>7</v>
      </c>
      <c r="G12" s="2" t="s">
        <v>59</v>
      </c>
      <c r="H12" s="87">
        <v>1</v>
      </c>
      <c r="I12" s="87">
        <v>1</v>
      </c>
      <c r="J12" s="6">
        <v>1</v>
      </c>
      <c r="K12" s="5" t="s">
        <v>76</v>
      </c>
    </row>
    <row r="13" spans="1:11" ht="28.8">
      <c r="B13" s="4" t="s">
        <v>487</v>
      </c>
      <c r="C13" s="51" t="s">
        <v>488</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ziiE/KVuvpqc4R1UPby7cA3IZ1RHwg4Eui3HeqRMUx2UOrAxWg8PDOFs+XJRtU2L5sm4tSNMzukIUOMe6gg3jw==" saltValue="z+8U4NKN4rA39updlul40A=="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0" t="s">
        <v>40</v>
      </c>
      <c r="C3" s="160"/>
      <c r="D3" s="160"/>
      <c r="E3" s="160"/>
      <c r="F3" s="160"/>
      <c r="G3" s="160"/>
      <c r="H3" s="160"/>
      <c r="I3" s="160"/>
      <c r="J3" s="160"/>
      <c r="K3" s="160"/>
    </row>
    <row r="4" spans="2:11" ht="14.4" customHeight="1">
      <c r="B4" s="14"/>
      <c r="C4" s="15"/>
      <c r="D4" s="16"/>
      <c r="E4" s="17"/>
      <c r="F4" s="17"/>
      <c r="G4" s="17"/>
      <c r="H4" s="17"/>
      <c r="I4" s="17"/>
      <c r="J4" s="17"/>
      <c r="K4" s="157" t="str">
        <f>IF(COUNTIF(Table1611[Test 3],1)=COUNTA(Table1611[Value]),"Ready","Not Ready")</f>
        <v>Ready</v>
      </c>
    </row>
    <row r="5" spans="2:11" ht="14.4" customHeight="1">
      <c r="B5" s="18"/>
      <c r="C5" s="19"/>
      <c r="D5" s="86"/>
      <c r="E5" s="86"/>
      <c r="F5" s="86"/>
      <c r="G5" s="86"/>
      <c r="H5" s="20"/>
      <c r="I5" s="86"/>
      <c r="J5" s="86"/>
      <c r="K5" s="158"/>
    </row>
    <row r="6" spans="2:11" ht="14.4" customHeight="1">
      <c r="B6" s="18"/>
      <c r="C6" s="19"/>
      <c r="D6" s="86"/>
      <c r="E6" s="86"/>
      <c r="F6" s="86"/>
      <c r="G6" s="86"/>
      <c r="H6" s="20"/>
      <c r="I6" s="86"/>
      <c r="J6" s="86"/>
      <c r="K6" s="158"/>
    </row>
    <row r="7" spans="2:11" ht="14.4" customHeight="1">
      <c r="B7" s="18"/>
      <c r="C7" s="19"/>
      <c r="D7" s="86"/>
      <c r="E7" s="86"/>
      <c r="F7" s="86"/>
      <c r="G7" s="86"/>
      <c r="H7" s="20"/>
      <c r="I7" s="86"/>
      <c r="J7" s="86"/>
      <c r="K7" s="158"/>
    </row>
    <row r="8" spans="2:11" ht="14.4" customHeight="1">
      <c r="B8" s="21"/>
      <c r="C8" s="22"/>
      <c r="D8" s="23"/>
      <c r="E8" s="23"/>
      <c r="F8" s="23"/>
      <c r="G8" s="23"/>
      <c r="H8" s="24"/>
      <c r="I8" s="23"/>
      <c r="J8" s="23"/>
      <c r="K8" s="159"/>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3"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0" t="s">
        <v>40</v>
      </c>
      <c r="C3" s="160"/>
      <c r="D3" s="160"/>
      <c r="E3" s="160"/>
      <c r="F3" s="160"/>
      <c r="G3" s="160"/>
      <c r="H3" s="160"/>
      <c r="I3" s="160"/>
      <c r="J3" s="160"/>
      <c r="K3" s="160"/>
    </row>
    <row r="4" spans="2:11" ht="14.4" customHeight="1">
      <c r="B4" s="14"/>
      <c r="C4" s="15"/>
      <c r="D4" s="16"/>
      <c r="E4" s="17"/>
      <c r="F4" s="17"/>
      <c r="G4" s="17"/>
      <c r="H4" s="17"/>
      <c r="I4" s="17"/>
      <c r="J4" s="17"/>
      <c r="K4" s="157" t="str">
        <f>IF(COUNTIF(Table19[Test 3],1)=COUNTA(Table19[Value]),"Ready","Not Ready")</f>
        <v>Ready</v>
      </c>
    </row>
    <row r="5" spans="2:11" ht="14.4" customHeight="1">
      <c r="B5" s="18"/>
      <c r="C5" s="19"/>
      <c r="D5" s="86"/>
      <c r="E5" s="86"/>
      <c r="F5" s="86"/>
      <c r="G5" s="86"/>
      <c r="H5" s="20"/>
      <c r="I5" s="86"/>
      <c r="J5" s="86"/>
      <c r="K5" s="158"/>
    </row>
    <row r="6" spans="2:11" ht="14.4" customHeight="1">
      <c r="B6" s="18"/>
      <c r="C6" s="19"/>
      <c r="D6" s="86"/>
      <c r="E6" s="86"/>
      <c r="F6" s="86"/>
      <c r="G6" s="86"/>
      <c r="H6" s="20"/>
      <c r="I6" s="86"/>
      <c r="J6" s="86"/>
      <c r="K6" s="158"/>
    </row>
    <row r="7" spans="2:11" ht="14.4" customHeight="1">
      <c r="B7" s="18"/>
      <c r="C7" s="19"/>
      <c r="D7" s="86"/>
      <c r="E7" s="86"/>
      <c r="F7" s="86"/>
      <c r="G7" s="86"/>
      <c r="H7" s="20"/>
      <c r="I7" s="86"/>
      <c r="J7" s="86"/>
      <c r="K7" s="158"/>
    </row>
    <row r="8" spans="2:11" ht="14.4" customHeight="1">
      <c r="B8" s="21"/>
      <c r="C8" s="22"/>
      <c r="D8" s="23"/>
      <c r="E8" s="23"/>
      <c r="F8" s="23"/>
      <c r="G8" s="23"/>
      <c r="H8" s="24"/>
      <c r="I8" s="23"/>
      <c r="J8" s="23"/>
      <c r="K8" s="159"/>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1"/>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c r="D20" s="55" t="s">
        <v>23</v>
      </c>
      <c r="E20" s="121" t="s">
        <v>30</v>
      </c>
      <c r="F20" s="121" t="s">
        <v>7</v>
      </c>
      <c r="G20" s="2" t="s">
        <v>60</v>
      </c>
      <c r="H20" s="121">
        <v>1</v>
      </c>
      <c r="I20" s="121">
        <v>1</v>
      </c>
      <c r="J20" s="7" cm="1">
        <f t="array" ref="J20">IF(Models!$C$14=0,0,IF(Models!$C$14=1,1,Table19[]))</f>
        <v>0</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363</v>
      </c>
      <c r="E23" s="93" t="s">
        <v>30</v>
      </c>
      <c r="F23" s="93" t="s">
        <v>7</v>
      </c>
      <c r="G23" s="2" t="s">
        <v>53</v>
      </c>
      <c r="H23" s="93">
        <v>1</v>
      </c>
      <c r="I23" s="93">
        <v>1</v>
      </c>
      <c r="J23" s="7">
        <f>IF(Models!$C$14=0,0,1)</f>
        <v>0</v>
      </c>
      <c r="K23" s="5" t="s">
        <v>315</v>
      </c>
    </row>
    <row r="24" spans="2:11" ht="28.8">
      <c r="B24" s="145" t="s">
        <v>507</v>
      </c>
      <c r="C24" s="146"/>
      <c r="D24" s="147" t="s">
        <v>107</v>
      </c>
      <c r="E24" s="1" t="s">
        <v>30</v>
      </c>
      <c r="F24" s="1" t="s">
        <v>7</v>
      </c>
      <c r="G24" s="108" t="s">
        <v>61</v>
      </c>
      <c r="H24" s="1">
        <v>1</v>
      </c>
      <c r="I24" s="1">
        <v>1</v>
      </c>
      <c r="J24" s="148">
        <f>IF(Models!$C$15=0,0,1)</f>
        <v>0</v>
      </c>
      <c r="K24" s="149" t="s">
        <v>508</v>
      </c>
    </row>
    <row r="25" spans="2:11" ht="15" customHeight="1">
      <c r="B25" s="9" t="s">
        <v>148</v>
      </c>
      <c r="C25" s="52"/>
      <c r="D25" s="10"/>
      <c r="E25" s="11"/>
      <c r="F25" s="11"/>
      <c r="G25" s="10"/>
      <c r="H25" s="11">
        <v>1</v>
      </c>
      <c r="I25" s="11">
        <v>1</v>
      </c>
      <c r="J25" s="12">
        <v>0</v>
      </c>
      <c r="K25" s="13" t="s">
        <v>149</v>
      </c>
    </row>
  </sheetData>
  <sheetProtection algorithmName="SHA-512" hashValue="xZPJpFxDs0pf5ek/0XZqNlVdW0KSwHBXlHiJuzbGo6oAX59xYlQ9uk1WwzoLDGFwv+R1dl9OxscVVQ7NRlxsqA==" saltValue="wv0qcXCcW2KSp+EVPTq0Dw==" spinCount="100000" sheet="1" objects="1" scenarios="1" selectLockedCells="1"/>
  <mergeCells count="2">
    <mergeCell ref="B3:K3"/>
    <mergeCell ref="K4:K8"/>
  </mergeCells>
  <conditionalFormatting sqref="C10 C13:C22 C25">
    <cfRule type="expression" dxfId="177" priority="13">
      <formula>IF(AND($C10&lt;&gt;"",$J10=0),1,0)</formula>
    </cfRule>
    <cfRule type="expression" dxfId="176" priority="14">
      <formula>IF($C10&lt;&gt;"",1,0)</formula>
    </cfRule>
    <cfRule type="expression" dxfId="175" priority="15">
      <formula>$J10=0</formula>
    </cfRule>
  </conditionalFormatting>
  <conditionalFormatting sqref="K4">
    <cfRule type="expression" dxfId="174" priority="2005">
      <formula>IF(COUNTA($C$10:$C$25)&lt;&gt;COUNTIF($J$10:$J$25,1),1,0)</formula>
    </cfRule>
    <cfRule type="expression" dxfId="173" priority="2006">
      <formula>IF(COUNTA($C$10:$C$25)=COUNTIF($J$10:$J$25,1),1,0)</formula>
    </cfRule>
  </conditionalFormatting>
  <conditionalFormatting sqref="C11">
    <cfRule type="expression" dxfId="172" priority="10">
      <formula>IF(AND($C11&lt;&gt;"",$J11=0),1,0)</formula>
    </cfRule>
    <cfRule type="expression" dxfId="171" priority="11">
      <formula>IF($C11&lt;&gt;"",1,0)</formula>
    </cfRule>
    <cfRule type="expression" dxfId="170" priority="12">
      <formula>$J11=0</formula>
    </cfRule>
  </conditionalFormatting>
  <conditionalFormatting sqref="C12">
    <cfRule type="expression" dxfId="169" priority="7">
      <formula>IF(AND($C12&lt;&gt;"",$J12=0),1,0)</formula>
    </cfRule>
    <cfRule type="expression" dxfId="168" priority="8">
      <formula>IF($C12&lt;&gt;"",1,0)</formula>
    </cfRule>
    <cfRule type="expression" dxfId="167" priority="9">
      <formula>$J12=0</formula>
    </cfRule>
  </conditionalFormatting>
  <conditionalFormatting sqref="C23">
    <cfRule type="expression" dxfId="166" priority="4">
      <formula>IF(AND($C23&lt;&gt;"",$J23=0),1,0)</formula>
    </cfRule>
    <cfRule type="expression" dxfId="165" priority="5">
      <formula>IF($C23&lt;&gt;"",1,0)</formula>
    </cfRule>
    <cfRule type="expression" dxfId="164" priority="6">
      <formula>$J23=0</formula>
    </cfRule>
  </conditionalFormatting>
  <conditionalFormatting sqref="C24">
    <cfRule type="expression" dxfId="163" priority="1">
      <formula>IF(AND($C24&lt;&gt;"",$J24=0),1,0)</formula>
    </cfRule>
    <cfRule type="expression" dxfId="162" priority="2">
      <formula>IF($C24&lt;&gt;"",1,0)</formula>
    </cfRule>
    <cfRule type="expression" dxfId="161"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1" t="s">
        <v>174</v>
      </c>
      <c r="B2" s="152"/>
      <c r="C2" s="152"/>
      <c r="D2" s="152"/>
      <c r="E2" s="152"/>
      <c r="F2" s="152"/>
      <c r="G2" s="152"/>
      <c r="H2" s="152"/>
      <c r="I2" s="152"/>
      <c r="J2" s="152"/>
      <c r="K2" s="152"/>
      <c r="L2" s="152"/>
      <c r="M2" s="152"/>
      <c r="N2" s="152"/>
      <c r="O2" s="152"/>
      <c r="P2" s="152"/>
      <c r="Q2" s="152"/>
      <c r="R2" s="152"/>
    </row>
    <row r="3" spans="1:18">
      <c r="A3" s="154" t="s">
        <v>266</v>
      </c>
      <c r="B3" s="153"/>
      <c r="C3" s="153"/>
      <c r="D3" s="153"/>
      <c r="E3" s="153"/>
      <c r="F3" s="153"/>
      <c r="G3" s="153"/>
      <c r="H3" s="153"/>
      <c r="I3" s="153"/>
      <c r="J3" s="153"/>
      <c r="K3" s="153"/>
      <c r="L3" s="153"/>
      <c r="M3" s="153"/>
      <c r="N3" s="153"/>
      <c r="O3" s="153"/>
      <c r="P3" s="153"/>
      <c r="Q3" s="153"/>
      <c r="R3" s="153"/>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5" t="s">
        <v>252</v>
      </c>
      <c r="C14" s="155"/>
      <c r="D14" s="155"/>
      <c r="E14" s="155"/>
      <c r="F14" s="155"/>
      <c r="G14" s="155"/>
      <c r="H14" s="155"/>
      <c r="I14" s="155"/>
      <c r="J14" s="155"/>
      <c r="K14" s="155"/>
      <c r="L14" s="155"/>
      <c r="M14" s="155"/>
      <c r="N14" s="73"/>
      <c r="O14" s="73"/>
      <c r="P14" s="73"/>
      <c r="Q14" s="73"/>
      <c r="R14" s="73"/>
    </row>
    <row r="15" spans="1:18">
      <c r="A15" s="72"/>
      <c r="B15" s="155" t="s">
        <v>264</v>
      </c>
      <c r="C15" s="155"/>
      <c r="D15" s="155"/>
      <c r="E15" s="155"/>
      <c r="F15" s="155"/>
      <c r="G15" s="155"/>
      <c r="H15" s="155"/>
      <c r="I15" s="155"/>
      <c r="J15" s="155"/>
      <c r="K15" s="155"/>
      <c r="L15" s="155"/>
      <c r="M15" s="155"/>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4" t="s">
        <v>265</v>
      </c>
      <c r="B32" s="153"/>
      <c r="C32" s="153"/>
      <c r="D32" s="153"/>
      <c r="E32" s="153"/>
      <c r="F32" s="153"/>
      <c r="G32" s="153"/>
      <c r="H32" s="153"/>
      <c r="I32" s="153"/>
      <c r="J32" s="153"/>
      <c r="K32" s="153"/>
      <c r="L32" s="153"/>
      <c r="M32" s="153"/>
      <c r="N32" s="153"/>
      <c r="O32" s="153"/>
      <c r="P32" s="153"/>
      <c r="Q32" s="153"/>
      <c r="R32" s="153"/>
    </row>
    <row r="33" spans="1:18">
      <c r="A33" s="164" t="s">
        <v>201</v>
      </c>
      <c r="B33" s="165"/>
      <c r="C33" s="165"/>
      <c r="D33" s="165"/>
      <c r="E33" s="165"/>
      <c r="F33" s="165"/>
      <c r="G33" s="165"/>
      <c r="H33" s="165"/>
      <c r="I33" s="165"/>
      <c r="J33" s="165"/>
      <c r="K33" s="165"/>
      <c r="L33" s="165"/>
      <c r="M33" s="165"/>
      <c r="N33" s="165"/>
      <c r="O33" s="165"/>
      <c r="P33" s="165"/>
      <c r="Q33" s="165"/>
      <c r="R33" s="165"/>
    </row>
    <row r="34" spans="1:18">
      <c r="A34" s="166"/>
      <c r="B34" s="167"/>
      <c r="C34" s="167"/>
      <c r="D34" s="167"/>
      <c r="E34" s="167"/>
      <c r="F34" s="167"/>
      <c r="G34" s="167"/>
      <c r="H34" s="167"/>
      <c r="I34" s="167"/>
      <c r="J34" s="167"/>
      <c r="K34" s="167"/>
      <c r="L34" s="167"/>
      <c r="M34" s="167"/>
      <c r="N34" s="167"/>
      <c r="O34" s="167"/>
      <c r="P34" s="167"/>
      <c r="Q34" s="167"/>
      <c r="R34" s="167"/>
    </row>
    <row r="35" spans="1:18">
      <c r="A35" s="72"/>
      <c r="B35" s="73"/>
      <c r="C35" s="73"/>
      <c r="D35" s="73"/>
      <c r="E35" s="73"/>
      <c r="F35" s="73"/>
      <c r="G35" s="73"/>
      <c r="H35" s="73"/>
      <c r="I35" s="73"/>
      <c r="J35" s="73"/>
      <c r="K35" s="73"/>
      <c r="L35" s="73"/>
      <c r="M35" s="73"/>
      <c r="N35" s="73"/>
      <c r="O35" s="73"/>
      <c r="P35" s="73"/>
      <c r="Q35" s="73"/>
      <c r="R35" s="73"/>
    </row>
    <row r="36" spans="1:18">
      <c r="A36" s="72"/>
      <c r="B36" s="168" t="s">
        <v>188</v>
      </c>
      <c r="C36" s="169"/>
      <c r="D36" s="169"/>
      <c r="E36" s="169"/>
      <c r="F36" s="169"/>
      <c r="G36" s="169"/>
      <c r="H36" s="169"/>
      <c r="I36" s="169"/>
      <c r="J36" s="169"/>
      <c r="K36" s="169"/>
      <c r="L36" s="169"/>
      <c r="M36" s="170"/>
      <c r="N36" s="73"/>
      <c r="O36" s="73"/>
      <c r="P36" s="73"/>
      <c r="Q36" s="73"/>
      <c r="R36" s="73"/>
    </row>
    <row r="37" spans="1:18">
      <c r="A37" s="72"/>
      <c r="B37" s="72"/>
      <c r="C37" s="73"/>
      <c r="D37" s="73"/>
      <c r="E37" s="73"/>
      <c r="F37" s="73"/>
      <c r="G37" s="73"/>
      <c r="H37" s="172" t="s">
        <v>197</v>
      </c>
      <c r="I37" s="172"/>
      <c r="J37" s="172"/>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71" t="s">
        <v>173</v>
      </c>
      <c r="F38" s="171"/>
      <c r="G38" s="73"/>
      <c r="H38" s="83" t="s">
        <v>253</v>
      </c>
      <c r="I38" s="116">
        <v>3.0856051517533336</v>
      </c>
      <c r="J38" s="77" t="s">
        <v>22</v>
      </c>
      <c r="K38" s="171" t="s">
        <v>248</v>
      </c>
      <c r="L38" s="171"/>
      <c r="M38" s="76"/>
      <c r="N38" s="73"/>
      <c r="O38" s="73"/>
      <c r="P38" s="73"/>
      <c r="Q38" s="73"/>
      <c r="R38" s="73"/>
    </row>
    <row r="39" spans="1:18" ht="15.6">
      <c r="A39" s="72"/>
      <c r="B39" s="72"/>
      <c r="C39" s="83" t="s">
        <v>246</v>
      </c>
      <c r="D39" s="85">
        <f>IF($I$38&gt;$I$39,1,IF($I$38&lt;$I$39,-1,""))</f>
        <v>1</v>
      </c>
      <c r="E39" s="171" t="s">
        <v>3</v>
      </c>
      <c r="F39" s="171"/>
      <c r="G39" s="73"/>
      <c r="H39" s="83" t="s">
        <v>254</v>
      </c>
      <c r="I39" s="116">
        <v>2.95</v>
      </c>
      <c r="J39" s="77" t="s">
        <v>22</v>
      </c>
      <c r="K39" s="171" t="s">
        <v>247</v>
      </c>
      <c r="L39" s="171"/>
      <c r="M39" s="76"/>
      <c r="N39" s="73"/>
      <c r="O39" s="73"/>
      <c r="P39" s="73"/>
      <c r="Q39" s="73"/>
      <c r="R39" s="73"/>
    </row>
    <row r="40" spans="1:18">
      <c r="A40" s="72"/>
      <c r="B40" s="72"/>
      <c r="C40" s="73"/>
      <c r="D40" s="73"/>
      <c r="E40" s="73"/>
      <c r="F40" s="73"/>
      <c r="G40" s="73"/>
      <c r="H40" s="83" t="s">
        <v>250</v>
      </c>
      <c r="I40" s="116">
        <v>14.734460115406172</v>
      </c>
      <c r="J40" s="77" t="s">
        <v>202</v>
      </c>
      <c r="K40" s="171" t="s">
        <v>251</v>
      </c>
      <c r="L40" s="171"/>
      <c r="M40" s="76"/>
      <c r="N40" s="73"/>
      <c r="O40" s="73"/>
      <c r="P40" s="73"/>
      <c r="Q40" s="73"/>
      <c r="R40" s="73"/>
    </row>
    <row r="41" spans="1:18">
      <c r="A41" s="72"/>
      <c r="B41" s="72"/>
      <c r="C41" s="73"/>
      <c r="D41" s="73"/>
      <c r="E41" s="73"/>
      <c r="F41" s="73"/>
      <c r="G41" s="73"/>
      <c r="H41" s="83" t="s">
        <v>249</v>
      </c>
      <c r="I41" s="116">
        <v>318.14999999999998</v>
      </c>
      <c r="J41" s="77" t="s">
        <v>23</v>
      </c>
      <c r="K41" s="171" t="s">
        <v>205</v>
      </c>
      <c r="L41" s="171"/>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7" t="s">
        <v>257</v>
      </c>
      <c r="C57" s="167"/>
      <c r="D57" s="167"/>
      <c r="E57" s="167"/>
      <c r="F57" s="167"/>
      <c r="G57" s="167"/>
      <c r="H57" s="167"/>
      <c r="I57" s="167"/>
      <c r="J57" s="167"/>
      <c r="K57" s="167"/>
      <c r="L57" s="167"/>
      <c r="M57" s="167"/>
      <c r="N57" s="167"/>
      <c r="O57" s="167"/>
      <c r="P57" s="167"/>
      <c r="Q57" s="167"/>
      <c r="R57" s="167"/>
    </row>
    <row r="58" spans="1:18" s="69" customFormat="1">
      <c r="A58" s="72"/>
      <c r="B58" s="167"/>
      <c r="C58" s="167"/>
      <c r="D58" s="167"/>
      <c r="E58" s="167"/>
      <c r="F58" s="167"/>
      <c r="G58" s="167"/>
      <c r="H58" s="167"/>
      <c r="I58" s="167"/>
      <c r="J58" s="167"/>
      <c r="K58" s="167"/>
      <c r="L58" s="167"/>
      <c r="M58" s="167"/>
      <c r="N58" s="167"/>
      <c r="O58" s="167"/>
      <c r="P58" s="167"/>
      <c r="Q58" s="167"/>
      <c r="R58" s="167"/>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7" t="s">
        <v>212</v>
      </c>
      <c r="D61" s="167"/>
      <c r="E61" s="167"/>
      <c r="F61" s="167"/>
      <c r="G61" s="167"/>
      <c r="H61" s="167"/>
      <c r="I61" s="167"/>
      <c r="J61" s="167"/>
      <c r="K61" s="167"/>
      <c r="L61" s="167"/>
      <c r="M61" s="167"/>
      <c r="N61" s="167"/>
      <c r="O61" s="167"/>
      <c r="P61" s="167"/>
      <c r="Q61" s="167"/>
      <c r="R61" s="167"/>
    </row>
    <row r="62" spans="1:18" s="69" customFormat="1">
      <c r="A62" s="72"/>
      <c r="B62" s="73"/>
      <c r="C62" s="167"/>
      <c r="D62" s="167"/>
      <c r="E62" s="167"/>
      <c r="F62" s="167"/>
      <c r="G62" s="167"/>
      <c r="H62" s="167"/>
      <c r="I62" s="167"/>
      <c r="J62" s="167"/>
      <c r="K62" s="167"/>
      <c r="L62" s="167"/>
      <c r="M62" s="167"/>
      <c r="N62" s="167"/>
      <c r="O62" s="167"/>
      <c r="P62" s="167"/>
      <c r="Q62" s="167"/>
      <c r="R62" s="167"/>
    </row>
    <row r="63" spans="1:18" s="69" customFormat="1">
      <c r="A63" s="72"/>
      <c r="B63" s="73"/>
      <c r="C63" s="167"/>
      <c r="D63" s="167"/>
      <c r="E63" s="167"/>
      <c r="F63" s="167"/>
      <c r="G63" s="167"/>
      <c r="H63" s="167"/>
      <c r="I63" s="167"/>
      <c r="J63" s="167"/>
      <c r="K63" s="167"/>
      <c r="L63" s="167"/>
      <c r="M63" s="167"/>
      <c r="N63" s="167"/>
      <c r="O63" s="167"/>
      <c r="P63" s="167"/>
      <c r="Q63" s="167"/>
      <c r="R63" s="167"/>
    </row>
    <row r="64" spans="1:18" s="69" customFormat="1">
      <c r="A64" s="72"/>
      <c r="B64" s="73"/>
      <c r="C64" s="73"/>
      <c r="D64" s="73"/>
      <c r="E64" s="73"/>
      <c r="F64" s="73"/>
      <c r="G64" s="73"/>
      <c r="H64" s="73"/>
      <c r="I64" s="73"/>
      <c r="J64" s="73"/>
      <c r="K64" s="73"/>
      <c r="L64" s="73"/>
      <c r="M64" s="73"/>
      <c r="N64" s="73"/>
      <c r="O64" s="73"/>
      <c r="P64" s="73"/>
      <c r="Q64" s="73"/>
      <c r="R64" s="73"/>
    </row>
    <row r="65" spans="1:18" s="154" customFormat="1">
      <c r="A65" s="173" t="s">
        <v>241</v>
      </c>
      <c r="B65" s="174"/>
      <c r="C65" s="174"/>
      <c r="D65" s="174"/>
      <c r="E65" s="174"/>
      <c r="F65" s="174"/>
      <c r="G65" s="174"/>
      <c r="H65" s="174"/>
      <c r="I65" s="174"/>
      <c r="J65" s="174"/>
      <c r="K65" s="174"/>
      <c r="L65" s="174"/>
      <c r="M65" s="174"/>
      <c r="N65" s="174"/>
      <c r="O65" s="174"/>
      <c r="P65" s="174"/>
      <c r="Q65" s="174"/>
      <c r="R65" s="174"/>
    </row>
    <row r="66" spans="1:18" s="69" customFormat="1">
      <c r="A66" s="164" t="s">
        <v>263</v>
      </c>
      <c r="B66" s="165"/>
      <c r="C66" s="165"/>
      <c r="D66" s="165"/>
      <c r="E66" s="165"/>
      <c r="F66" s="165"/>
      <c r="G66" s="165"/>
      <c r="H66" s="165"/>
      <c r="I66" s="165"/>
      <c r="J66" s="165"/>
      <c r="K66" s="165"/>
      <c r="L66" s="165"/>
      <c r="M66" s="165"/>
      <c r="N66" s="165"/>
      <c r="O66" s="165"/>
      <c r="P66" s="165"/>
      <c r="Q66" s="165"/>
      <c r="R66" s="165"/>
    </row>
    <row r="67" spans="1:18" s="69" customFormat="1">
      <c r="A67" s="166" t="s">
        <v>180</v>
      </c>
      <c r="B67" s="167"/>
      <c r="C67" s="167"/>
      <c r="D67" s="167"/>
      <c r="E67" s="167"/>
      <c r="F67" s="167"/>
      <c r="G67" s="167"/>
      <c r="H67" s="167"/>
      <c r="I67" s="167"/>
      <c r="J67" s="167"/>
      <c r="K67" s="167"/>
      <c r="L67" s="167"/>
      <c r="M67" s="167"/>
      <c r="N67" s="167"/>
      <c r="O67" s="167"/>
      <c r="P67" s="167"/>
      <c r="Q67" s="167"/>
      <c r="R67" s="167"/>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7" t="s">
        <v>199</v>
      </c>
      <c r="C69" s="167"/>
      <c r="D69" s="167"/>
      <c r="E69" s="167"/>
      <c r="F69" s="167"/>
      <c r="G69" s="167"/>
      <c r="H69" s="167"/>
      <c r="I69" s="167"/>
      <c r="J69" s="167"/>
      <c r="K69" s="167"/>
      <c r="L69" s="167"/>
      <c r="M69" s="167"/>
      <c r="N69" s="167"/>
      <c r="O69" s="167"/>
      <c r="P69" s="167"/>
      <c r="Q69" s="167"/>
      <c r="R69" s="114"/>
    </row>
    <row r="70" spans="1:18" s="69" customFormat="1">
      <c r="A70" s="113"/>
      <c r="B70" s="167"/>
      <c r="C70" s="167"/>
      <c r="D70" s="167"/>
      <c r="E70" s="167"/>
      <c r="F70" s="167"/>
      <c r="G70" s="167"/>
      <c r="H70" s="167"/>
      <c r="I70" s="167"/>
      <c r="J70" s="167"/>
      <c r="K70" s="167"/>
      <c r="L70" s="167"/>
      <c r="M70" s="167"/>
      <c r="N70" s="167"/>
      <c r="O70" s="167"/>
      <c r="P70" s="167"/>
      <c r="Q70" s="167"/>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8" t="s">
        <v>188</v>
      </c>
      <c r="C72" s="169"/>
      <c r="D72" s="169"/>
      <c r="E72" s="169"/>
      <c r="F72" s="169"/>
      <c r="G72" s="169"/>
      <c r="H72" s="169"/>
      <c r="I72" s="169"/>
      <c r="J72" s="169"/>
      <c r="K72" s="169"/>
      <c r="L72" s="169"/>
      <c r="M72" s="170"/>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71" t="s">
        <v>173</v>
      </c>
      <c r="F74" s="171"/>
      <c r="G74" s="73"/>
      <c r="H74" s="77" t="s">
        <v>190</v>
      </c>
      <c r="I74" s="116">
        <v>0.48</v>
      </c>
      <c r="J74" s="77" t="s">
        <v>3</v>
      </c>
      <c r="K74" s="171" t="s">
        <v>203</v>
      </c>
      <c r="L74" s="171"/>
      <c r="M74" s="76"/>
      <c r="N74" s="114"/>
      <c r="O74" s="114"/>
      <c r="P74" s="114"/>
      <c r="Q74" s="114"/>
      <c r="R74" s="114"/>
    </row>
    <row r="75" spans="1:18">
      <c r="A75" s="113"/>
      <c r="B75" s="72"/>
      <c r="C75" s="83" t="s">
        <v>246</v>
      </c>
      <c r="D75" s="85"/>
      <c r="E75" s="171" t="s">
        <v>3</v>
      </c>
      <c r="F75" s="171"/>
      <c r="G75" s="73"/>
      <c r="H75" s="77" t="s">
        <v>191</v>
      </c>
      <c r="I75" s="116">
        <v>312.74999024855759</v>
      </c>
      <c r="J75" s="77" t="s">
        <v>189</v>
      </c>
      <c r="K75" s="171" t="s">
        <v>204</v>
      </c>
      <c r="L75" s="171"/>
      <c r="M75" s="76"/>
      <c r="N75" s="114"/>
      <c r="O75" s="114"/>
      <c r="P75" s="114"/>
      <c r="Q75" s="114"/>
      <c r="R75" s="114"/>
    </row>
    <row r="76" spans="1:18">
      <c r="A76" s="113"/>
      <c r="B76" s="72"/>
      <c r="C76" s="73"/>
      <c r="D76" s="73"/>
      <c r="E76" s="73"/>
      <c r="F76" s="73"/>
      <c r="G76" s="73"/>
      <c r="H76" s="77" t="s">
        <v>192</v>
      </c>
      <c r="I76" s="116">
        <v>318.14999999999998</v>
      </c>
      <c r="J76" s="77" t="s">
        <v>23</v>
      </c>
      <c r="K76" s="171" t="s">
        <v>205</v>
      </c>
      <c r="L76" s="171"/>
      <c r="M76" s="76"/>
      <c r="N76" s="114"/>
      <c r="O76" s="114"/>
      <c r="P76" s="114"/>
      <c r="Q76" s="114"/>
      <c r="R76" s="114"/>
    </row>
    <row r="77" spans="1:18" ht="15.6">
      <c r="A77" s="113"/>
      <c r="B77" s="72"/>
      <c r="C77" s="73"/>
      <c r="D77" s="73"/>
      <c r="E77" s="73"/>
      <c r="F77" s="73"/>
      <c r="G77" s="73"/>
      <c r="H77" s="77" t="s">
        <v>193</v>
      </c>
      <c r="I77" s="116">
        <v>5</v>
      </c>
      <c r="J77" s="77" t="s">
        <v>109</v>
      </c>
      <c r="K77" s="171" t="s">
        <v>206</v>
      </c>
      <c r="L77" s="171"/>
      <c r="M77" s="76"/>
      <c r="N77" s="114"/>
      <c r="O77" s="114"/>
      <c r="P77" s="114"/>
      <c r="Q77" s="114"/>
      <c r="R77" s="114"/>
    </row>
    <row r="78" spans="1:18" ht="15.6">
      <c r="A78" s="113"/>
      <c r="B78" s="72"/>
      <c r="C78" s="73"/>
      <c r="D78" s="73"/>
      <c r="E78" s="73"/>
      <c r="F78" s="73"/>
      <c r="G78" s="73"/>
      <c r="H78" s="77" t="s">
        <v>195</v>
      </c>
      <c r="I78" s="116">
        <v>3.07</v>
      </c>
      <c r="J78" s="77" t="s">
        <v>22</v>
      </c>
      <c r="K78" s="171" t="s">
        <v>207</v>
      </c>
      <c r="L78" s="171"/>
      <c r="M78" s="76"/>
      <c r="N78" s="114"/>
      <c r="O78" s="114"/>
      <c r="P78" s="114"/>
      <c r="Q78" s="114"/>
      <c r="R78" s="114"/>
    </row>
    <row r="79" spans="1:18" ht="15.6">
      <c r="A79" s="113"/>
      <c r="B79" s="72"/>
      <c r="C79" s="73"/>
      <c r="D79" s="73"/>
      <c r="E79" s="73"/>
      <c r="F79" s="73"/>
      <c r="G79" s="73"/>
      <c r="H79" s="77" t="s">
        <v>196</v>
      </c>
      <c r="I79" s="116">
        <v>0.4764958148898909</v>
      </c>
      <c r="J79" s="77" t="s">
        <v>22</v>
      </c>
      <c r="K79" s="171" t="s">
        <v>208</v>
      </c>
      <c r="L79" s="171"/>
      <c r="M79" s="76"/>
      <c r="N79" s="114"/>
      <c r="O79" s="114"/>
      <c r="P79" s="114"/>
      <c r="Q79" s="114"/>
      <c r="R79" s="114"/>
    </row>
    <row r="80" spans="1:18">
      <c r="A80" s="113"/>
      <c r="B80" s="72"/>
      <c r="C80" s="73"/>
      <c r="D80" s="73"/>
      <c r="E80" s="73"/>
      <c r="F80" s="73"/>
      <c r="G80" s="73"/>
      <c r="H80" s="77" t="s">
        <v>194</v>
      </c>
      <c r="I80" s="116">
        <v>3.0856051517533336</v>
      </c>
      <c r="J80" s="77" t="s">
        <v>22</v>
      </c>
      <c r="K80" s="171" t="s">
        <v>209</v>
      </c>
      <c r="L80" s="171"/>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5" t="s">
        <v>268</v>
      </c>
      <c r="C144" s="155"/>
      <c r="D144" s="155"/>
      <c r="E144" s="155"/>
      <c r="F144" s="155"/>
      <c r="G144" s="155"/>
      <c r="H144" s="155"/>
      <c r="I144" s="155"/>
      <c r="J144" s="155"/>
      <c r="K144" s="155"/>
      <c r="L144" s="155"/>
      <c r="M144" s="155"/>
      <c r="N144" s="155"/>
      <c r="O144" s="155"/>
      <c r="P144" s="155"/>
      <c r="Q144" s="155"/>
      <c r="R144" s="73"/>
    </row>
    <row r="145" spans="1:18">
      <c r="A145" s="72"/>
      <c r="B145" s="155"/>
      <c r="C145" s="155"/>
      <c r="D145" s="155"/>
      <c r="E145" s="155"/>
      <c r="F145" s="155"/>
      <c r="G145" s="155"/>
      <c r="H145" s="155"/>
      <c r="I145" s="155"/>
      <c r="J145" s="155"/>
      <c r="K145" s="155"/>
      <c r="L145" s="155"/>
      <c r="M145" s="155"/>
      <c r="N145" s="155"/>
      <c r="O145" s="155"/>
      <c r="P145" s="155"/>
      <c r="Q145" s="155"/>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4" t="s">
        <v>178</v>
      </c>
      <c r="B147" s="153"/>
      <c r="C147" s="153"/>
      <c r="D147" s="153"/>
      <c r="E147" s="153"/>
      <c r="F147" s="153"/>
      <c r="G147" s="153"/>
      <c r="H147" s="153"/>
      <c r="I147" s="153"/>
      <c r="J147" s="153"/>
      <c r="K147" s="153"/>
      <c r="L147" s="153"/>
      <c r="M147" s="153"/>
      <c r="N147" s="153"/>
      <c r="O147" s="153"/>
      <c r="P147" s="153"/>
      <c r="Q147" s="153"/>
      <c r="R147" s="153"/>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28" activePane="bottomLeft" state="frozen"/>
      <selection activeCell="C10" sqref="C10"/>
      <selection pane="bottomLeft" activeCell="C30" sqref="C30"/>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0" t="s">
        <v>40</v>
      </c>
      <c r="C3" s="160"/>
      <c r="D3" s="160"/>
      <c r="E3" s="160"/>
      <c r="F3" s="160"/>
      <c r="G3" s="160"/>
      <c r="H3" s="160"/>
      <c r="I3" s="160"/>
      <c r="J3" s="160"/>
      <c r="K3" s="160"/>
    </row>
    <row r="4" spans="2:11" ht="14.4" customHeight="1">
      <c r="B4" s="14"/>
      <c r="C4" s="103"/>
      <c r="D4" s="16"/>
      <c r="E4" s="17"/>
      <c r="F4" s="17"/>
      <c r="G4" s="17"/>
      <c r="H4" s="17"/>
      <c r="I4" s="17"/>
      <c r="J4" s="17"/>
      <c r="K4" s="157" t="str">
        <f>IF(COUNTIF(Table1747[Test 3],1)=COUNTA(Table1747[Value]),"Ready","Not Ready")</f>
        <v>Ready</v>
      </c>
    </row>
    <row r="5" spans="2:11" ht="14.4" customHeight="1">
      <c r="B5" s="18"/>
      <c r="C5" s="104"/>
      <c r="D5" s="97"/>
      <c r="E5" s="97"/>
      <c r="F5" s="97"/>
      <c r="G5" s="97"/>
      <c r="H5" s="20"/>
      <c r="I5" s="97"/>
      <c r="J5" s="97"/>
      <c r="K5" s="158"/>
    </row>
    <row r="6" spans="2:11" ht="14.4" customHeight="1">
      <c r="B6" s="18"/>
      <c r="C6" s="104"/>
      <c r="D6" s="97"/>
      <c r="E6" s="97"/>
      <c r="F6" s="97"/>
      <c r="G6" s="97"/>
      <c r="H6" s="20"/>
      <c r="I6" s="97"/>
      <c r="J6" s="97"/>
      <c r="K6" s="158"/>
    </row>
    <row r="7" spans="2:11" ht="14.4" customHeight="1">
      <c r="B7" s="18"/>
      <c r="C7" s="104"/>
      <c r="D7" s="97"/>
      <c r="E7" s="97"/>
      <c r="F7" s="97"/>
      <c r="G7" s="97"/>
      <c r="H7" s="20"/>
      <c r="I7" s="97"/>
      <c r="J7" s="97"/>
      <c r="K7" s="158"/>
    </row>
    <row r="8" spans="2:11" ht="14.4" customHeight="1">
      <c r="B8" s="21"/>
      <c r="C8" s="105"/>
      <c r="D8" s="23"/>
      <c r="E8" s="23"/>
      <c r="F8" s="23"/>
      <c r="G8" s="23"/>
      <c r="H8" s="24"/>
      <c r="I8" s="23"/>
      <c r="J8" s="23"/>
      <c r="K8" s="159"/>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7</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c9Opz6ojuwe/tO2zl/3ekwOEXAmwB1Pl1KsHDVrbGtTImUJYvlSaYCPmagWc4PK1Rs4D4K8Sypqmc++Ohw785A==" saltValue="1LD2iUkRF5fA6p6AG/Cdvg==" spinCount="100000" sheet="1" objects="1" scenarios="1" selectLockedCells="1"/>
  <mergeCells count="2">
    <mergeCell ref="B3:K3"/>
    <mergeCell ref="K4:K8"/>
  </mergeCells>
  <conditionalFormatting sqref="C20 C10:C13 C30:C37 C39:C40 C42">
    <cfRule type="expression" dxfId="145" priority="55">
      <formula>IF(AND($C10&lt;&gt;"",$J10=0),1,0)</formula>
    </cfRule>
    <cfRule type="expression" dxfId="144" priority="56">
      <formula>IF($C10&lt;&gt;"",1,0)</formula>
    </cfRule>
    <cfRule type="expression" dxfId="143" priority="57">
      <formula>$J10=0</formula>
    </cfRule>
  </conditionalFormatting>
  <conditionalFormatting sqref="C22:C24">
    <cfRule type="expression" dxfId="142" priority="49">
      <formula>IF(AND($C22&lt;&gt;"",$J22=0),1,0)</formula>
    </cfRule>
    <cfRule type="expression" dxfId="141" priority="50">
      <formula>IF($C22&lt;&gt;"",1,0)</formula>
    </cfRule>
    <cfRule type="expression" dxfId="140" priority="51">
      <formula>$J22=0</formula>
    </cfRule>
  </conditionalFormatting>
  <conditionalFormatting sqref="C18:C19 C14:C16">
    <cfRule type="expression" dxfId="139" priority="46">
      <formula>IF(AND($C14&lt;&gt;"",$J14=0),1,0)</formula>
    </cfRule>
    <cfRule type="expression" dxfId="138" priority="47">
      <formula>IF($C14&lt;&gt;"",1,0)</formula>
    </cfRule>
    <cfRule type="expression" dxfId="137" priority="48">
      <formula>$J14=0</formula>
    </cfRule>
  </conditionalFormatting>
  <conditionalFormatting sqref="C17">
    <cfRule type="expression" dxfId="136" priority="40">
      <formula>IF(AND($C17&lt;&gt;"",$J17=0),1,0)</formula>
    </cfRule>
    <cfRule type="expression" dxfId="135" priority="41">
      <formula>IF($C17&lt;&gt;"",1,0)</formula>
    </cfRule>
    <cfRule type="expression" dxfId="134" priority="42">
      <formula>$J17=0</formula>
    </cfRule>
  </conditionalFormatting>
  <conditionalFormatting sqref="C21">
    <cfRule type="expression" dxfId="133" priority="37">
      <formula>IF(AND($C21&lt;&gt;"",$J21=0),1,0)</formula>
    </cfRule>
    <cfRule type="expression" dxfId="132" priority="38">
      <formula>IF($C21&lt;&gt;"",1,0)</formula>
    </cfRule>
    <cfRule type="expression" dxfId="131" priority="39">
      <formula>$J21=0</formula>
    </cfRule>
  </conditionalFormatting>
  <conditionalFormatting sqref="C27 C29">
    <cfRule type="expression" dxfId="130" priority="25">
      <formula>IF(AND($C27&lt;&gt;"",$J27=0),1,0)</formula>
    </cfRule>
    <cfRule type="expression" dxfId="129" priority="26">
      <formula>IF($C27&lt;&gt;"",1,0)</formula>
    </cfRule>
    <cfRule type="expression" dxfId="128" priority="27">
      <formula>$J27=0</formula>
    </cfRule>
  </conditionalFormatting>
  <conditionalFormatting sqref="C25">
    <cfRule type="expression" dxfId="127" priority="22">
      <formula>IF(AND($C25&lt;&gt;"",$J25=0),1,0)</formula>
    </cfRule>
    <cfRule type="expression" dxfId="126" priority="23">
      <formula>IF($C25&lt;&gt;"",1,0)</formula>
    </cfRule>
    <cfRule type="expression" dxfId="125" priority="24">
      <formula>$J25=0</formula>
    </cfRule>
  </conditionalFormatting>
  <conditionalFormatting sqref="C26">
    <cfRule type="expression" dxfId="124" priority="19">
      <formula>IF(AND($C26&lt;&gt;"",$J26=0),1,0)</formula>
    </cfRule>
    <cfRule type="expression" dxfId="123" priority="20">
      <formula>IF($C26&lt;&gt;"",1,0)</formula>
    </cfRule>
    <cfRule type="expression" dxfId="122" priority="21">
      <formula>$J26=0</formula>
    </cfRule>
  </conditionalFormatting>
  <conditionalFormatting sqref="C28">
    <cfRule type="expression" dxfId="121" priority="16">
      <formula>IF(AND($C28&lt;&gt;"",$J28=0),1,0)</formula>
    </cfRule>
    <cfRule type="expression" dxfId="120" priority="17">
      <formula>IF($C28&lt;&gt;"",1,0)</formula>
    </cfRule>
    <cfRule type="expression" dxfId="119" priority="18">
      <formula>$J28=0</formula>
    </cfRule>
  </conditionalFormatting>
  <conditionalFormatting sqref="C38">
    <cfRule type="expression" dxfId="118" priority="7">
      <formula>IF(AND($C38&lt;&gt;"",$J38=0),1,0)</formula>
    </cfRule>
    <cfRule type="expression" dxfId="117" priority="8">
      <formula>IF($C38&lt;&gt;"",1,0)</formula>
    </cfRule>
    <cfRule type="expression" dxfId="116" priority="9">
      <formula>$J38=0</formula>
    </cfRule>
  </conditionalFormatting>
  <conditionalFormatting sqref="K4">
    <cfRule type="expression" dxfId="115" priority="2242">
      <formula>IF(COUNTA($C$10:$C$42)&lt;&gt;COUNTIF($J$10:$J$42,1),1,0)</formula>
    </cfRule>
    <cfRule type="expression" dxfId="114" priority="2243">
      <formula>IF(COUNTA($C$10:$C$42)=COUNTIF($J$10:$J$42,1),1,0)</formula>
    </cfRule>
  </conditionalFormatting>
  <conditionalFormatting sqref="C41">
    <cfRule type="expression" dxfId="113" priority="1">
      <formula>IF(AND($C41&lt;&gt;"",$J41=0),1,0)</formula>
    </cfRule>
    <cfRule type="expression" dxfId="112" priority="2">
      <formula>IF($C41&lt;&gt;"",1,0)</formula>
    </cfRule>
    <cfRule type="expression" dxfId="11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11"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5" t="s">
        <v>40</v>
      </c>
      <c r="C2" s="176"/>
      <c r="D2" s="176"/>
      <c r="E2" s="176"/>
      <c r="F2" s="176"/>
      <c r="G2" s="176"/>
      <c r="H2" s="176"/>
      <c r="I2" s="176"/>
      <c r="J2" s="176"/>
      <c r="K2" s="177"/>
    </row>
    <row r="3" spans="2:11" ht="14.4" customHeight="1">
      <c r="B3" s="14"/>
      <c r="C3" s="15"/>
      <c r="D3" s="16"/>
      <c r="E3" s="17"/>
      <c r="F3" s="17"/>
      <c r="G3" s="17"/>
      <c r="H3" s="17"/>
      <c r="I3" s="17"/>
      <c r="J3" s="17"/>
      <c r="K3" s="157" t="str">
        <f>IF(COUNTIF(Table1102[Test 3],1)=COUNTA(Table1102[Value]),"Ready","Not Ready")</f>
        <v>Ready</v>
      </c>
    </row>
    <row r="4" spans="2:11" ht="14.4" customHeight="1">
      <c r="B4" s="18"/>
      <c r="C4" s="19"/>
      <c r="D4" s="86"/>
      <c r="E4" s="86"/>
      <c r="F4" s="86"/>
      <c r="G4" s="86"/>
      <c r="H4" s="20"/>
      <c r="I4" s="86"/>
      <c r="J4" s="86"/>
      <c r="K4" s="158"/>
    </row>
    <row r="5" spans="2:11" ht="14.4" customHeight="1">
      <c r="B5" s="18"/>
      <c r="C5" s="19"/>
      <c r="D5" s="86"/>
      <c r="E5" s="86"/>
      <c r="F5" s="86"/>
      <c r="G5" s="86"/>
      <c r="H5" s="20"/>
      <c r="I5" s="86"/>
      <c r="J5" s="86"/>
      <c r="K5" s="158"/>
    </row>
    <row r="6" spans="2:11" ht="14.4" customHeight="1">
      <c r="B6" s="18"/>
      <c r="C6" s="19"/>
      <c r="D6" s="86"/>
      <c r="E6" s="86"/>
      <c r="F6" s="86"/>
      <c r="G6" s="86"/>
      <c r="H6" s="20"/>
      <c r="I6" s="86"/>
      <c r="J6" s="86"/>
      <c r="K6" s="158"/>
    </row>
    <row r="7" spans="2:11" ht="14.4" customHeight="1">
      <c r="B7" s="21"/>
      <c r="C7" s="22"/>
      <c r="D7" s="23"/>
      <c r="E7" s="23"/>
      <c r="F7" s="23"/>
      <c r="G7" s="23"/>
      <c r="H7" s="24"/>
      <c r="I7" s="23"/>
      <c r="J7" s="23"/>
      <c r="K7" s="159"/>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c r="D19" s="55" t="s">
        <v>271</v>
      </c>
      <c r="E19" s="87" t="s">
        <v>29</v>
      </c>
      <c r="F19" s="87" t="s">
        <v>7</v>
      </c>
      <c r="G19" s="2" t="s">
        <v>60</v>
      </c>
      <c r="H19" s="87">
        <v>1</v>
      </c>
      <c r="I19" s="87">
        <v>1</v>
      </c>
      <c r="J19" s="7">
        <f>IF(Models!$C$14=0,0,IF(Models!$C$14=1,1,""))</f>
        <v>0</v>
      </c>
      <c r="K19" s="5" t="s">
        <v>280</v>
      </c>
    </row>
    <row r="20" spans="2:11" ht="28.8">
      <c r="B20" s="117" t="s">
        <v>365</v>
      </c>
      <c r="C20" s="51"/>
      <c r="D20" s="55" t="s">
        <v>271</v>
      </c>
      <c r="E20" s="87" t="s">
        <v>29</v>
      </c>
      <c r="F20" s="87" t="s">
        <v>7</v>
      </c>
      <c r="G20" s="2" t="s">
        <v>60</v>
      </c>
      <c r="H20" s="87">
        <v>1</v>
      </c>
      <c r="I20" s="87">
        <v>1</v>
      </c>
      <c r="J20" s="7">
        <f>IF(Models!$C$14=0,0,IF(Models!$C$14=1,1,""))</f>
        <v>0</v>
      </c>
      <c r="K20" s="5" t="s">
        <v>281</v>
      </c>
    </row>
    <row r="21" spans="2:11">
      <c r="B21" s="94" t="s">
        <v>450</v>
      </c>
      <c r="C21" s="51"/>
      <c r="D21" s="55" t="s">
        <v>24</v>
      </c>
      <c r="E21" s="93" t="s">
        <v>29</v>
      </c>
      <c r="F21" s="93" t="s">
        <v>7</v>
      </c>
      <c r="G21" s="2" t="s">
        <v>60</v>
      </c>
      <c r="H21" s="93">
        <v>1</v>
      </c>
      <c r="I21" s="93">
        <v>1</v>
      </c>
      <c r="J21" s="7">
        <f>IF(Models!$C$14=0,0,IF(Models!$C$14=1,1,""))</f>
        <v>0</v>
      </c>
      <c r="K21" s="5" t="s">
        <v>316</v>
      </c>
    </row>
    <row r="22" spans="2:11">
      <c r="B22" s="94" t="s">
        <v>451</v>
      </c>
      <c r="C22" s="51"/>
      <c r="D22" s="55" t="s">
        <v>363</v>
      </c>
      <c r="E22" s="93" t="s">
        <v>29</v>
      </c>
      <c r="F22" s="93" t="s">
        <v>7</v>
      </c>
      <c r="G22" s="2" t="s">
        <v>60</v>
      </c>
      <c r="H22" s="93">
        <v>1</v>
      </c>
      <c r="I22" s="93">
        <v>1</v>
      </c>
      <c r="J22" s="7">
        <f>IF(Models!$C$14=0,0,IF(Models!$C$14=1,1,""))</f>
        <v>0</v>
      </c>
      <c r="K22" s="5" t="s">
        <v>317</v>
      </c>
    </row>
    <row r="23" spans="2:11">
      <c r="B23" s="9" t="s">
        <v>148</v>
      </c>
      <c r="C23" s="52"/>
      <c r="D23" s="10"/>
      <c r="E23" s="11"/>
      <c r="F23" s="11"/>
      <c r="G23" s="10"/>
      <c r="H23" s="11">
        <v>1</v>
      </c>
      <c r="I23" s="11">
        <v>1</v>
      </c>
      <c r="J23" s="12">
        <v>0</v>
      </c>
      <c r="K23" s="13" t="s">
        <v>149</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95" priority="10">
      <formula>IF(AND($C9&lt;&gt;"",$J9=0),1,0)</formula>
    </cfRule>
    <cfRule type="expression" dxfId="94" priority="11">
      <formula>IF($C9&lt;&gt;"",1,0)</formula>
    </cfRule>
    <cfRule type="expression" dxfId="93" priority="12">
      <formula>$J9=0</formula>
    </cfRule>
  </conditionalFormatting>
  <conditionalFormatting sqref="C10">
    <cfRule type="expression" dxfId="92" priority="7">
      <formula>IF(AND($C10&lt;&gt;"",$J10=0),1,0)</formula>
    </cfRule>
    <cfRule type="expression" dxfId="91" priority="8">
      <formula>IF($C10&lt;&gt;"",1,0)</formula>
    </cfRule>
    <cfRule type="expression" dxfId="90" priority="9">
      <formula>$J10=0</formula>
    </cfRule>
  </conditionalFormatting>
  <conditionalFormatting sqref="K3">
    <cfRule type="expression" dxfId="89" priority="2214">
      <formula>IF(COUNTA($C$9:$C$23)&lt;&gt;COUNTIF($J$9:$J$23,1),1,0)</formula>
    </cfRule>
    <cfRule type="expression" dxfId="88"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5" t="s">
        <v>40</v>
      </c>
      <c r="C3" s="176"/>
      <c r="D3" s="176"/>
      <c r="E3" s="176"/>
      <c r="F3" s="176"/>
      <c r="G3" s="176"/>
      <c r="H3" s="176"/>
      <c r="I3" s="176"/>
      <c r="J3" s="176"/>
      <c r="K3" s="177"/>
    </row>
    <row r="4" spans="2:11" ht="14.4" customHeight="1">
      <c r="B4" s="14"/>
      <c r="C4" s="15"/>
      <c r="D4" s="16"/>
      <c r="E4" s="17"/>
      <c r="F4" s="17"/>
      <c r="G4" s="17"/>
      <c r="H4" s="17"/>
      <c r="I4" s="17"/>
      <c r="J4" s="17"/>
      <c r="K4" s="157" t="str">
        <f>IF(COUNTIF(Table1102412[Test 3],1)=COUNTA(Table1102412[Value]),"Ready","Not Ready")</f>
        <v>Ready</v>
      </c>
    </row>
    <row r="5" spans="2:11" ht="14.4" customHeight="1">
      <c r="B5" s="18"/>
      <c r="C5" s="19"/>
      <c r="D5" s="86"/>
      <c r="E5" s="86"/>
      <c r="F5" s="86"/>
      <c r="G5" s="86"/>
      <c r="H5" s="20"/>
      <c r="I5" s="86"/>
      <c r="J5" s="86"/>
      <c r="K5" s="158"/>
    </row>
    <row r="6" spans="2:11" ht="14.4" customHeight="1">
      <c r="B6" s="18"/>
      <c r="C6" s="19"/>
      <c r="D6" s="86"/>
      <c r="E6" s="86"/>
      <c r="F6" s="86"/>
      <c r="G6" s="86"/>
      <c r="H6" s="20"/>
      <c r="I6" s="86"/>
      <c r="J6" s="86"/>
      <c r="K6" s="158"/>
    </row>
    <row r="7" spans="2:11" ht="14.4" customHeight="1">
      <c r="B7" s="18"/>
      <c r="C7" s="19"/>
      <c r="D7" s="86"/>
      <c r="E7" s="86"/>
      <c r="F7" s="86"/>
      <c r="G7" s="86"/>
      <c r="H7" s="20"/>
      <c r="I7" s="86"/>
      <c r="J7" s="86"/>
      <c r="K7" s="158"/>
    </row>
    <row r="8" spans="2:11" ht="14.4" customHeight="1">
      <c r="B8" s="21"/>
      <c r="C8" s="22"/>
      <c r="D8" s="23"/>
      <c r="E8" s="23"/>
      <c r="F8" s="23"/>
      <c r="G8" s="23"/>
      <c r="H8" s="24"/>
      <c r="I8" s="23"/>
      <c r="J8" s="23"/>
      <c r="K8" s="159"/>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6">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c r="D22" s="55" t="s">
        <v>271</v>
      </c>
      <c r="E22" s="93" t="s">
        <v>29</v>
      </c>
      <c r="F22" s="93" t="s">
        <v>7</v>
      </c>
      <c r="G22" s="2" t="s">
        <v>60</v>
      </c>
      <c r="H22" s="93">
        <v>1</v>
      </c>
      <c r="I22" s="93">
        <v>1</v>
      </c>
      <c r="J22" s="7">
        <f>IF(Models!$C$14=0,0,IF(Models!$C$14=1,1,""))</f>
        <v>0</v>
      </c>
      <c r="K22" s="5" t="s">
        <v>280</v>
      </c>
    </row>
    <row r="23" spans="2:11" ht="28.8">
      <c r="B23" s="117" t="s">
        <v>371</v>
      </c>
      <c r="C23" s="51"/>
      <c r="D23" s="55" t="s">
        <v>271</v>
      </c>
      <c r="E23" s="93" t="s">
        <v>29</v>
      </c>
      <c r="F23" s="93" t="s">
        <v>7</v>
      </c>
      <c r="G23" s="2" t="s">
        <v>60</v>
      </c>
      <c r="H23" s="93">
        <v>1</v>
      </c>
      <c r="I23" s="93">
        <v>1</v>
      </c>
      <c r="J23" s="7">
        <f>IF(Models!$C$14=0,0,IF(Models!$C$14=1,1,""))</f>
        <v>0</v>
      </c>
      <c r="K23" s="5" t="s">
        <v>281</v>
      </c>
    </row>
    <row r="24" spans="2:11" ht="28.8">
      <c r="B24" s="94" t="s">
        <v>448</v>
      </c>
      <c r="C24" s="51"/>
      <c r="D24" s="55" t="s">
        <v>24</v>
      </c>
      <c r="E24" s="93" t="s">
        <v>29</v>
      </c>
      <c r="F24" s="93" t="s">
        <v>7</v>
      </c>
      <c r="G24" s="2" t="s">
        <v>60</v>
      </c>
      <c r="H24" s="93">
        <v>1</v>
      </c>
      <c r="I24" s="93">
        <v>1</v>
      </c>
      <c r="J24" s="7">
        <f>IF(Models!$C$14=0,0,IF(Models!$C$14=1,1,""))</f>
        <v>0</v>
      </c>
      <c r="K24" s="5" t="s">
        <v>280</v>
      </c>
    </row>
    <row r="25" spans="2:11" ht="28.8">
      <c r="B25" s="94" t="s">
        <v>449</v>
      </c>
      <c r="C25" s="51"/>
      <c r="D25" s="55" t="s">
        <v>363</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72" priority="82">
      <formula>IF(AND($C16&lt;&gt;"",$J16=0),1,0)</formula>
    </cfRule>
    <cfRule type="expression" dxfId="71" priority="83">
      <formula>IF($C16&lt;&gt;"",1,0)</formula>
    </cfRule>
    <cfRule type="expression" dxfId="70" priority="84">
      <formula>$J16=0</formula>
    </cfRule>
  </conditionalFormatting>
  <conditionalFormatting sqref="C24:C25">
    <cfRule type="expression" dxfId="69" priority="37">
      <formula>IF(AND($C24&lt;&gt;"",$J24=0),1,0)</formula>
    </cfRule>
    <cfRule type="expression" dxfId="68" priority="38">
      <formula>IF($C24&lt;&gt;"",1,0)</formula>
    </cfRule>
    <cfRule type="expression" dxfId="67" priority="39">
      <formula>$J24=0</formula>
    </cfRule>
  </conditionalFormatting>
  <conditionalFormatting sqref="C19:C20">
    <cfRule type="expression" dxfId="66" priority="34">
      <formula>IF(AND($C19&lt;&gt;"",$J19=0),1,0)</formula>
    </cfRule>
    <cfRule type="expression" dxfId="65" priority="35">
      <formula>IF($C19&lt;&gt;"",1,0)</formula>
    </cfRule>
    <cfRule type="expression" dxfId="64" priority="36">
      <formula>$J19=0</formula>
    </cfRule>
  </conditionalFormatting>
  <conditionalFormatting sqref="C22:C23">
    <cfRule type="expression" dxfId="63" priority="31">
      <formula>IF(AND($C22&lt;&gt;"",$J22=0),1,0)</formula>
    </cfRule>
    <cfRule type="expression" dxfId="62" priority="32">
      <formula>IF($C22&lt;&gt;"",1,0)</formula>
    </cfRule>
    <cfRule type="expression" dxfId="61" priority="33">
      <formula>$J22=0</formula>
    </cfRule>
  </conditionalFormatting>
  <conditionalFormatting sqref="C10">
    <cfRule type="expression" dxfId="60" priority="28">
      <formula>IF(AND($C10&lt;&gt;"",$J10=0),1,0)</formula>
    </cfRule>
    <cfRule type="expression" dxfId="59" priority="29">
      <formula>IF($C10&lt;&gt;"",1,0)</formula>
    </cfRule>
    <cfRule type="expression" dxfId="58" priority="30">
      <formula>$J10=0</formula>
    </cfRule>
  </conditionalFormatting>
  <conditionalFormatting sqref="C11">
    <cfRule type="expression" dxfId="57" priority="22">
      <formula>IF(AND($C11&lt;&gt;"",$J11=0),1,0)</formula>
    </cfRule>
    <cfRule type="expression" dxfId="56" priority="23">
      <formula>IF($C11&lt;&gt;"",1,0)</formula>
    </cfRule>
    <cfRule type="expression" dxfId="55" priority="24">
      <formula>$J11=0</formula>
    </cfRule>
  </conditionalFormatting>
  <conditionalFormatting sqref="C14">
    <cfRule type="expression" dxfId="54" priority="19">
      <formula>IF(AND($C14&lt;&gt;"",$J14=0),1,0)</formula>
    </cfRule>
    <cfRule type="expression" dxfId="53" priority="20">
      <formula>IF($C14&lt;&gt;"",1,0)</formula>
    </cfRule>
    <cfRule type="expression" dxfId="52" priority="21">
      <formula>$J14=0</formula>
    </cfRule>
  </conditionalFormatting>
  <conditionalFormatting sqref="C13:C15">
    <cfRule type="expression" dxfId="51" priority="16">
      <formula>IF(AND($C13&lt;&gt;"",$J13=0),1,0)</formula>
    </cfRule>
    <cfRule type="expression" dxfId="50" priority="17">
      <formula>IF($C13&lt;&gt;"",1,0)</formula>
    </cfRule>
    <cfRule type="expression" dxfId="49" priority="18">
      <formula>$J13=0</formula>
    </cfRule>
  </conditionalFormatting>
  <conditionalFormatting sqref="K4">
    <cfRule type="expression" dxfId="48" priority="2221">
      <formula>IF(COUNTA($C$10:$C$26)&lt;&gt;COUNTIF($J$10:$J$26,1),1,0)</formula>
    </cfRule>
    <cfRule type="expression" dxfId="47" priority="2222">
      <formula>IF(COUNTA($C$10:$C$26)=COUNTIF($J$10:$J$26,1),1,0)</formula>
    </cfRule>
  </conditionalFormatting>
  <conditionalFormatting sqref="C15">
    <cfRule type="expression" dxfId="46" priority="10">
      <formula>IF(AND($C15&lt;&gt;"",$J15=0),1,0)</formula>
    </cfRule>
    <cfRule type="expression" dxfId="45" priority="11">
      <formula>IF($C15&lt;&gt;"",1,0)</formula>
    </cfRule>
    <cfRule type="expression" dxfId="44" priority="12">
      <formula>$J15=0</formula>
    </cfRule>
  </conditionalFormatting>
  <conditionalFormatting sqref="C12">
    <cfRule type="expression" dxfId="43" priority="4">
      <formula>IF(AND($C12&lt;&gt;"",$J12=0),1,0)</formula>
    </cfRule>
    <cfRule type="expression" dxfId="42" priority="5">
      <formula>IF($C12&lt;&gt;"",1,0)</formula>
    </cfRule>
    <cfRule type="expression" dxfId="41" priority="6">
      <formula>$J12=0</formula>
    </cfRule>
  </conditionalFormatting>
  <conditionalFormatting sqref="C21">
    <cfRule type="expression" dxfId="40" priority="1">
      <formula>IF(AND($C21&lt;&gt;"",$J21=0),1,0)</formula>
    </cfRule>
    <cfRule type="expression" dxfId="39" priority="2">
      <formula>IF($C21&lt;&gt;"",1,0)</formula>
    </cfRule>
    <cfRule type="expression" dxfId="38"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2"/>
  <sheetViews>
    <sheetView showGridLines="0" topLeftCell="B2" zoomScale="85" zoomScaleNormal="85" zoomScaleSheetLayoutView="85" workbookViewId="0">
      <pane ySplit="8" topLeftCell="A19" activePane="bottomLeft" state="frozen"/>
      <selection activeCell="B2" sqref="B2"/>
      <selection pane="bottomLeft" activeCell="C32" sqref="C3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0" t="s">
        <v>40</v>
      </c>
      <c r="C3" s="160"/>
      <c r="D3" s="160"/>
      <c r="E3" s="160"/>
      <c r="F3" s="160"/>
      <c r="G3" s="160"/>
      <c r="H3" s="160"/>
      <c r="I3" s="160"/>
      <c r="J3" s="160"/>
      <c r="K3" s="160"/>
    </row>
    <row r="4" spans="2:11" ht="14.4" customHeight="1">
      <c r="B4" s="14"/>
      <c r="C4" s="15"/>
      <c r="D4" s="16"/>
      <c r="E4" s="17"/>
      <c r="F4" s="17"/>
      <c r="G4" s="17"/>
      <c r="H4" s="17"/>
      <c r="I4" s="17"/>
      <c r="J4" s="17"/>
      <c r="K4" s="157" t="str">
        <f>IF(COUNTIF(Table110[Test 3],1)=COUNTA(Table110[Value]),"Ready","Not Ready")</f>
        <v>Ready</v>
      </c>
    </row>
    <row r="5" spans="2:11" ht="14.4" customHeight="1">
      <c r="B5" s="18"/>
      <c r="C5" s="19"/>
      <c r="D5" s="86"/>
      <c r="E5" s="86"/>
      <c r="F5" s="86"/>
      <c r="G5" s="86"/>
      <c r="H5" s="20"/>
      <c r="I5" s="86"/>
      <c r="J5" s="86"/>
      <c r="K5" s="158"/>
    </row>
    <row r="6" spans="2:11" ht="14.4" customHeight="1">
      <c r="B6" s="18"/>
      <c r="C6" s="19"/>
      <c r="D6" s="86"/>
      <c r="E6" s="86"/>
      <c r="F6" s="86"/>
      <c r="G6" s="86"/>
      <c r="H6" s="20"/>
      <c r="I6" s="86"/>
      <c r="J6" s="86"/>
      <c r="K6" s="158"/>
    </row>
    <row r="7" spans="2:11" ht="14.4" customHeight="1">
      <c r="B7" s="18"/>
      <c r="C7" s="19"/>
      <c r="D7" s="86"/>
      <c r="E7" s="86"/>
      <c r="F7" s="86"/>
      <c r="G7" s="86"/>
      <c r="H7" s="20"/>
      <c r="I7" s="86"/>
      <c r="J7" s="86"/>
      <c r="K7" s="158"/>
    </row>
    <row r="8" spans="2:11" ht="14.4" customHeight="1">
      <c r="B8" s="21"/>
      <c r="C8" s="22"/>
      <c r="D8" s="23"/>
      <c r="E8" s="23"/>
      <c r="F8" s="23"/>
      <c r="G8" s="23"/>
      <c r="H8" s="24"/>
      <c r="I8" s="23"/>
      <c r="J8" s="23"/>
      <c r="K8" s="159"/>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c r="D11" s="55" t="s">
        <v>23</v>
      </c>
      <c r="E11" s="118" t="s">
        <v>17</v>
      </c>
      <c r="F11" s="118" t="s">
        <v>7</v>
      </c>
      <c r="G11" s="2" t="s">
        <v>60</v>
      </c>
      <c r="H11" s="118">
        <v>1</v>
      </c>
      <c r="I11" s="118">
        <v>1</v>
      </c>
      <c r="J11" s="7" cm="1">
        <f t="array" ref="J11">IF(Models!$C$14=0,0,IF(Models!$C$14=1,1,Table110[]))</f>
        <v>0</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ht="43.2">
      <c r="B15" s="4" t="s">
        <v>115</v>
      </c>
      <c r="C15" s="51">
        <v>0.21740000000000001</v>
      </c>
      <c r="D15" s="2" t="s">
        <v>3</v>
      </c>
      <c r="E15" s="87" t="s">
        <v>31</v>
      </c>
      <c r="F15" s="87" t="s">
        <v>7</v>
      </c>
      <c r="G15" s="2" t="s">
        <v>53</v>
      </c>
      <c r="H15" s="87">
        <v>1</v>
      </c>
      <c r="I15" s="87">
        <f t="shared" ref="I15:I20" si="0">$C$12</f>
        <v>2</v>
      </c>
      <c r="J15" s="6">
        <v>1</v>
      </c>
      <c r="K15" s="5" t="s">
        <v>283</v>
      </c>
    </row>
    <row r="16" spans="2:11" ht="43.2">
      <c r="B16" s="4" t="s">
        <v>116</v>
      </c>
      <c r="C16" s="51">
        <f>1-C15</f>
        <v>0.78259999999999996</v>
      </c>
      <c r="D16" s="2" t="s">
        <v>3</v>
      </c>
      <c r="E16" s="87" t="s">
        <v>31</v>
      </c>
      <c r="F16" s="87" t="s">
        <v>7</v>
      </c>
      <c r="G16" s="2" t="s">
        <v>53</v>
      </c>
      <c r="H16" s="87"/>
      <c r="I16" s="87">
        <f t="shared" si="0"/>
        <v>2</v>
      </c>
      <c r="J16" s="6">
        <v>1</v>
      </c>
      <c r="K16" s="5" t="s">
        <v>283</v>
      </c>
    </row>
    <row r="17" spans="2:11" ht="43.2">
      <c r="B17" s="4" t="s">
        <v>430</v>
      </c>
      <c r="C17" s="51">
        <v>0.999</v>
      </c>
      <c r="D17" s="2" t="s">
        <v>3</v>
      </c>
      <c r="E17" s="87" t="s">
        <v>31</v>
      </c>
      <c r="F17" s="87" t="s">
        <v>7</v>
      </c>
      <c r="G17" s="2" t="s">
        <v>53</v>
      </c>
      <c r="H17" s="87">
        <v>1</v>
      </c>
      <c r="I17" s="87">
        <f t="shared" si="0"/>
        <v>2</v>
      </c>
      <c r="J17" s="6">
        <v>1</v>
      </c>
      <c r="K17" s="5" t="s">
        <v>429</v>
      </c>
    </row>
    <row r="18" spans="2:11" ht="43.2">
      <c r="B18" s="4" t="s">
        <v>431</v>
      </c>
      <c r="C18" s="51">
        <v>1E-3</v>
      </c>
      <c r="D18" s="2" t="s">
        <v>3</v>
      </c>
      <c r="E18" s="87" t="s">
        <v>31</v>
      </c>
      <c r="F18" s="87" t="s">
        <v>7</v>
      </c>
      <c r="G18" s="2" t="s">
        <v>53</v>
      </c>
      <c r="H18" s="87"/>
      <c r="I18" s="87">
        <f t="shared" si="0"/>
        <v>2</v>
      </c>
      <c r="J18" s="6">
        <v>1</v>
      </c>
      <c r="K18" s="5" t="s">
        <v>429</v>
      </c>
    </row>
    <row r="19" spans="2:11" ht="43.2">
      <c r="B19" s="4" t="s">
        <v>426</v>
      </c>
      <c r="C19" s="51">
        <v>0.2</v>
      </c>
      <c r="D19" s="2" t="s">
        <v>3</v>
      </c>
      <c r="E19" s="134" t="s">
        <v>31</v>
      </c>
      <c r="F19" s="134" t="s">
        <v>7</v>
      </c>
      <c r="G19" s="2" t="s">
        <v>53</v>
      </c>
      <c r="H19" s="134">
        <v>1</v>
      </c>
      <c r="I19" s="134">
        <f t="shared" si="0"/>
        <v>2</v>
      </c>
      <c r="J19" s="6">
        <v>1</v>
      </c>
      <c r="K19" s="5" t="s">
        <v>428</v>
      </c>
    </row>
    <row r="20" spans="2:11" ht="43.2">
      <c r="B20" s="4" t="s">
        <v>427</v>
      </c>
      <c r="C20" s="51">
        <v>0.8</v>
      </c>
      <c r="D20" s="2" t="s">
        <v>3</v>
      </c>
      <c r="E20" s="134" t="s">
        <v>31</v>
      </c>
      <c r="F20" s="134" t="s">
        <v>7</v>
      </c>
      <c r="G20" s="2" t="s">
        <v>53</v>
      </c>
      <c r="H20" s="134"/>
      <c r="I20" s="134">
        <f t="shared" si="0"/>
        <v>2</v>
      </c>
      <c r="J20" s="6">
        <v>1</v>
      </c>
      <c r="K20" s="5" t="s">
        <v>428</v>
      </c>
    </row>
    <row r="21" spans="2:11">
      <c r="B21" s="4" t="s">
        <v>310</v>
      </c>
      <c r="C21" s="51"/>
      <c r="D21" s="2" t="s">
        <v>312</v>
      </c>
      <c r="E21" s="127" t="s">
        <v>31</v>
      </c>
      <c r="F21" s="127" t="s">
        <v>7</v>
      </c>
      <c r="G21" s="2" t="s">
        <v>5</v>
      </c>
      <c r="H21" s="93">
        <v>1</v>
      </c>
      <c r="I21" s="93">
        <f>$C$12</f>
        <v>2</v>
      </c>
      <c r="J21" s="7">
        <f>IF(Models!$C$14=0,0,1)</f>
        <v>0</v>
      </c>
      <c r="K21" s="5" t="s">
        <v>319</v>
      </c>
    </row>
    <row r="22" spans="2:11">
      <c r="B22" s="4" t="s">
        <v>311</v>
      </c>
      <c r="C22" s="51"/>
      <c r="D22" s="2" t="s">
        <v>312</v>
      </c>
      <c r="E22" s="127" t="s">
        <v>31</v>
      </c>
      <c r="F22" s="127" t="s">
        <v>7</v>
      </c>
      <c r="G22" s="2" t="s">
        <v>5</v>
      </c>
      <c r="H22" s="93"/>
      <c r="I22" s="93">
        <f>$C$12</f>
        <v>2</v>
      </c>
      <c r="J22" s="7">
        <f>IF(Models!$C$14=0,0,1)</f>
        <v>0</v>
      </c>
      <c r="K22" s="5" t="s">
        <v>319</v>
      </c>
    </row>
    <row r="23" spans="2:11" ht="28.8">
      <c r="B23" s="4" t="s">
        <v>395</v>
      </c>
      <c r="C23" s="51">
        <v>29.370999999999999</v>
      </c>
      <c r="D23" s="2" t="s">
        <v>314</v>
      </c>
      <c r="E23" s="127" t="s">
        <v>31</v>
      </c>
      <c r="F23" s="127" t="s">
        <v>7</v>
      </c>
      <c r="G23" s="2" t="s">
        <v>5</v>
      </c>
      <c r="H23" s="93">
        <v>1</v>
      </c>
      <c r="I23" s="93">
        <f t="shared" ref="I23:I28" si="1">$C$12</f>
        <v>2</v>
      </c>
      <c r="J23" s="6">
        <v>1</v>
      </c>
      <c r="K23" s="110" t="s">
        <v>393</v>
      </c>
    </row>
    <row r="24" spans="2:11" ht="28.8">
      <c r="B24" s="4" t="s">
        <v>396</v>
      </c>
      <c r="C24" s="51">
        <v>29.129000000000001</v>
      </c>
      <c r="D24" s="2" t="s">
        <v>314</v>
      </c>
      <c r="E24" s="127" t="s">
        <v>31</v>
      </c>
      <c r="F24" s="127" t="s">
        <v>7</v>
      </c>
      <c r="G24" s="2" t="s">
        <v>5</v>
      </c>
      <c r="H24" s="93"/>
      <c r="I24" s="93">
        <f t="shared" si="1"/>
        <v>2</v>
      </c>
      <c r="J24" s="6">
        <v>1</v>
      </c>
      <c r="K24" s="110" t="s">
        <v>393</v>
      </c>
    </row>
    <row r="25" spans="2:11" ht="28.8">
      <c r="B25" s="126" t="s">
        <v>397</v>
      </c>
      <c r="C25" s="51">
        <v>21.056999999999999</v>
      </c>
      <c r="D25" s="2" t="s">
        <v>314</v>
      </c>
      <c r="E25" s="127" t="s">
        <v>31</v>
      </c>
      <c r="F25" s="127" t="s">
        <v>7</v>
      </c>
      <c r="G25" s="2" t="s">
        <v>5</v>
      </c>
      <c r="H25" s="125">
        <v>1</v>
      </c>
      <c r="I25" s="125">
        <f t="shared" si="1"/>
        <v>2</v>
      </c>
      <c r="J25" s="6">
        <v>1</v>
      </c>
      <c r="K25" s="110" t="s">
        <v>394</v>
      </c>
    </row>
    <row r="26" spans="2:11" ht="28.8">
      <c r="B26" s="126" t="s">
        <v>398</v>
      </c>
      <c r="C26" s="51">
        <v>20.815000000000001</v>
      </c>
      <c r="D26" s="2" t="s">
        <v>314</v>
      </c>
      <c r="E26" s="127" t="s">
        <v>31</v>
      </c>
      <c r="F26" s="127" t="s">
        <v>7</v>
      </c>
      <c r="G26" s="2" t="s">
        <v>5</v>
      </c>
      <c r="H26" s="125"/>
      <c r="I26" s="125">
        <f t="shared" si="1"/>
        <v>2</v>
      </c>
      <c r="J26" s="6">
        <v>1</v>
      </c>
      <c r="K26" s="110" t="s">
        <v>394</v>
      </c>
    </row>
    <row r="27" spans="2:11" ht="28.8">
      <c r="B27" s="131" t="s">
        <v>404</v>
      </c>
      <c r="C27" s="51">
        <v>1</v>
      </c>
      <c r="D27" s="55" t="s">
        <v>3</v>
      </c>
      <c r="E27" s="130" t="s">
        <v>31</v>
      </c>
      <c r="F27" s="130" t="s">
        <v>7</v>
      </c>
      <c r="G27" s="2" t="s">
        <v>5</v>
      </c>
      <c r="H27" s="130">
        <v>1</v>
      </c>
      <c r="I27" s="132">
        <f t="shared" si="1"/>
        <v>2</v>
      </c>
      <c r="J27" s="6">
        <v>1</v>
      </c>
      <c r="K27" s="5" t="s">
        <v>400</v>
      </c>
    </row>
    <row r="28" spans="2:11" ht="28.8">
      <c r="B28" s="131" t="s">
        <v>405</v>
      </c>
      <c r="C28" s="51">
        <v>1</v>
      </c>
      <c r="D28" s="55" t="s">
        <v>3</v>
      </c>
      <c r="E28" s="130" t="s">
        <v>31</v>
      </c>
      <c r="F28" s="130" t="s">
        <v>7</v>
      </c>
      <c r="G28" s="2" t="s">
        <v>5</v>
      </c>
      <c r="H28" s="130"/>
      <c r="I28" s="132">
        <f t="shared" si="1"/>
        <v>2</v>
      </c>
      <c r="J28" s="6">
        <v>1</v>
      </c>
      <c r="K28" s="5" t="s">
        <v>400</v>
      </c>
    </row>
    <row r="29" spans="2:11" ht="28.8">
      <c r="B29" s="129" t="s">
        <v>399</v>
      </c>
      <c r="C29" s="51">
        <v>0.75</v>
      </c>
      <c r="D29" s="55" t="s">
        <v>3</v>
      </c>
      <c r="E29" s="128" t="s">
        <v>17</v>
      </c>
      <c r="F29" s="128" t="s">
        <v>7</v>
      </c>
      <c r="G29" s="2" t="s">
        <v>66</v>
      </c>
      <c r="H29" s="128">
        <v>1</v>
      </c>
      <c r="I29" s="128">
        <v>1</v>
      </c>
      <c r="J29" s="7">
        <f>IF(Models!$C$20+Models!$C$21&gt;=1,1,0)</f>
        <v>1</v>
      </c>
      <c r="K29" s="5" t="s">
        <v>401</v>
      </c>
    </row>
    <row r="30" spans="2:11">
      <c r="B30" s="144" t="s">
        <v>501</v>
      </c>
      <c r="C30" s="51"/>
      <c r="D30" s="55" t="s">
        <v>502</v>
      </c>
      <c r="E30" s="143" t="s">
        <v>35</v>
      </c>
      <c r="F30" s="143" t="s">
        <v>7</v>
      </c>
      <c r="G30" s="2" t="s">
        <v>61</v>
      </c>
      <c r="H30" s="143">
        <v>1</v>
      </c>
      <c r="I30" s="143">
        <v>1</v>
      </c>
      <c r="J30" s="7">
        <f>IF(Models!$C$15=0,0,1)</f>
        <v>0</v>
      </c>
      <c r="K30" s="5" t="s">
        <v>503</v>
      </c>
    </row>
    <row r="31" spans="2:11">
      <c r="B31" s="144" t="s">
        <v>504</v>
      </c>
      <c r="C31" s="51"/>
      <c r="D31" s="55" t="s">
        <v>505</v>
      </c>
      <c r="E31" s="143" t="s">
        <v>35</v>
      </c>
      <c r="F31" s="143" t="s">
        <v>7</v>
      </c>
      <c r="G31" s="2" t="s">
        <v>61</v>
      </c>
      <c r="H31" s="143">
        <v>1</v>
      </c>
      <c r="I31" s="143">
        <v>1</v>
      </c>
      <c r="J31" s="7">
        <f>IF(Models!$C$15=0,0,1)</f>
        <v>0</v>
      </c>
      <c r="K31" s="5" t="s">
        <v>506</v>
      </c>
    </row>
    <row r="32" spans="2:11">
      <c r="B32" s="9" t="s">
        <v>148</v>
      </c>
      <c r="C32" s="52"/>
      <c r="D32" s="10"/>
      <c r="E32" s="11"/>
      <c r="F32" s="11"/>
      <c r="G32" s="10"/>
      <c r="H32" s="11">
        <v>1</v>
      </c>
      <c r="I32" s="11">
        <v>1</v>
      </c>
      <c r="J32" s="12">
        <v>0</v>
      </c>
      <c r="K32" s="13" t="s">
        <v>149</v>
      </c>
    </row>
  </sheetData>
  <sheetProtection algorithmName="SHA-512" hashValue="j5iER9iD5NIz1N5WtvnKifs7021kiWf+K5Q37YIu7FV++lon4dA8o6LM34TnEVl2JLrQ1TK6avPMhT53PEdexQ==" saltValue="XRMd1X8QiD/mOY2l5GHMSw==" spinCount="100000" sheet="1" objects="1" scenarios="1" selectLockedCells="1"/>
  <mergeCells count="2">
    <mergeCell ref="B3:K3"/>
    <mergeCell ref="K4:K8"/>
  </mergeCells>
  <conditionalFormatting sqref="C21:C32 C10:C18">
    <cfRule type="expression" dxfId="22" priority="13">
      <formula>IF(AND($C10&lt;&gt;"",$J10=0),1,0)</formula>
    </cfRule>
    <cfRule type="expression" dxfId="21" priority="14">
      <formula>IF($C10&lt;&gt;"",1,0)</formula>
    </cfRule>
    <cfRule type="expression" dxfId="20" priority="16">
      <formula>$J10=0</formula>
    </cfRule>
  </conditionalFormatting>
  <conditionalFormatting sqref="C19:C20">
    <cfRule type="expression" dxfId="19" priority="4">
      <formula>IF(AND($C19&lt;&gt;"",$J19=0),1,0)</formula>
    </cfRule>
    <cfRule type="expression" dxfId="18" priority="5">
      <formula>IF($C19&lt;&gt;"",1,0)</formula>
    </cfRule>
    <cfRule type="expression" dxfId="17" priority="6">
      <formula>$J19=0</formula>
    </cfRule>
  </conditionalFormatting>
  <conditionalFormatting sqref="K4">
    <cfRule type="expression" dxfId="16" priority="2257">
      <formula>IF(COUNTA($C$10:$C$32)&lt;&gt;COUNTIF($J$10:$J$32,1),1,0)</formula>
    </cfRule>
    <cfRule type="expression" dxfId="15" priority="2258">
      <formula>IF(COUNTA($C$10:$C$32)=COUNTIF($J$10:$J$32,1),1,0)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9C501F4E-09A2-4904-A233-1E1E72877596}">
          <x14:formula1>
            <xm:f>Reference!$A$2:$A$8</xm:f>
          </x14:formula1>
          <xm:sqref>F10:F32</xm:sqref>
        </x14:dataValidation>
        <x14:dataValidation type="list" allowBlank="1" showInputMessage="1" showErrorMessage="1" xr:uid="{AF15FBDA-0924-403B-8870-B3BF177205AC}">
          <x14:formula1>
            <xm:f>Reference!$B$2:$B$18</xm:f>
          </x14:formula1>
          <xm:sqref>E10:E32</xm:sqref>
        </x14:dataValidation>
        <x14:dataValidation type="list" allowBlank="1" showInputMessage="1" showErrorMessage="1" xr:uid="{FA2F73DD-F557-4B18-B178-84BC5DF30B67}">
          <x14:formula1>
            <xm:f>Reference!$C$2:$C$23</xm:f>
          </x14:formula1>
          <xm:sqref>G10:G32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A2"/>
  <sheetViews>
    <sheetView topLeftCell="CF1" workbookViewId="0">
      <selection activeCell="CM2" sqref="CM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115</v>
      </c>
      <c r="EK1" t="s">
        <v>116</v>
      </c>
      <c r="EL1" t="s">
        <v>430</v>
      </c>
      <c r="EM1" t="s">
        <v>431</v>
      </c>
      <c r="EN1" t="s">
        <v>426</v>
      </c>
      <c r="EO1" t="s">
        <v>427</v>
      </c>
      <c r="EP1" t="s">
        <v>310</v>
      </c>
      <c r="EQ1" t="s">
        <v>311</v>
      </c>
      <c r="ER1" t="s">
        <v>395</v>
      </c>
      <c r="ES1" t="s">
        <v>396</v>
      </c>
      <c r="ET1" t="s">
        <v>397</v>
      </c>
      <c r="EU1" t="s">
        <v>398</v>
      </c>
      <c r="EV1" t="s">
        <v>404</v>
      </c>
      <c r="EW1" t="s">
        <v>405</v>
      </c>
      <c r="EX1" t="s">
        <v>399</v>
      </c>
      <c r="EY1" t="s">
        <v>501</v>
      </c>
      <c r="EZ1" t="s">
        <v>504</v>
      </c>
      <c r="FA1" t="s">
        <v>148</v>
      </c>
    </row>
    <row r="2" spans="1:157">
      <c r="A2">
        <v>0</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T2" t="s">
        <v>488</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M2">
        <v>62</v>
      </c>
      <c r="BN2">
        <v>19.7</v>
      </c>
      <c r="BR2">
        <v>3</v>
      </c>
      <c r="BS2">
        <v>5</v>
      </c>
      <c r="BT2" t="s">
        <v>347</v>
      </c>
      <c r="BU2" t="s">
        <v>362</v>
      </c>
      <c r="BV2">
        <v>4</v>
      </c>
      <c r="BW2">
        <v>7</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N2">
        <v>1</v>
      </c>
      <c r="DO2">
        <v>4</v>
      </c>
      <c r="DP2">
        <v>3</v>
      </c>
      <c r="DQ2">
        <v>318.14999999999998</v>
      </c>
      <c r="DR2">
        <v>318.14999999999998</v>
      </c>
      <c r="DS2">
        <v>318.14999999999998</v>
      </c>
      <c r="DT2">
        <v>20</v>
      </c>
      <c r="DU2">
        <v>20.5</v>
      </c>
      <c r="DV2">
        <v>33.800769771555913</v>
      </c>
      <c r="DW2">
        <v>3.3941656669286671</v>
      </c>
      <c r="DX2">
        <v>2.9313248941656633</v>
      </c>
      <c r="DY2">
        <v>3.3941656669286671</v>
      </c>
      <c r="EE2">
        <v>0.42884623340090183</v>
      </c>
      <c r="EG2">
        <v>2</v>
      </c>
      <c r="EH2" t="s">
        <v>106</v>
      </c>
      <c r="EI2" t="s">
        <v>361</v>
      </c>
      <c r="EJ2">
        <v>0.21740000000000001</v>
      </c>
      <c r="EK2">
        <v>0.78259999999999996</v>
      </c>
      <c r="EL2">
        <v>0.999</v>
      </c>
      <c r="EM2">
        <v>1E-3</v>
      </c>
      <c r="EN2">
        <v>0.2</v>
      </c>
      <c r="EO2">
        <v>0.8</v>
      </c>
      <c r="ER2">
        <v>29.370999999999999</v>
      </c>
      <c r="ES2">
        <v>29.129000000000001</v>
      </c>
      <c r="ET2">
        <v>21.056999999999999</v>
      </c>
      <c r="EU2">
        <v>20.815000000000001</v>
      </c>
      <c r="EV2">
        <v>1</v>
      </c>
      <c r="EW2">
        <v>1</v>
      </c>
      <c r="EX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A2"/>
  <sheetViews>
    <sheetView topLeftCell="CC1" workbookViewId="0">
      <selection activeCell="CR2" sqref="CR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115</v>
      </c>
      <c r="EK1" t="s">
        <v>116</v>
      </c>
      <c r="EL1" t="s">
        <v>430</v>
      </c>
      <c r="EM1" t="s">
        <v>431</v>
      </c>
      <c r="EN1" t="s">
        <v>426</v>
      </c>
      <c r="EO1" t="s">
        <v>427</v>
      </c>
      <c r="EP1" t="s">
        <v>310</v>
      </c>
      <c r="EQ1" t="s">
        <v>311</v>
      </c>
      <c r="ER1" t="s">
        <v>395</v>
      </c>
      <c r="ES1" t="s">
        <v>396</v>
      </c>
      <c r="ET1" t="s">
        <v>397</v>
      </c>
      <c r="EU1" t="s">
        <v>398</v>
      </c>
      <c r="EV1" t="s">
        <v>404</v>
      </c>
      <c r="EW1" t="s">
        <v>405</v>
      </c>
      <c r="EX1" t="s">
        <v>399</v>
      </c>
      <c r="EY1" t="s">
        <v>501</v>
      </c>
      <c r="EZ1" t="s">
        <v>504</v>
      </c>
      <c r="FA1" t="s">
        <v>148</v>
      </c>
    </row>
    <row r="2" spans="1:157">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0</v>
      </c>
      <c r="BM2">
        <v>1</v>
      </c>
      <c r="BN2">
        <v>1</v>
      </c>
      <c r="BO2">
        <v>0</v>
      </c>
      <c r="BP2">
        <v>0</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0</v>
      </c>
      <c r="DJ2">
        <v>0</v>
      </c>
      <c r="DK2">
        <v>0</v>
      </c>
      <c r="DL2">
        <v>0</v>
      </c>
      <c r="DM2">
        <v>0</v>
      </c>
      <c r="DN2">
        <v>1</v>
      </c>
      <c r="DO2">
        <v>1</v>
      </c>
      <c r="DP2">
        <v>1</v>
      </c>
      <c r="DQ2">
        <v>1</v>
      </c>
      <c r="DR2">
        <v>1</v>
      </c>
      <c r="DS2">
        <v>1</v>
      </c>
      <c r="DT2">
        <v>1</v>
      </c>
      <c r="DU2">
        <v>1</v>
      </c>
      <c r="DV2">
        <v>1</v>
      </c>
      <c r="DW2">
        <v>1</v>
      </c>
      <c r="DX2">
        <v>1</v>
      </c>
      <c r="DY2">
        <v>1</v>
      </c>
      <c r="DZ2">
        <v>0</v>
      </c>
      <c r="EA2">
        <v>0</v>
      </c>
      <c r="EB2">
        <v>0</v>
      </c>
      <c r="EC2">
        <v>0</v>
      </c>
      <c r="ED2">
        <v>0</v>
      </c>
      <c r="EE2">
        <v>1</v>
      </c>
      <c r="EF2">
        <v>0</v>
      </c>
      <c r="EG2">
        <v>1</v>
      </c>
      <c r="EH2">
        <v>1</v>
      </c>
      <c r="EI2">
        <v>1</v>
      </c>
      <c r="EJ2">
        <v>1</v>
      </c>
      <c r="EK2">
        <v>1</v>
      </c>
      <c r="EL2">
        <v>1</v>
      </c>
      <c r="EM2">
        <v>1</v>
      </c>
      <c r="EN2">
        <v>1</v>
      </c>
      <c r="EO2">
        <v>1</v>
      </c>
      <c r="EP2">
        <v>0</v>
      </c>
      <c r="EQ2">
        <v>0</v>
      </c>
      <c r="ER2">
        <v>1</v>
      </c>
      <c r="ES2">
        <v>1</v>
      </c>
      <c r="ET2">
        <v>1</v>
      </c>
      <c r="EU2">
        <v>1</v>
      </c>
      <c r="EV2">
        <v>1</v>
      </c>
      <c r="EW2">
        <v>1</v>
      </c>
      <c r="EX2">
        <v>1</v>
      </c>
      <c r="EY2">
        <v>0</v>
      </c>
      <c r="EZ2">
        <v>0</v>
      </c>
      <c r="FA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2022-04-12T20:39:16Z</dcterms:modified>
</cp:coreProperties>
</file>