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experiments/characterization/"/>
    </mc:Choice>
  </mc:AlternateContent>
  <bookViews>
    <workbookView xWindow="0" yWindow="460" windowWidth="2872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2" l="1"/>
  <c r="P24" i="2"/>
  <c r="P27" i="2"/>
  <c r="P28" i="2"/>
  <c r="P29" i="2"/>
  <c r="P32" i="2"/>
  <c r="Q33" i="2"/>
  <c r="S7" i="2"/>
  <c r="S8" i="2"/>
  <c r="N8" i="2"/>
  <c r="N9" i="2"/>
  <c r="N10" i="2"/>
  <c r="O35" i="2"/>
  <c r="O36" i="2"/>
  <c r="Q16" i="2"/>
  <c r="Q17" i="2"/>
  <c r="R38" i="2"/>
  <c r="R39" i="2"/>
  <c r="S23" i="2"/>
  <c r="S24" i="2"/>
  <c r="S25" i="2"/>
  <c r="K27" i="2"/>
  <c r="K28" i="2"/>
  <c r="D27" i="2"/>
  <c r="G13" i="2"/>
  <c r="I15" i="2"/>
  <c r="G12" i="2"/>
  <c r="I14" i="2"/>
  <c r="K17" i="2"/>
  <c r="C9" i="2"/>
  <c r="C10" i="2"/>
  <c r="C11" i="2"/>
  <c r="C52" i="1"/>
  <c r="C54" i="1"/>
  <c r="F59" i="1"/>
  <c r="F60" i="1"/>
  <c r="F52" i="1"/>
  <c r="D59" i="1"/>
  <c r="D60" i="1"/>
  <c r="F53" i="1"/>
  <c r="C66" i="1"/>
  <c r="C67" i="1"/>
  <c r="B58" i="1"/>
  <c r="B59" i="1"/>
  <c r="B60" i="1"/>
  <c r="C56" i="1"/>
  <c r="D56" i="1"/>
  <c r="C55" i="1"/>
  <c r="D55" i="1"/>
  <c r="H42" i="1"/>
  <c r="E43" i="1"/>
  <c r="F43" i="1"/>
  <c r="F44" i="1"/>
  <c r="Q18" i="1"/>
  <c r="Q19" i="1"/>
  <c r="H37" i="1"/>
  <c r="H38" i="1"/>
  <c r="J33" i="1"/>
  <c r="E44" i="1"/>
  <c r="I8" i="1"/>
  <c r="F7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E33" i="1"/>
  <c r="E34" i="1"/>
  <c r="E35" i="1"/>
  <c r="H3" i="1"/>
</calcChain>
</file>

<file path=xl/sharedStrings.xml><?xml version="1.0" encoding="utf-8"?>
<sst xmlns="http://schemas.openxmlformats.org/spreadsheetml/2006/main" count="21" uniqueCount="21">
  <si>
    <t>On chip mzi  measurement</t>
  </si>
  <si>
    <t>laser</t>
  </si>
  <si>
    <t>5kHz</t>
  </si>
  <si>
    <t>100mVpp</t>
  </si>
  <si>
    <t>820mV</t>
  </si>
  <si>
    <t>p-p 26mV</t>
  </si>
  <si>
    <t>output power</t>
  </si>
  <si>
    <t>8dBm (at pol. Controller out)</t>
  </si>
  <si>
    <t>amplitude</t>
  </si>
  <si>
    <t>beat freq</t>
  </si>
  <si>
    <t>100mV, 100ps, 5kHz -&gt; 75khz</t>
  </si>
  <si>
    <t>0.1ms</t>
  </si>
  <si>
    <t>8.81cm</t>
  </si>
  <si>
    <t>on-chip MZI: 1.145ns, 8.81cm, 3.9 index</t>
  </si>
  <si>
    <t>6mm path difference</t>
  </si>
  <si>
    <t>133mVpp</t>
  </si>
  <si>
    <t>SM1A27</t>
  </si>
  <si>
    <t>L490</t>
  </si>
  <si>
    <t>n2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</si>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</sst>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Sheet1!$A$10:$A$29</c:f>
              <c:numCache>
                <c:formatCode>0.00E+00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Sheet1!$B$10:$B$29</c:f>
              <c:numCache>
                <c:formatCode>0.00E+00</c:formatCode>
                <c:ptCount val="20"/>
                <c:pt idx="0">
                  <c:v>86000.0</c:v>
                </c:pt>
                <c:pt idx="1">
                  <c:v>172000.0</c:v>
                </c:pt>
                <c:pt idx="2">
                  <c:v>257000.0</c:v>
                </c:pt>
                <c:pt idx="3">
                  <c:v>343000.0</c:v>
                </c:pt>
                <c:pt idx="4">
                  <c:v>429000.0</c:v>
                </c:pt>
                <c:pt idx="5">
                  <c:v>515000.0</c:v>
                </c:pt>
                <c:pt idx="6">
                  <c:v>601000.0</c:v>
                </c:pt>
                <c:pt idx="7">
                  <c:v>687000.0</c:v>
                </c:pt>
                <c:pt idx="8">
                  <c:v>775000.0</c:v>
                </c:pt>
                <c:pt idx="9">
                  <c:v>863000.0</c:v>
                </c:pt>
                <c:pt idx="10">
                  <c:v>949000.0</c:v>
                </c:pt>
                <c:pt idx="11">
                  <c:v>1.03E6</c:v>
                </c:pt>
                <c:pt idx="12">
                  <c:v>1.116E6</c:v>
                </c:pt>
                <c:pt idx="13">
                  <c:v>1.202E6</c:v>
                </c:pt>
                <c:pt idx="14">
                  <c:v>1.288E6</c:v>
                </c:pt>
                <c:pt idx="15">
                  <c:v>1.369E6</c:v>
                </c:pt>
                <c:pt idx="16">
                  <c:v>1.454E6</c:v>
                </c:pt>
                <c:pt idx="17">
                  <c:v>1.55E6</c:v>
                </c:pt>
                <c:pt idx="18">
                  <c:v>1.621E6</c:v>
                </c:pt>
                <c:pt idx="19">
                  <c:v>1.712E6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9676048"/>
        <c:axId val="-1329673728"/>
      </c:scatterChart>
      <c:valAx>
        <c:axId val="-13296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673728"/>
        <c:crosses val="autoZero"/>
        <c:crossBetween val="midCat"/>
      </c:valAx>
      <c:valAx>
        <c:axId val="-13296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6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88900</xdr:rowOff>
    </xdr:from>
    <xdr:to>
      <xdr:col>13</xdr:col>
      <xdr:colOff>673100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abSelected="1" workbookViewId="0">
      <selection activeCell="B35" sqref="B35"/>
    </sheetView>
  </sheetViews>
  <sheetFormatPr baseColWidth="10" defaultRowHeight="16" x14ac:dyDescent="0.2"/>
  <cols>
    <col min="4" max="4" width="12.1640625" bestFit="1" customWidth="1"/>
    <col min="5" max="5" width="12.6640625" bestFit="1" customWidth="1"/>
    <col min="6" max="6" width="11.83203125" bestFit="1" customWidth="1"/>
    <col min="8" max="8" width="11.83203125" bestFit="1" customWidth="1"/>
  </cols>
  <sheetData>
    <row r="2" spans="1:16" x14ac:dyDescent="0.2">
      <c r="A2" t="s">
        <v>0</v>
      </c>
      <c r="H2" t="s">
        <v>10</v>
      </c>
    </row>
    <row r="3" spans="1:16" x14ac:dyDescent="0.2">
      <c r="H3">
        <f>1/5000</f>
        <v>2.0000000000000001E-4</v>
      </c>
    </row>
    <row r="4" spans="1:16" x14ac:dyDescent="0.2">
      <c r="A4" t="s">
        <v>1</v>
      </c>
      <c r="B4" t="s">
        <v>2</v>
      </c>
      <c r="C4" t="s">
        <v>3</v>
      </c>
      <c r="D4" t="s">
        <v>4</v>
      </c>
      <c r="H4" t="s">
        <v>11</v>
      </c>
    </row>
    <row r="5" spans="1:16" x14ac:dyDescent="0.2">
      <c r="A5" t="s">
        <v>13</v>
      </c>
    </row>
    <row r="6" spans="1:16" x14ac:dyDescent="0.2">
      <c r="A6" t="s">
        <v>5</v>
      </c>
    </row>
    <row r="7" spans="1:16" x14ac:dyDescent="0.2">
      <c r="A7" t="s">
        <v>6</v>
      </c>
      <c r="B7" t="s">
        <v>7</v>
      </c>
      <c r="F7" s="1">
        <f>100000000000/C9*0.1</f>
        <v>0.13333333333333333</v>
      </c>
    </row>
    <row r="8" spans="1:16" x14ac:dyDescent="0.2">
      <c r="I8">
        <f>100000000000/0.0001*0.0000000001</f>
        <v>100000</v>
      </c>
    </row>
    <row r="9" spans="1:16" x14ac:dyDescent="0.2">
      <c r="A9" t="s">
        <v>8</v>
      </c>
      <c r="B9" t="s">
        <v>9</v>
      </c>
      <c r="C9" s="1">
        <v>75000000000</v>
      </c>
      <c r="P9" t="s">
        <v>14</v>
      </c>
    </row>
    <row r="10" spans="1:16" x14ac:dyDescent="0.2">
      <c r="A10" s="1">
        <v>0.01</v>
      </c>
      <c r="B10" s="1">
        <v>86000</v>
      </c>
      <c r="C10" s="1">
        <f>$C$9*A10/0.1</f>
        <v>7500000000</v>
      </c>
      <c r="D10" s="1">
        <f>C10/0.0001</f>
        <v>75000000000000</v>
      </c>
      <c r="E10" s="1">
        <f>B10/D10</f>
        <v>1.1466666666666666E-9</v>
      </c>
    </row>
    <row r="11" spans="1:16" x14ac:dyDescent="0.2">
      <c r="A11" s="1">
        <v>0.02</v>
      </c>
      <c r="B11" s="1">
        <v>172000</v>
      </c>
      <c r="C11" s="1">
        <f t="shared" ref="C11:C29" si="0">$C$9*A11/0.1</f>
        <v>15000000000</v>
      </c>
      <c r="D11" s="1">
        <f t="shared" ref="D11:D29" si="1">C11/0.0001</f>
        <v>150000000000000</v>
      </c>
      <c r="E11" s="1">
        <f t="shared" ref="E11:E29" si="2">B11/D11</f>
        <v>1.1466666666666666E-9</v>
      </c>
    </row>
    <row r="12" spans="1:16" x14ac:dyDescent="0.2">
      <c r="A12" s="1">
        <v>0.03</v>
      </c>
      <c r="B12" s="1">
        <v>257000</v>
      </c>
      <c r="C12" s="1">
        <f t="shared" si="0"/>
        <v>22500000000</v>
      </c>
      <c r="D12" s="1">
        <f t="shared" si="1"/>
        <v>225000000000000</v>
      </c>
      <c r="E12" s="1">
        <f t="shared" si="2"/>
        <v>1.1422222222222221E-9</v>
      </c>
    </row>
    <row r="13" spans="1:16" x14ac:dyDescent="0.2">
      <c r="A13" s="1">
        <v>0.04</v>
      </c>
      <c r="B13" s="1">
        <v>343000</v>
      </c>
      <c r="C13" s="1">
        <f t="shared" si="0"/>
        <v>30000000000</v>
      </c>
      <c r="D13" s="1">
        <f t="shared" si="1"/>
        <v>300000000000000</v>
      </c>
      <c r="E13" s="1">
        <f t="shared" si="2"/>
        <v>1.1433333333333333E-9</v>
      </c>
    </row>
    <row r="14" spans="1:16" x14ac:dyDescent="0.2">
      <c r="A14" s="1">
        <v>0.05</v>
      </c>
      <c r="B14" s="1">
        <v>429000</v>
      </c>
      <c r="C14" s="1">
        <f t="shared" si="0"/>
        <v>37500000000</v>
      </c>
      <c r="D14" s="1">
        <f t="shared" si="1"/>
        <v>375000000000000</v>
      </c>
      <c r="E14" s="1">
        <f t="shared" si="2"/>
        <v>1.144E-9</v>
      </c>
    </row>
    <row r="15" spans="1:16" x14ac:dyDescent="0.2">
      <c r="A15" s="1">
        <v>0.06</v>
      </c>
      <c r="B15" s="1">
        <v>515000</v>
      </c>
      <c r="C15" s="1">
        <f t="shared" si="0"/>
        <v>45000000000</v>
      </c>
      <c r="D15" s="1">
        <f t="shared" si="1"/>
        <v>450000000000000</v>
      </c>
      <c r="E15" s="1">
        <f t="shared" si="2"/>
        <v>1.1444444444444445E-9</v>
      </c>
    </row>
    <row r="16" spans="1:16" x14ac:dyDescent="0.2">
      <c r="A16" s="1">
        <v>7.0000000000000007E-2</v>
      </c>
      <c r="B16" s="1">
        <v>601000</v>
      </c>
      <c r="C16" s="1">
        <f t="shared" si="0"/>
        <v>52500000000.000008</v>
      </c>
      <c r="D16" s="1">
        <f t="shared" si="1"/>
        <v>525000000000000.06</v>
      </c>
      <c r="E16" s="1">
        <f t="shared" si="2"/>
        <v>1.1447619047619045E-9</v>
      </c>
    </row>
    <row r="17" spans="1:17" x14ac:dyDescent="0.2">
      <c r="A17" s="1">
        <v>0.08</v>
      </c>
      <c r="B17" s="1">
        <v>687000</v>
      </c>
      <c r="C17" s="1">
        <f t="shared" si="0"/>
        <v>60000000000</v>
      </c>
      <c r="D17" s="1">
        <f t="shared" si="1"/>
        <v>600000000000000</v>
      </c>
      <c r="E17" s="1">
        <f t="shared" si="2"/>
        <v>1.1450000000000001E-9</v>
      </c>
    </row>
    <row r="18" spans="1:17" x14ac:dyDescent="0.2">
      <c r="A18" s="1">
        <v>0.09</v>
      </c>
      <c r="B18" s="1">
        <v>775000</v>
      </c>
      <c r="C18" s="1">
        <f t="shared" si="0"/>
        <v>67500000000</v>
      </c>
      <c r="D18" s="1">
        <f t="shared" si="1"/>
        <v>675000000000000</v>
      </c>
      <c r="E18" s="1">
        <f t="shared" si="2"/>
        <v>1.1481481481481482E-9</v>
      </c>
      <c r="Q18">
        <f>100000000000*(1/300000000)</f>
        <v>333.33333333333331</v>
      </c>
    </row>
    <row r="19" spans="1:17" x14ac:dyDescent="0.2">
      <c r="A19" s="1">
        <v>0.1</v>
      </c>
      <c r="B19" s="1">
        <v>863000</v>
      </c>
      <c r="C19" s="1">
        <f t="shared" si="0"/>
        <v>75000000000</v>
      </c>
      <c r="D19" s="1">
        <f t="shared" si="1"/>
        <v>750000000000000</v>
      </c>
      <c r="E19" s="1">
        <f t="shared" si="2"/>
        <v>1.1506666666666666E-9</v>
      </c>
      <c r="Q19">
        <f>Q18/(2*PI())</f>
        <v>53.051647697298442</v>
      </c>
    </row>
    <row r="20" spans="1:17" x14ac:dyDescent="0.2">
      <c r="A20" s="1">
        <v>0.11</v>
      </c>
      <c r="B20" s="1">
        <v>949000</v>
      </c>
      <c r="C20" s="1">
        <f t="shared" si="0"/>
        <v>82500000000</v>
      </c>
      <c r="D20" s="1">
        <f t="shared" si="1"/>
        <v>825000000000000</v>
      </c>
      <c r="E20" s="1">
        <f t="shared" si="2"/>
        <v>1.1503030303030303E-9</v>
      </c>
    </row>
    <row r="21" spans="1:17" x14ac:dyDescent="0.2">
      <c r="A21" s="1">
        <v>0.12</v>
      </c>
      <c r="B21" s="1">
        <v>1030000</v>
      </c>
      <c r="C21" s="1">
        <f t="shared" si="0"/>
        <v>90000000000</v>
      </c>
      <c r="D21" s="1">
        <f t="shared" si="1"/>
        <v>900000000000000</v>
      </c>
      <c r="E21" s="1">
        <f t="shared" si="2"/>
        <v>1.1444444444444445E-9</v>
      </c>
    </row>
    <row r="22" spans="1:17" x14ac:dyDescent="0.2">
      <c r="A22" s="1">
        <v>0.13</v>
      </c>
      <c r="B22" s="1">
        <v>1116000</v>
      </c>
      <c r="C22" s="1">
        <f t="shared" si="0"/>
        <v>97500000000</v>
      </c>
      <c r="D22" s="1">
        <f t="shared" si="1"/>
        <v>975000000000000</v>
      </c>
      <c r="E22" s="1">
        <f t="shared" si="2"/>
        <v>1.1446153846153845E-9</v>
      </c>
    </row>
    <row r="23" spans="1:17" x14ac:dyDescent="0.2">
      <c r="A23" s="1">
        <v>0.14000000000000001</v>
      </c>
      <c r="B23" s="1">
        <v>1202000</v>
      </c>
      <c r="C23" s="1">
        <f t="shared" si="0"/>
        <v>105000000000.00002</v>
      </c>
      <c r="D23" s="1">
        <f t="shared" si="1"/>
        <v>1050000000000000.1</v>
      </c>
      <c r="E23" s="1">
        <f t="shared" si="2"/>
        <v>1.1447619047619045E-9</v>
      </c>
    </row>
    <row r="24" spans="1:17" x14ac:dyDescent="0.2">
      <c r="A24" s="1">
        <v>0.15</v>
      </c>
      <c r="B24" s="1">
        <v>1288000</v>
      </c>
      <c r="C24" s="1">
        <f t="shared" si="0"/>
        <v>112500000000</v>
      </c>
      <c r="D24" s="1">
        <f t="shared" si="1"/>
        <v>1125000000000000</v>
      </c>
      <c r="E24" s="1">
        <f t="shared" si="2"/>
        <v>1.1448888888888888E-9</v>
      </c>
    </row>
    <row r="25" spans="1:17" x14ac:dyDescent="0.2">
      <c r="A25" s="1">
        <v>0.16</v>
      </c>
      <c r="B25" s="1">
        <v>1369000</v>
      </c>
      <c r="C25" s="1">
        <f t="shared" si="0"/>
        <v>120000000000</v>
      </c>
      <c r="D25" s="1">
        <f t="shared" si="1"/>
        <v>1200000000000000</v>
      </c>
      <c r="E25" s="1">
        <f t="shared" si="2"/>
        <v>1.1408333333333334E-9</v>
      </c>
    </row>
    <row r="26" spans="1:17" x14ac:dyDescent="0.2">
      <c r="A26" s="1">
        <v>0.17</v>
      </c>
      <c r="B26" s="1">
        <v>1454000</v>
      </c>
      <c r="C26" s="1">
        <f t="shared" si="0"/>
        <v>127500000000</v>
      </c>
      <c r="D26" s="1">
        <f t="shared" si="1"/>
        <v>1275000000000000</v>
      </c>
      <c r="E26" s="1">
        <f t="shared" si="2"/>
        <v>1.1403921568627452E-9</v>
      </c>
    </row>
    <row r="27" spans="1:17" x14ac:dyDescent="0.2">
      <c r="A27" s="1">
        <v>0.18</v>
      </c>
      <c r="B27" s="1">
        <v>1550000</v>
      </c>
      <c r="C27" s="1">
        <f t="shared" si="0"/>
        <v>135000000000</v>
      </c>
      <c r="D27" s="1">
        <f t="shared" si="1"/>
        <v>1350000000000000</v>
      </c>
      <c r="E27" s="1">
        <f t="shared" si="2"/>
        <v>1.1481481481481482E-9</v>
      </c>
    </row>
    <row r="28" spans="1:17" x14ac:dyDescent="0.2">
      <c r="A28" s="1">
        <v>0.19</v>
      </c>
      <c r="B28" s="1">
        <v>1621000</v>
      </c>
      <c r="C28" s="1">
        <f t="shared" si="0"/>
        <v>142500000000</v>
      </c>
      <c r="D28" s="1">
        <f t="shared" si="1"/>
        <v>1425000000000000</v>
      </c>
      <c r="E28" s="1">
        <f t="shared" si="2"/>
        <v>1.1375438596491228E-9</v>
      </c>
    </row>
    <row r="29" spans="1:17" x14ac:dyDescent="0.2">
      <c r="A29" s="1">
        <v>0.2</v>
      </c>
      <c r="B29" s="1">
        <v>1712000</v>
      </c>
      <c r="C29" s="1">
        <f t="shared" si="0"/>
        <v>150000000000</v>
      </c>
      <c r="D29" s="1">
        <f t="shared" si="1"/>
        <v>1500000000000000</v>
      </c>
      <c r="E29" s="1">
        <f t="shared" si="2"/>
        <v>1.1413333333333333E-9</v>
      </c>
    </row>
    <row r="30" spans="1:17" x14ac:dyDescent="0.2">
      <c r="A30" s="1">
        <v>0.21</v>
      </c>
    </row>
    <row r="31" spans="1:17" x14ac:dyDescent="0.2">
      <c r="A31" s="1">
        <v>0.22</v>
      </c>
    </row>
    <row r="32" spans="1:17" x14ac:dyDescent="0.2">
      <c r="A32" s="1">
        <v>0.23</v>
      </c>
      <c r="J32" s="1">
        <v>5.0000000000000002E-5</v>
      </c>
    </row>
    <row r="33" spans="1:10" x14ac:dyDescent="0.2">
      <c r="A33" s="1">
        <v>0.24</v>
      </c>
      <c r="E33" s="2">
        <f>AVERAGE(E10:E29)</f>
        <v>1.144658726862519E-9</v>
      </c>
      <c r="J33" s="1">
        <f>1/J32</f>
        <v>20000</v>
      </c>
    </row>
    <row r="34" spans="1:10" x14ac:dyDescent="0.2">
      <c r="E34" s="2">
        <f>E33*300000000/3.9</f>
        <v>8.8050671297116842E-2</v>
      </c>
    </row>
    <row r="35" spans="1:10" x14ac:dyDescent="0.2">
      <c r="E35" s="2">
        <f>E34*1000</f>
        <v>88.050671297116835</v>
      </c>
    </row>
    <row r="36" spans="1:10" x14ac:dyDescent="0.2">
      <c r="E36" t="s">
        <v>12</v>
      </c>
    </row>
    <row r="37" spans="1:10" x14ac:dyDescent="0.2">
      <c r="H37">
        <f>20000/E43</f>
        <v>2E-12</v>
      </c>
    </row>
    <row r="38" spans="1:10" x14ac:dyDescent="0.2">
      <c r="H38">
        <f>H37*300000000</f>
        <v>5.9999999999999995E-4</v>
      </c>
    </row>
    <row r="42" spans="1:10" x14ac:dyDescent="0.2">
      <c r="E42" s="1">
        <v>100000000000</v>
      </c>
      <c r="H42" s="1">
        <f>0.000000001</f>
        <v>1.0000000000000001E-9</v>
      </c>
    </row>
    <row r="43" spans="1:10" x14ac:dyDescent="0.2">
      <c r="E43" s="1">
        <f>E42/0.00001</f>
        <v>1E+16</v>
      </c>
      <c r="F43">
        <f>E43*1/300000000</f>
        <v>33333333.333333332</v>
      </c>
    </row>
    <row r="44" spans="1:10" x14ac:dyDescent="0.2">
      <c r="E44">
        <f>E43*H42</f>
        <v>10000000</v>
      </c>
      <c r="F44">
        <f>F43/1000000</f>
        <v>33.333333333333329</v>
      </c>
    </row>
    <row r="48" spans="1:10" x14ac:dyDescent="0.2">
      <c r="B48" t="s">
        <v>15</v>
      </c>
    </row>
    <row r="49" spans="2:10" x14ac:dyDescent="0.2">
      <c r="B49" s="1">
        <v>100000</v>
      </c>
    </row>
    <row r="52" spans="2:10" x14ac:dyDescent="0.2">
      <c r="C52" s="1">
        <f>0.5/5000</f>
        <v>1E-4</v>
      </c>
      <c r="F52">
        <f>1.1/300000000</f>
        <v>3.6666666666666668E-9</v>
      </c>
    </row>
    <row r="53" spans="2:10" x14ac:dyDescent="0.2">
      <c r="C53" s="1">
        <v>100000000000</v>
      </c>
      <c r="F53" s="1">
        <f>F52*C54</f>
        <v>3666666.666666667</v>
      </c>
      <c r="J53" s="3" t="s">
        <v>16</v>
      </c>
    </row>
    <row r="54" spans="2:10" x14ac:dyDescent="0.2">
      <c r="C54" s="1">
        <f>C53/C52</f>
        <v>1000000000000000</v>
      </c>
      <c r="J54" t="s">
        <v>17</v>
      </c>
    </row>
    <row r="55" spans="2:10" x14ac:dyDescent="0.2">
      <c r="B55" s="1">
        <v>270000000</v>
      </c>
      <c r="C55" s="1">
        <f>B55/C54</f>
        <v>2.7000000000000001E-7</v>
      </c>
      <c r="D55" s="1">
        <f>C55*300000000</f>
        <v>81</v>
      </c>
    </row>
    <row r="56" spans="2:10" x14ac:dyDescent="0.2">
      <c r="B56" s="1">
        <v>192000000</v>
      </c>
      <c r="C56" s="1">
        <f>B56/C54</f>
        <v>1.92E-7</v>
      </c>
      <c r="D56" s="1">
        <f>C56*300000000</f>
        <v>57.6</v>
      </c>
    </row>
    <row r="58" spans="2:10" x14ac:dyDescent="0.2">
      <c r="B58">
        <f>100000000</f>
        <v>100000000</v>
      </c>
      <c r="F58" s="1">
        <v>5200000</v>
      </c>
    </row>
    <row r="59" spans="2:10" x14ac:dyDescent="0.2">
      <c r="B59" s="1">
        <f>B58/C54</f>
        <v>9.9999999999999995E-8</v>
      </c>
      <c r="D59">
        <f>1/300000000</f>
        <v>3.3333333333333334E-9</v>
      </c>
      <c r="F59" s="1">
        <f>F58/C54</f>
        <v>5.2000000000000002E-9</v>
      </c>
    </row>
    <row r="60" spans="2:10" x14ac:dyDescent="0.2">
      <c r="B60" s="1">
        <f>B59*300000000</f>
        <v>30</v>
      </c>
      <c r="D60" s="1">
        <f>D59*C54</f>
        <v>3333333.3333333335</v>
      </c>
      <c r="F60" s="1">
        <f>F59*300000000</f>
        <v>1.56</v>
      </c>
    </row>
    <row r="65" spans="3:3" x14ac:dyDescent="0.2">
      <c r="C65" s="1">
        <v>10000000</v>
      </c>
    </row>
    <row r="66" spans="3:3" x14ac:dyDescent="0.2">
      <c r="C66" s="1">
        <f>C65/C54</f>
        <v>1E-8</v>
      </c>
    </row>
    <row r="67" spans="3:3" x14ac:dyDescent="0.2">
      <c r="C67" s="1">
        <f>C66*300000000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39"/>
  <sheetViews>
    <sheetView workbookViewId="0">
      <selection activeCell="L35" sqref="L35"/>
    </sheetView>
  </sheetViews>
  <sheetFormatPr baseColWidth="10" defaultRowHeight="16" x14ac:dyDescent="0.2"/>
  <sheetData>
    <row r="7" spans="3:19" x14ac:dyDescent="0.2">
      <c r="S7">
        <f>1/15-1/35</f>
        <v>3.8095238095238099E-2</v>
      </c>
    </row>
    <row r="8" spans="3:19" x14ac:dyDescent="0.2">
      <c r="N8">
        <f>135/4</f>
        <v>33.75</v>
      </c>
      <c r="S8">
        <f>1/S7</f>
        <v>26.249999999999996</v>
      </c>
    </row>
    <row r="9" spans="3:19" x14ac:dyDescent="0.2">
      <c r="C9">
        <f>-4/(0.505+0.042/(1.55)^2)</f>
        <v>-7.6557692116190834</v>
      </c>
      <c r="N9">
        <f>SQRT(N8^2+9)</f>
        <v>33.883070994229548</v>
      </c>
    </row>
    <row r="10" spans="3:19" x14ac:dyDescent="0.2">
      <c r="C10">
        <f>-4/(0.505+0.042/(0.45)^2)</f>
        <v>-5.6147647517546142</v>
      </c>
      <c r="N10">
        <f>3/N9</f>
        <v>8.853979028379437E-2</v>
      </c>
    </row>
    <row r="11" spans="3:19" x14ac:dyDescent="0.2">
      <c r="C11">
        <f>-1*C9+C10</f>
        <v>2.0410044598644692</v>
      </c>
    </row>
    <row r="12" spans="3:19" x14ac:dyDescent="0.2">
      <c r="F12" t="s">
        <v>18</v>
      </c>
      <c r="G12">
        <f>1.505+0.042/1.55^2</f>
        <v>1.5224817898022891</v>
      </c>
    </row>
    <row r="13" spans="3:19" x14ac:dyDescent="0.2">
      <c r="G13">
        <f>1.505+0.042/0.45^2</f>
        <v>1.7124074074074074</v>
      </c>
    </row>
    <row r="14" spans="3:19" x14ac:dyDescent="0.2">
      <c r="I14">
        <f>4*1/(G12-1)</f>
        <v>7.6557692116190861</v>
      </c>
    </row>
    <row r="15" spans="3:19" x14ac:dyDescent="0.2">
      <c r="I15">
        <f>4*1/(G13-1)</f>
        <v>5.6147647517546142</v>
      </c>
    </row>
    <row r="16" spans="3:19" x14ac:dyDescent="0.2">
      <c r="Q16">
        <f>1/110-1/160</f>
        <v>2.8409090909090901E-3</v>
      </c>
    </row>
    <row r="17" spans="4:19" x14ac:dyDescent="0.2">
      <c r="K17">
        <f>I15-I14</f>
        <v>-2.0410044598644719</v>
      </c>
      <c r="Q17">
        <f>1/Q16</f>
        <v>352.00000000000011</v>
      </c>
    </row>
    <row r="23" spans="4:19" x14ac:dyDescent="0.2">
      <c r="S23">
        <f>1/(8-R39)</f>
        <v>-0.4107142857142857</v>
      </c>
    </row>
    <row r="24" spans="4:19" x14ac:dyDescent="0.2">
      <c r="K24">
        <v>10</v>
      </c>
      <c r="P24">
        <f>200/9</f>
        <v>22.222222222222221</v>
      </c>
      <c r="S24">
        <f>-1/2.2-S23</f>
        <v>-4.3831168831168832E-2</v>
      </c>
    </row>
    <row r="25" spans="4:19" x14ac:dyDescent="0.2">
      <c r="D25" t="s">
        <v>19</v>
      </c>
      <c r="E25">
        <v>10</v>
      </c>
      <c r="K25">
        <v>-2.2000000000000002</v>
      </c>
      <c r="S25">
        <f>1/S24</f>
        <v>-22.814814814814813</v>
      </c>
    </row>
    <row r="26" spans="4:19" x14ac:dyDescent="0.2">
      <c r="D26" t="s">
        <v>20</v>
      </c>
      <c r="E26">
        <v>8</v>
      </c>
      <c r="K26">
        <v>8</v>
      </c>
    </row>
    <row r="27" spans="4:19" x14ac:dyDescent="0.2">
      <c r="D27">
        <f>2*E26-15-E26^2/20</f>
        <v>-2.2000000000000002</v>
      </c>
      <c r="K27">
        <f>1/K24+1/(K25)-K26/(K24*K25)</f>
        <v>9.0909090909091494E-3</v>
      </c>
      <c r="P27">
        <f>15-P24</f>
        <v>-7.2222222222222214</v>
      </c>
    </row>
    <row r="28" spans="4:19" x14ac:dyDescent="0.2">
      <c r="K28">
        <f>1/K27</f>
        <v>109.99999999999929</v>
      </c>
      <c r="P28">
        <f>1/15-1/P27</f>
        <v>0.20512820512820512</v>
      </c>
    </row>
    <row r="29" spans="4:19" x14ac:dyDescent="0.2">
      <c r="P29">
        <f>1/P28</f>
        <v>4.875</v>
      </c>
    </row>
    <row r="32" spans="4:19" x14ac:dyDescent="0.2">
      <c r="P32">
        <f>-1*P29/P27</f>
        <v>0.67500000000000004</v>
      </c>
    </row>
    <row r="33" spans="12:18" x14ac:dyDescent="0.2">
      <c r="Q33">
        <f>P32/9</f>
        <v>7.5000000000000011E-2</v>
      </c>
    </row>
    <row r="34" spans="12:18" x14ac:dyDescent="0.2">
      <c r="L34">
        <f>45/4</f>
        <v>11.25</v>
      </c>
    </row>
    <row r="35" spans="12:18" x14ac:dyDescent="0.2">
      <c r="O35">
        <f>10.4348*22.81/(240*2.4348)</f>
        <v>0.40731919801763317</v>
      </c>
    </row>
    <row r="36" spans="12:18" x14ac:dyDescent="0.2">
      <c r="O36">
        <f>1/O35</f>
        <v>2.4550770129835846</v>
      </c>
    </row>
    <row r="38" spans="12:18" x14ac:dyDescent="0.2">
      <c r="R38">
        <f>0.1-1/240</f>
        <v>9.583333333333334E-2</v>
      </c>
    </row>
    <row r="39" spans="12:18" x14ac:dyDescent="0.2">
      <c r="R39">
        <f>1/R38</f>
        <v>10.434782608695652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2017-09-15T02:48:43Z</dcterms:created>
  <dcterms:modified xsi:type="dcterms:W3CDTF">2017-09-26T00:01:00Z</dcterms:modified>
</cp:coreProperties>
</file>