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3"/>
  <workbookPr/>
  <mc:AlternateContent xmlns:mc="http://schemas.openxmlformats.org/markup-compatibility/2006">
    <mc:Choice Requires="x15">
      <x15ac:absPath xmlns:x15ac="http://schemas.microsoft.com/office/spreadsheetml/2010/11/ac" url="/Users/taehwan/Box Sync/Berkeley life/ISG/MOABB/lidar_experiments/experiments/ff_imaging/"/>
    </mc:Choice>
  </mc:AlternateContent>
  <bookViews>
    <workbookView xWindow="640" yWindow="1180" windowWidth="2808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" i="1" l="1"/>
  <c r="J13" i="1"/>
  <c r="L26" i="1"/>
  <c r="T26" i="1"/>
  <c r="T22" i="1"/>
  <c r="E6" i="1"/>
  <c r="L30" i="1"/>
  <c r="L16" i="1"/>
  <c r="L18" i="1"/>
  <c r="L29" i="1"/>
  <c r="L31" i="1"/>
  <c r="T28" i="1"/>
  <c r="P28" i="1"/>
  <c r="Q28" i="1"/>
  <c r="P26" i="1"/>
  <c r="Q26" i="1"/>
  <c r="O28" i="1"/>
  <c r="O26" i="1"/>
  <c r="L28" i="1"/>
  <c r="L6" i="1"/>
  <c r="F10" i="1"/>
  <c r="L17" i="1"/>
  <c r="M17" i="1"/>
  <c r="L13" i="1"/>
  <c r="L14" i="1"/>
  <c r="M13" i="1"/>
  <c r="F9" i="1"/>
  <c r="E16" i="1"/>
  <c r="F16" i="1"/>
  <c r="E15" i="1"/>
</calcChain>
</file>

<file path=xl/sharedStrings.xml><?xml version="1.0" encoding="utf-8"?>
<sst xmlns="http://schemas.openxmlformats.org/spreadsheetml/2006/main" count="26" uniqueCount="24">
  <si>
    <t>distance</t>
  </si>
  <si>
    <t>lense 1 movement</t>
  </si>
  <si>
    <t>ff distance</t>
  </si>
  <si>
    <t>1/x+1/(d-x)=1/f</t>
  </si>
  <si>
    <t>d/(x*(d-x))=1/f</t>
  </si>
  <si>
    <t>x(d-x)=df</t>
  </si>
  <si>
    <t>x^2-dx+df=0</t>
  </si>
  <si>
    <t>(d+sqrt(d^2-4df))/2</t>
  </si>
  <si>
    <t>(d-sqrt(d^2-4df))/2</t>
  </si>
  <si>
    <t>nf</t>
  </si>
  <si>
    <t>ff</t>
  </si>
  <si>
    <t>object-to-sensor</t>
  </si>
  <si>
    <t>f1</t>
  </si>
  <si>
    <t>f2</t>
  </si>
  <si>
    <t>lense 1 from object</t>
  </si>
  <si>
    <t>lense 2 from object</t>
  </si>
  <si>
    <t>radius</t>
  </si>
  <si>
    <t>NA1</t>
  </si>
  <si>
    <t>NA2</t>
  </si>
  <si>
    <t>magnification</t>
  </si>
  <si>
    <t>fourier plance to sensor</t>
  </si>
  <si>
    <t>fourier plance to lense 2</t>
  </si>
  <si>
    <t>angular fov</t>
  </si>
  <si>
    <t>1cm by 1cm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</si>
</sst>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31"/>
  <sheetViews>
    <sheetView tabSelected="1" workbookViewId="0">
      <selection activeCell="P12" sqref="P12"/>
    </sheetView>
  </sheetViews>
  <sheetFormatPr baseColWidth="10" defaultRowHeight="16" x14ac:dyDescent="0.2"/>
  <cols>
    <col min="19" max="19" width="12.1640625" bestFit="1" customWidth="1"/>
  </cols>
  <sheetData>
    <row r="3" spans="4:13" x14ac:dyDescent="0.2">
      <c r="L3" t="s">
        <v>7</v>
      </c>
    </row>
    <row r="4" spans="4:13" x14ac:dyDescent="0.2">
      <c r="L4" t="s">
        <v>8</v>
      </c>
    </row>
    <row r="6" spans="4:13" x14ac:dyDescent="0.2">
      <c r="D6" t="s">
        <v>16</v>
      </c>
      <c r="E6">
        <f>25.4/2</f>
        <v>12.7</v>
      </c>
      <c r="J6" t="s">
        <v>3</v>
      </c>
      <c r="L6">
        <f>($E$14-SQRT($E$14^2-4*$E$14*$E$9))/2</f>
        <v>67.620999227554989</v>
      </c>
    </row>
    <row r="7" spans="4:13" x14ac:dyDescent="0.2">
      <c r="J7" t="s">
        <v>4</v>
      </c>
    </row>
    <row r="8" spans="4:13" x14ac:dyDescent="0.2">
      <c r="J8" t="s">
        <v>5</v>
      </c>
    </row>
    <row r="9" spans="4:13" x14ac:dyDescent="0.2">
      <c r="D9" t="s">
        <v>12</v>
      </c>
      <c r="E9">
        <v>60</v>
      </c>
      <c r="F9">
        <f>1/E9</f>
        <v>1.6666666666666666E-2</v>
      </c>
      <c r="I9" s="1"/>
      <c r="J9" t="s">
        <v>6</v>
      </c>
    </row>
    <row r="10" spans="4:13" x14ac:dyDescent="0.2">
      <c r="D10" t="s">
        <v>13</v>
      </c>
      <c r="E10">
        <v>100</v>
      </c>
      <c r="F10">
        <f>1/E10</f>
        <v>0.01</v>
      </c>
    </row>
    <row r="13" spans="4:13" x14ac:dyDescent="0.2">
      <c r="H13" t="s">
        <v>1</v>
      </c>
      <c r="J13">
        <f>($E$14-SQRT($E$14^2-4*$E$14*$E$9))/2-E9</f>
        <v>7.6209992275549894</v>
      </c>
      <c r="L13">
        <f>J13+E9</f>
        <v>67.620999227554989</v>
      </c>
      <c r="M13">
        <f>1/L13</f>
        <v>1.4788305577012361E-2</v>
      </c>
    </row>
    <row r="14" spans="4:13" x14ac:dyDescent="0.2">
      <c r="D14" t="s">
        <v>0</v>
      </c>
      <c r="E14" s="2">
        <v>600</v>
      </c>
      <c r="L14">
        <f>E14-L13</f>
        <v>532.37900077244501</v>
      </c>
    </row>
    <row r="15" spans="4:13" x14ac:dyDescent="0.2">
      <c r="E15">
        <f>E14-E9*2</f>
        <v>480</v>
      </c>
    </row>
    <row r="16" spans="4:13" x14ac:dyDescent="0.2">
      <c r="E16">
        <f>E14-E9</f>
        <v>540</v>
      </c>
      <c r="F16">
        <f>1/E16</f>
        <v>1.8518518518518519E-3</v>
      </c>
      <c r="K16" t="s">
        <v>2</v>
      </c>
      <c r="L16">
        <f>E14-2*E9</f>
        <v>480</v>
      </c>
    </row>
    <row r="17" spans="7:20" x14ac:dyDescent="0.2">
      <c r="L17">
        <f>L16-J14</f>
        <v>480</v>
      </c>
      <c r="M17">
        <f>1/L17</f>
        <v>2.0833333333333333E-3</v>
      </c>
    </row>
    <row r="18" spans="7:20" x14ac:dyDescent="0.2">
      <c r="L18">
        <f>($L$16-SQRT($L$16^2-4*$L$16*$E$10))/2</f>
        <v>142.02041028867288</v>
      </c>
    </row>
    <row r="22" spans="7:20" x14ac:dyDescent="0.2">
      <c r="S22">
        <v>30</v>
      </c>
      <c r="T22">
        <f>S22/T26</f>
        <v>3.8104996137774938</v>
      </c>
    </row>
    <row r="23" spans="7:20" x14ac:dyDescent="0.2">
      <c r="S23" t="s">
        <v>23</v>
      </c>
    </row>
    <row r="24" spans="7:20" x14ac:dyDescent="0.2">
      <c r="G24">
        <v>25.4</v>
      </c>
      <c r="I24" t="s">
        <v>11</v>
      </c>
      <c r="L24">
        <f>E14</f>
        <v>600</v>
      </c>
    </row>
    <row r="25" spans="7:20" x14ac:dyDescent="0.2">
      <c r="Q25" t="s">
        <v>22</v>
      </c>
    </row>
    <row r="26" spans="7:20" x14ac:dyDescent="0.2">
      <c r="I26" t="s">
        <v>9</v>
      </c>
      <c r="J26" t="s">
        <v>14</v>
      </c>
      <c r="L26" s="3">
        <f>J13+E9</f>
        <v>67.620999227554989</v>
      </c>
      <c r="N26" t="s">
        <v>17</v>
      </c>
      <c r="O26">
        <f>SIN(ATAN($E$6/L26))</f>
        <v>0.18458425844654389</v>
      </c>
      <c r="P26">
        <f>ATAN($E$6/L26)</f>
        <v>0.18564883524481524</v>
      </c>
      <c r="Q26">
        <f>P26*180/PI()</f>
        <v>10.63689473104748</v>
      </c>
      <c r="S26" t="s">
        <v>19</v>
      </c>
      <c r="T26">
        <f>(L24-L26)/L26</f>
        <v>7.8729833462074161</v>
      </c>
    </row>
    <row r="28" spans="7:20" x14ac:dyDescent="0.2">
      <c r="I28" t="s">
        <v>10</v>
      </c>
      <c r="J28" t="s">
        <v>14</v>
      </c>
      <c r="L28" s="3">
        <f>E9</f>
        <v>60</v>
      </c>
      <c r="N28" t="s">
        <v>18</v>
      </c>
      <c r="O28">
        <f>SIN(ATAN($E$6/L28))</f>
        <v>0.20707864344157376</v>
      </c>
      <c r="P28">
        <f>ATAN($E$6/L28)</f>
        <v>0.20858792905826862</v>
      </c>
      <c r="Q28">
        <f>P28*180/PI()</f>
        <v>11.951207992413016</v>
      </c>
      <c r="S28" t="s">
        <v>19</v>
      </c>
      <c r="T28">
        <f>(L30-L31)/L31</f>
        <v>2.3797958971132704</v>
      </c>
    </row>
    <row r="29" spans="7:20" x14ac:dyDescent="0.2">
      <c r="J29" t="s">
        <v>15</v>
      </c>
      <c r="L29" s="3">
        <f>E9*2+L18</f>
        <v>262.02041028867291</v>
      </c>
    </row>
    <row r="30" spans="7:20" x14ac:dyDescent="0.2">
      <c r="J30" t="s">
        <v>20</v>
      </c>
      <c r="L30">
        <f>E14-2*E9</f>
        <v>480</v>
      </c>
    </row>
    <row r="31" spans="7:20" x14ac:dyDescent="0.2">
      <c r="J31" t="s">
        <v>21</v>
      </c>
      <c r="L31">
        <f>L29-E9*2</f>
        <v>142.02041028867291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Taehwan Kim</dc:creator>
  <cp:lastModifiedBy>Taehwan Kim</cp:lastModifiedBy>
  <dcterms:created xsi:type="dcterms:W3CDTF">2017-08-23T21:22:16Z</dcterms:created>
  <dcterms:modified xsi:type="dcterms:W3CDTF">2017-08-23T22:37:30Z</dcterms:modified>
</cp:coreProperties>
</file>