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m/Documents/Data Science Support/VHorowitz/phys-lab-tutorial/excel_examples/"/>
    </mc:Choice>
  </mc:AlternateContent>
  <xr:revisionPtr revIDLastSave="0" documentId="13_ncr:1_{2AABDDE0-579C-2F4F-A04B-935C1D21829C}" xr6:coauthVersionLast="47" xr6:coauthVersionMax="47" xr10:uidLastSave="{00000000-0000-0000-0000-000000000000}"/>
  <bookViews>
    <workbookView xWindow="5560" yWindow="4720" windowWidth="29760" windowHeight="17400" xr2:uid="{09A2283C-F853-4104-BA75-F9A9FC63AB59}"/>
  </bookViews>
  <sheets>
    <sheet name="Viva's slip correc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E29" i="4" l="1"/>
  <c r="F30" i="4" l="1"/>
  <c r="F31" i="4" s="1"/>
  <c r="F32" i="4" s="1"/>
  <c r="F33" i="4" s="1"/>
  <c r="F34" i="4" l="1"/>
  <c r="B5" i="4"/>
  <c r="G29" i="4" s="1"/>
  <c r="H29" i="4" s="1"/>
  <c r="G2" i="4" l="1"/>
  <c r="H2" i="4" s="1"/>
  <c r="I2" i="4" s="1"/>
  <c r="J2" i="4" s="1"/>
  <c r="I29" i="4"/>
  <c r="J29" i="4" s="1"/>
  <c r="K29" i="4" s="1"/>
  <c r="E30" i="4" s="1"/>
  <c r="G30" i="4" s="1"/>
  <c r="H30" i="4" s="1"/>
  <c r="I30" i="4" s="1"/>
  <c r="J30" i="4" s="1"/>
  <c r="K30" i="4" s="1"/>
  <c r="E31" i="4" s="1"/>
  <c r="G31" i="4" s="1"/>
  <c r="H31" i="4" s="1"/>
  <c r="I31" i="4" s="1"/>
  <c r="J31" i="4" s="1"/>
  <c r="K31" i="4" s="1"/>
  <c r="E32" i="4" s="1"/>
  <c r="G32" i="4" s="1"/>
  <c r="H32" i="4" s="1"/>
  <c r="I32" i="4" s="1"/>
  <c r="J32" i="4" s="1"/>
  <c r="K32" i="4" s="1"/>
  <c r="E33" i="4" s="1"/>
  <c r="G33" i="4" s="1"/>
  <c r="H33" i="4" s="1"/>
  <c r="I33" i="4" s="1"/>
  <c r="J33" i="4" s="1"/>
  <c r="K33" i="4" s="1"/>
  <c r="E34" i="4" s="1"/>
  <c r="G34" i="4" s="1"/>
  <c r="H34" i="4" s="1"/>
  <c r="I34" i="4" s="1"/>
  <c r="J34" i="4" s="1"/>
  <c r="K34" i="4" s="1"/>
  <c r="E35" i="4" s="1"/>
  <c r="G6" i="4"/>
  <c r="G4" i="4"/>
  <c r="F35" i="4"/>
  <c r="G5" i="4"/>
  <c r="G3" i="4"/>
  <c r="H4" i="4" l="1"/>
  <c r="I4" i="4" s="1"/>
  <c r="J4" i="4" s="1"/>
  <c r="K4" i="4" s="1"/>
  <c r="L4" i="4" s="1"/>
  <c r="M4" i="4" s="1"/>
  <c r="N4" i="4" s="1"/>
  <c r="O4" i="4" s="1"/>
  <c r="P4" i="4" s="1"/>
  <c r="H5" i="4"/>
  <c r="I5" i="4" s="1"/>
  <c r="J5" i="4" s="1"/>
  <c r="K5" i="4" s="1"/>
  <c r="L5" i="4" s="1"/>
  <c r="M5" i="4" s="1"/>
  <c r="N5" i="4" s="1"/>
  <c r="O5" i="4" s="1"/>
  <c r="P5" i="4" s="1"/>
  <c r="H6" i="4"/>
  <c r="I6" i="4" s="1"/>
  <c r="J6" i="4" s="1"/>
  <c r="K6" i="4" s="1"/>
  <c r="L6" i="4" s="1"/>
  <c r="M6" i="4" s="1"/>
  <c r="N6" i="4" s="1"/>
  <c r="O6" i="4" s="1"/>
  <c r="P6" i="4" s="1"/>
  <c r="H3" i="4"/>
  <c r="I3" i="4" s="1"/>
  <c r="J3" i="4" s="1"/>
  <c r="K3" i="4" s="1"/>
  <c r="L3" i="4" s="1"/>
  <c r="M3" i="4" s="1"/>
  <c r="N3" i="4" s="1"/>
  <c r="O3" i="4" s="1"/>
  <c r="P3" i="4" s="1"/>
  <c r="G35" i="4"/>
  <c r="H35" i="4" s="1"/>
  <c r="I35" i="4" s="1"/>
  <c r="J35" i="4" s="1"/>
  <c r="K35" i="4" s="1"/>
  <c r="E36" i="4" s="1"/>
  <c r="F36" i="4"/>
  <c r="K2" i="4"/>
  <c r="L2" i="4" s="1"/>
  <c r="M2" i="4" s="1"/>
  <c r="N2" i="4" s="1"/>
  <c r="O2" i="4" s="1"/>
  <c r="L10" i="4"/>
  <c r="L11" i="4" l="1"/>
  <c r="L12" i="4"/>
  <c r="Q14" i="4"/>
  <c r="Q5" i="4"/>
  <c r="R5" i="4" s="1"/>
  <c r="S5" i="4" s="1"/>
  <c r="T5" i="4" s="1"/>
  <c r="U5" i="4" s="1"/>
  <c r="Q6" i="4"/>
  <c r="R6" i="4" s="1"/>
  <c r="S6" i="4" s="1"/>
  <c r="T6" i="4" s="1"/>
  <c r="U6" i="4" s="1"/>
  <c r="Q12" i="4"/>
  <c r="Q3" i="4"/>
  <c r="R3" i="4" s="1"/>
  <c r="S3" i="4" s="1"/>
  <c r="T3" i="4" s="1"/>
  <c r="U3" i="4" s="1"/>
  <c r="L13" i="4"/>
  <c r="Q11" i="4"/>
  <c r="L14" i="4"/>
  <c r="Q13" i="4"/>
  <c r="Q4" i="4"/>
  <c r="R4" i="4" s="1"/>
  <c r="S4" i="4" s="1"/>
  <c r="T4" i="4" s="1"/>
  <c r="U4" i="4" s="1"/>
  <c r="G36" i="4"/>
  <c r="H36" i="4" s="1"/>
  <c r="I36" i="4" s="1"/>
  <c r="J36" i="4" s="1"/>
  <c r="K36" i="4" s="1"/>
  <c r="E37" i="4" s="1"/>
  <c r="F37" i="4"/>
  <c r="P2" i="4"/>
  <c r="Q10" i="4"/>
  <c r="V3" i="4" l="1"/>
  <c r="W3" i="4" s="1"/>
  <c r="X3" i="4" s="1"/>
  <c r="Y3" i="4" s="1"/>
  <c r="Z3" i="4" s="1"/>
  <c r="V6" i="4"/>
  <c r="W6" i="4" s="1"/>
  <c r="X6" i="4" s="1"/>
  <c r="Y6" i="4" s="1"/>
  <c r="Z6" i="4" s="1"/>
  <c r="V5" i="4"/>
  <c r="W5" i="4" s="1"/>
  <c r="X5" i="4" s="1"/>
  <c r="Y5" i="4" s="1"/>
  <c r="Z5" i="4" s="1"/>
  <c r="V4" i="4"/>
  <c r="W4" i="4" s="1"/>
  <c r="X4" i="4" s="1"/>
  <c r="Y4" i="4" s="1"/>
  <c r="Z4" i="4" s="1"/>
  <c r="G37" i="4"/>
  <c r="H37" i="4" s="1"/>
  <c r="I37" i="4" s="1"/>
  <c r="J37" i="4" s="1"/>
  <c r="K37" i="4" s="1"/>
  <c r="E38" i="4" s="1"/>
  <c r="F38" i="4"/>
  <c r="F39" i="4" s="1"/>
  <c r="F40" i="4" s="1"/>
  <c r="F41" i="4" s="1"/>
  <c r="F42" i="4" s="1"/>
  <c r="F43" i="4" s="1"/>
  <c r="F44" i="4" s="1"/>
  <c r="F45" i="4" s="1"/>
  <c r="Q2" i="4"/>
  <c r="R2" i="4" s="1"/>
  <c r="S2" i="4" s="1"/>
  <c r="T2" i="4" s="1"/>
  <c r="U2" i="4" s="1"/>
  <c r="AA5" i="4" l="1"/>
  <c r="AB5" i="4" s="1"/>
  <c r="AC5" i="4" s="1"/>
  <c r="AD5" i="4" s="1"/>
  <c r="AE5" i="4" s="1"/>
  <c r="AA4" i="4"/>
  <c r="AB4" i="4" s="1"/>
  <c r="AC4" i="4" s="1"/>
  <c r="AD4" i="4" s="1"/>
  <c r="AE4" i="4" s="1"/>
  <c r="AA6" i="4"/>
  <c r="AB6" i="4" s="1"/>
  <c r="AC6" i="4" s="1"/>
  <c r="AD6" i="4" s="1"/>
  <c r="AE6" i="4" s="1"/>
  <c r="AA3" i="4"/>
  <c r="AB3" i="4" s="1"/>
  <c r="AC3" i="4" s="1"/>
  <c r="AD3" i="4" s="1"/>
  <c r="AE3" i="4" s="1"/>
  <c r="G38" i="4"/>
  <c r="H38" i="4" s="1"/>
  <c r="I38" i="4" s="1"/>
  <c r="J38" i="4" s="1"/>
  <c r="K38" i="4" s="1"/>
  <c r="E39" i="4" s="1"/>
  <c r="G39" i="4" s="1"/>
  <c r="H39" i="4" s="1"/>
  <c r="I39" i="4" s="1"/>
  <c r="J39" i="4" s="1"/>
  <c r="K39" i="4" s="1"/>
  <c r="E40" i="4" s="1"/>
  <c r="G40" i="4" s="1"/>
  <c r="H40" i="4" s="1"/>
  <c r="I40" i="4" s="1"/>
  <c r="J40" i="4" s="1"/>
  <c r="K40" i="4" s="1"/>
  <c r="E41" i="4" s="1"/>
  <c r="G41" i="4" s="1"/>
  <c r="H41" i="4" s="1"/>
  <c r="I41" i="4" s="1"/>
  <c r="J41" i="4" s="1"/>
  <c r="K41" i="4" s="1"/>
  <c r="E42" i="4" s="1"/>
  <c r="G42" i="4" s="1"/>
  <c r="H42" i="4" s="1"/>
  <c r="I42" i="4" s="1"/>
  <c r="J42" i="4" s="1"/>
  <c r="K42" i="4" s="1"/>
  <c r="E43" i="4" s="1"/>
  <c r="G43" i="4" s="1"/>
  <c r="H43" i="4" s="1"/>
  <c r="I43" i="4" s="1"/>
  <c r="J43" i="4" s="1"/>
  <c r="K43" i="4" s="1"/>
  <c r="E44" i="4" s="1"/>
  <c r="G44" i="4" s="1"/>
  <c r="H44" i="4" s="1"/>
  <c r="I44" i="4" s="1"/>
  <c r="J44" i="4" s="1"/>
  <c r="K44" i="4" s="1"/>
  <c r="E45" i="4" s="1"/>
  <c r="G45" i="4" s="1"/>
  <c r="H45" i="4" s="1"/>
  <c r="I45" i="4" s="1"/>
  <c r="J45" i="4" s="1"/>
  <c r="K45" i="4" s="1"/>
  <c r="V2" i="4"/>
  <c r="W2" i="4" s="1"/>
  <c r="X2" i="4" s="1"/>
  <c r="Y2" i="4" s="1"/>
  <c r="Z2" i="4" s="1"/>
  <c r="AF3" i="4" l="1"/>
  <c r="AG3" i="4" s="1"/>
  <c r="AH3" i="4" s="1"/>
  <c r="AI3" i="4" s="1"/>
  <c r="AJ3" i="4" s="1"/>
  <c r="AF4" i="4"/>
  <c r="AG4" i="4" s="1"/>
  <c r="AH4" i="4" s="1"/>
  <c r="AI4" i="4" s="1"/>
  <c r="AJ4" i="4" s="1"/>
  <c r="AF6" i="4"/>
  <c r="AG6" i="4" s="1"/>
  <c r="AH6" i="4" s="1"/>
  <c r="AI6" i="4" s="1"/>
  <c r="AJ6" i="4" s="1"/>
  <c r="AF5" i="4"/>
  <c r="AG5" i="4" s="1"/>
  <c r="AH5" i="4" s="1"/>
  <c r="AI5" i="4" s="1"/>
  <c r="AJ5" i="4" s="1"/>
  <c r="AA2" i="4"/>
  <c r="AB2" i="4" s="1"/>
  <c r="AC2" i="4" s="1"/>
  <c r="AD2" i="4" s="1"/>
  <c r="AE2" i="4" s="1"/>
  <c r="AK6" i="4" l="1"/>
  <c r="AL6" i="4" s="1"/>
  <c r="AM6" i="4" s="1"/>
  <c r="AN6" i="4" s="1"/>
  <c r="AO6" i="4" s="1"/>
  <c r="AK5" i="4"/>
  <c r="AL5" i="4" s="1"/>
  <c r="AM5" i="4" s="1"/>
  <c r="AN5" i="4" s="1"/>
  <c r="AO5" i="4" s="1"/>
  <c r="AK4" i="4"/>
  <c r="AL4" i="4" s="1"/>
  <c r="AM4" i="4" s="1"/>
  <c r="AN4" i="4" s="1"/>
  <c r="AO4" i="4" s="1"/>
  <c r="AK3" i="4"/>
  <c r="AL3" i="4" s="1"/>
  <c r="AM3" i="4" s="1"/>
  <c r="AN3" i="4" s="1"/>
  <c r="AO3" i="4" s="1"/>
  <c r="AF2" i="4"/>
  <c r="AG2" i="4" s="1"/>
  <c r="AH2" i="4" s="1"/>
  <c r="AI2" i="4" s="1"/>
  <c r="AJ2" i="4" s="1"/>
  <c r="AP4" i="4" l="1"/>
  <c r="AQ4" i="4" s="1"/>
  <c r="AR4" i="4" s="1"/>
  <c r="AS4" i="4" s="1"/>
  <c r="AT4" i="4" s="1"/>
  <c r="AP3" i="4"/>
  <c r="AQ3" i="4" s="1"/>
  <c r="AR3" i="4" s="1"/>
  <c r="AS3" i="4" s="1"/>
  <c r="AT3" i="4" s="1"/>
  <c r="AP5" i="4"/>
  <c r="AQ5" i="4" s="1"/>
  <c r="AR5" i="4" s="1"/>
  <c r="AS5" i="4" s="1"/>
  <c r="AT5" i="4" s="1"/>
  <c r="AP6" i="4"/>
  <c r="AQ6" i="4" s="1"/>
  <c r="AR6" i="4" s="1"/>
  <c r="AS6" i="4" s="1"/>
  <c r="AT6" i="4" s="1"/>
  <c r="AK2" i="4"/>
  <c r="AL2" i="4" s="1"/>
  <c r="AM2" i="4" s="1"/>
  <c r="AN2" i="4" s="1"/>
  <c r="AO2" i="4" s="1"/>
  <c r="AU5" i="4" l="1"/>
  <c r="AV5" i="4" s="1"/>
  <c r="AW5" i="4" s="1"/>
  <c r="AX5" i="4" s="1"/>
  <c r="AY5" i="4" s="1"/>
  <c r="AU3" i="4"/>
  <c r="AV3" i="4" s="1"/>
  <c r="AW3" i="4" s="1"/>
  <c r="AX3" i="4" s="1"/>
  <c r="AY3" i="4" s="1"/>
  <c r="AU6" i="4"/>
  <c r="AV6" i="4" s="1"/>
  <c r="AW6" i="4" s="1"/>
  <c r="AX6" i="4" s="1"/>
  <c r="AY6" i="4" s="1"/>
  <c r="AU4" i="4"/>
  <c r="AV4" i="4" s="1"/>
  <c r="AW4" i="4" s="1"/>
  <c r="AX4" i="4" s="1"/>
  <c r="AY4" i="4" s="1"/>
  <c r="AP2" i="4"/>
  <c r="AQ2" i="4" s="1"/>
  <c r="AR2" i="4" s="1"/>
  <c r="AS2" i="4" s="1"/>
  <c r="AT2" i="4" s="1"/>
  <c r="AZ4" i="4" l="1"/>
  <c r="BA4" i="4" s="1"/>
  <c r="BB4" i="4" s="1"/>
  <c r="BC4" i="4" s="1"/>
  <c r="BD4" i="4" s="1"/>
  <c r="AZ3" i="4"/>
  <c r="BA3" i="4" s="1"/>
  <c r="BB3" i="4" s="1"/>
  <c r="BC3" i="4" s="1"/>
  <c r="BD3" i="4" s="1"/>
  <c r="AZ6" i="4"/>
  <c r="BA6" i="4" s="1"/>
  <c r="BB6" i="4" s="1"/>
  <c r="BC6" i="4" s="1"/>
  <c r="BD6" i="4" s="1"/>
  <c r="AZ5" i="4"/>
  <c r="BA5" i="4" s="1"/>
  <c r="BB5" i="4" s="1"/>
  <c r="BC5" i="4" s="1"/>
  <c r="BD5" i="4" s="1"/>
  <c r="AU2" i="4"/>
  <c r="AV2" i="4" s="1"/>
  <c r="AW2" i="4" s="1"/>
  <c r="AX2" i="4" s="1"/>
  <c r="AY2" i="4" s="1"/>
  <c r="BE5" i="4" l="1"/>
  <c r="BF5" i="4" s="1"/>
  <c r="BG5" i="4" s="1"/>
  <c r="BH5" i="4" s="1"/>
  <c r="BI5" i="4" s="1"/>
  <c r="BE6" i="4"/>
  <c r="BF6" i="4" s="1"/>
  <c r="BG6" i="4" s="1"/>
  <c r="BH6" i="4" s="1"/>
  <c r="BI6" i="4" s="1"/>
  <c r="BE3" i="4"/>
  <c r="BF3" i="4" s="1"/>
  <c r="BG3" i="4" s="1"/>
  <c r="BH3" i="4" s="1"/>
  <c r="BI3" i="4" s="1"/>
  <c r="BE4" i="4"/>
  <c r="BF4" i="4" s="1"/>
  <c r="BG4" i="4" s="1"/>
  <c r="BH4" i="4" s="1"/>
  <c r="BI4" i="4" s="1"/>
  <c r="AZ2" i="4"/>
  <c r="BA2" i="4" s="1"/>
  <c r="BB2" i="4" s="1"/>
  <c r="BC2" i="4" s="1"/>
  <c r="BD2" i="4" s="1"/>
  <c r="BJ3" i="4" l="1"/>
  <c r="BK3" i="4" s="1"/>
  <c r="BL3" i="4" s="1"/>
  <c r="BM3" i="4" s="1"/>
  <c r="BN3" i="4" s="1"/>
  <c r="BJ6" i="4"/>
  <c r="BK6" i="4" s="1"/>
  <c r="BL6" i="4" s="1"/>
  <c r="BM6" i="4" s="1"/>
  <c r="BN6" i="4" s="1"/>
  <c r="BJ4" i="4"/>
  <c r="BK4" i="4" s="1"/>
  <c r="BL4" i="4" s="1"/>
  <c r="BM4" i="4" s="1"/>
  <c r="BN4" i="4" s="1"/>
  <c r="BJ5" i="4"/>
  <c r="BK5" i="4" s="1"/>
  <c r="BL5" i="4" s="1"/>
  <c r="BM5" i="4" s="1"/>
  <c r="BN5" i="4" s="1"/>
  <c r="BE2" i="4"/>
  <c r="BF2" i="4" s="1"/>
  <c r="BG2" i="4" s="1"/>
  <c r="BH2" i="4" s="1"/>
  <c r="BI2" i="4" s="1"/>
  <c r="BO5" i="4" l="1"/>
  <c r="BP5" i="4" s="1"/>
  <c r="BQ5" i="4" s="1"/>
  <c r="BR5" i="4" s="1"/>
  <c r="BO6" i="4"/>
  <c r="BP6" i="4" s="1"/>
  <c r="BQ6" i="4" s="1"/>
  <c r="BR6" i="4" s="1"/>
  <c r="BO4" i="4"/>
  <c r="BP4" i="4" s="1"/>
  <c r="BQ4" i="4" s="1"/>
  <c r="BR4" i="4" s="1"/>
  <c r="BO3" i="4"/>
  <c r="BP3" i="4" s="1"/>
  <c r="BQ3" i="4" s="1"/>
  <c r="BR3" i="4" s="1"/>
  <c r="BJ2" i="4"/>
  <c r="BK2" i="4" s="1"/>
  <c r="BL2" i="4" s="1"/>
  <c r="BM2" i="4" s="1"/>
  <c r="BN2" i="4" s="1"/>
  <c r="BO2" i="4" l="1"/>
  <c r="BP2" i="4" s="1"/>
  <c r="BQ2" i="4" s="1"/>
  <c r="BR2" i="4" s="1"/>
</calcChain>
</file>

<file path=xl/sharedStrings.xml><?xml version="1.0" encoding="utf-8"?>
<sst xmlns="http://schemas.openxmlformats.org/spreadsheetml/2006/main" count="120" uniqueCount="54">
  <si>
    <t>density of air</t>
  </si>
  <si>
    <t>density of oil</t>
  </si>
  <si>
    <t>v down (m/s)</t>
  </si>
  <si>
    <t>kg/m^3</t>
  </si>
  <si>
    <t>via earthdata</t>
  </si>
  <si>
    <t>g</t>
  </si>
  <si>
    <t>m/s^2</t>
  </si>
  <si>
    <t>viscosity</t>
  </si>
  <si>
    <t>via engineer's edge</t>
  </si>
  <si>
    <t>kg/m s</t>
  </si>
  <si>
    <t>K</t>
  </si>
  <si>
    <t>Temperature</t>
  </si>
  <si>
    <t>Pressure</t>
  </si>
  <si>
    <t>mmHg</t>
  </si>
  <si>
    <t>N/m^2</t>
  </si>
  <si>
    <t>Mean free path</t>
  </si>
  <si>
    <t>nm</t>
  </si>
  <si>
    <t>(67.3 nm * (294.13600 / 296.15) * (101.3e3 / 99 591.8) * (1 + (110.4 / 296.15))) / (1 + (110.4 / 294.13600)) =</t>
  </si>
  <si>
    <t>67.8626176 nanometers</t>
  </si>
  <si>
    <t>m</t>
  </si>
  <si>
    <t>Kn original</t>
  </si>
  <si>
    <t>C original</t>
  </si>
  <si>
    <t>alpha</t>
  </si>
  <si>
    <t>beta</t>
  </si>
  <si>
    <t>gamma</t>
  </si>
  <si>
    <t>A original</t>
  </si>
  <si>
    <t>Kn</t>
  </si>
  <si>
    <t>A</t>
  </si>
  <si>
    <t>C</t>
  </si>
  <si>
    <t>eta updated (kg /m s)</t>
  </si>
  <si>
    <t>updated radius (m)</t>
  </si>
  <si>
    <t>density  difference</t>
  </si>
  <si>
    <t>(equation 11)</t>
  </si>
  <si>
    <t>verified formula:</t>
  </si>
  <si>
    <t>sqrt(((9 / 2) * (1.84900e-5 (kg (m^(-1))) (s^(-1))) * (3.46021e-5 (m / s))) / ((836.81600 (kg / (m^3))) * (9.8 (m / (s^2))))) =</t>
  </si>
  <si>
    <t>592.513044 nanometers</t>
  </si>
  <si>
    <t>from Rebecca</t>
  </si>
  <si>
    <t>viscosity eta updated (kg /m s)</t>
  </si>
  <si>
    <t>Iterate again!</t>
  </si>
  <si>
    <t>radius</t>
  </si>
  <si>
    <t>test:</t>
  </si>
  <si>
    <t>from equation 11</t>
  </si>
  <si>
    <t>from thermistor</t>
  </si>
  <si>
    <t>from barometer</t>
  </si>
  <si>
    <t>from Kim et al</t>
  </si>
  <si>
    <t>converted by Google calc</t>
  </si>
  <si>
    <t>from bottle</t>
  </si>
  <si>
    <t>original radius r_0 (m)</t>
  </si>
  <si>
    <t>updated radius r_1 (m)</t>
  </si>
  <si>
    <t>I needed a dollar sign on column F.</t>
  </si>
  <si>
    <t>radius (m)</t>
  </si>
  <si>
    <t>slipping viscosity</t>
  </si>
  <si>
    <t>original viscosity (kg/m s)</t>
  </si>
  <si>
    <t>from Pippi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</si>
</sst>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sz val="14"/>
      <color rgb="FF70757A"/>
      <name val="Arial"/>
      <family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1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'Viva''s slip correction'!$J$28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'Viva''s slip correction'!$J$29:$J$45</c:f>
              <c:numCache>
                <c:formatCode>General</c:formatCode>
                <c:ptCount val="17"/>
                <c:pt idx="0">
                  <c:v>1.160090430349342</c:v>
                </c:pt>
                <c:pt idx="1">
                  <c:v>1.172463694412758</c:v>
                </c:pt>
                <c:pt idx="2">
                  <c:v>1.1733840741080266</c:v>
                </c:pt>
                <c:pt idx="3">
                  <c:v>1.1734523460336426</c:v>
                </c:pt>
                <c:pt idx="4">
                  <c:v>1.1734574092659951</c:v>
                </c:pt>
                <c:pt idx="5">
                  <c:v>1.1734577847633934</c:v>
                </c:pt>
                <c:pt idx="6">
                  <c:v>1.1734578126108488</c:v>
                </c:pt>
                <c:pt idx="7">
                  <c:v>1.1734578146760579</c:v>
                </c:pt>
                <c:pt idx="8">
                  <c:v>1.173457814829217</c:v>
                </c:pt>
                <c:pt idx="9">
                  <c:v>1.1734578148405757</c:v>
                </c:pt>
                <c:pt idx="10">
                  <c:v>1.1734578148414179</c:v>
                </c:pt>
                <c:pt idx="11">
                  <c:v>1.1734578148414805</c:v>
                </c:pt>
                <c:pt idx="12">
                  <c:v>1.1734578148414851</c:v>
                </c:pt>
                <c:pt idx="13">
                  <c:v>1.1734578148414854</c:v>
                </c:pt>
                <c:pt idx="14">
                  <c:v>1.1734578148414854</c:v>
                </c:pt>
                <c:pt idx="15">
                  <c:v>1.1734578148414854</c:v>
                </c:pt>
                <c:pt idx="16">
                  <c:v>1.1734578148414854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834-B355-E3654185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3248"/>
        <c:axId val="511634624"/>
      </c:scatterChart>
      <c:valAx>
        <c:axId val="5124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34624"/>
        <c:crosses val="autoZero"/>
        <c:crossBetween val="midCat"/>
      </c:valAx>
      <c:valAx>
        <c:axId val="511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</a:t>
                </a:r>
                <a:r>
                  <a:rPr lang="en-US" baseline="0"/>
                  <a:t> factor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'Viva''s slip correction'!$K$29:$K$45</c:f>
              <c:numCache>
                <c:formatCode>0.00000E+00</c:formatCode>
                <c:ptCount val="17"/>
                <c:pt idx="0">
                  <c:v>1.5664554697281412E-5</c:v>
                </c:pt>
                <c:pt idx="1">
                  <c:v>1.5499243248723198E-5</c:v>
                </c:pt>
                <c:pt idx="2">
                  <c:v>1.54870859431206E-5</c:v>
                </c:pt>
                <c:pt idx="3">
                  <c:v>1.5486184898282188E-5</c:v>
                </c:pt>
                <c:pt idx="4">
                  <c:v>1.548611807851372E-5</c:v>
                </c:pt>
                <c:pt idx="5">
                  <c:v>1.5486113123075933E-5</c:v>
                </c:pt>
                <c:pt idx="6">
                  <c:v>1.5486112755573291E-5</c:v>
                </c:pt>
                <c:pt idx="7">
                  <c:v>1.5486112728318746E-5</c:v>
                </c:pt>
                <c:pt idx="8">
                  <c:v>1.5486112726297505E-5</c:v>
                </c:pt>
                <c:pt idx="9">
                  <c:v>1.5486112726147604E-5</c:v>
                </c:pt>
                <c:pt idx="10">
                  <c:v>1.5486112726136491E-5</c:v>
                </c:pt>
                <c:pt idx="11">
                  <c:v>1.5486112726135664E-5</c:v>
                </c:pt>
                <c:pt idx="12">
                  <c:v>1.5486112726135603E-5</c:v>
                </c:pt>
                <c:pt idx="13">
                  <c:v>1.5486112726135599E-5</c:v>
                </c:pt>
                <c:pt idx="14">
                  <c:v>1.5486112726135599E-5</c:v>
                </c:pt>
                <c:pt idx="15">
                  <c:v>1.5486112726135599E-5</c:v>
                </c:pt>
                <c:pt idx="16">
                  <c:v>1.5486112726135599E-5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2B6-A48D-4E1D4B90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496"/>
        <c:axId val="525537488"/>
      </c:scatterChart>
      <c:valAx>
        <c:axId val="5235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7488"/>
        <c:crosses val="autoZero"/>
        <c:crossBetween val="midCat"/>
      </c:valAx>
      <c:valAx>
        <c:axId val="525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viscosity (kg / m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700086</xdr:colOff>
      <xdr:row>25</xdr:row>
      <xdr:rowOff>85725</xdr:rowOff>
    </xdr:from>
    <xdr:to>
      <xdr:col>16</xdr:col>
      <xdr:colOff>1009649</xdr:colOff>
      <xdr:row>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3BC2B-E6BD-447C-B485-6DDC297B0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781049</xdr:colOff>
      <xdr:row>49</xdr:row>
      <xdr:rowOff>171449</xdr:rowOff>
    </xdr:from>
    <xdr:to>
      <xdr:col>16</xdr:col>
      <xdr:colOff>790574</xdr:colOff>
      <xdr:row>67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C4CB5-FDD0-49DF-982F-597511828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32E9-9481-4E9D-B1E8-5907560AB4FD}">
  <dimension ref="A1:BR45"/>
  <sheetViews>
    <sheetView tabSelected="1" topLeftCell="J1" zoomScale="133" workbookViewId="0">
      <selection activeCell="F2" sqref="F2"/>
    </sheetView>
  </sheetViews>
  <sheetFormatPr baseColWidth="10" defaultColWidth="8.83203125" defaultRowHeight="15" x14ac:dyDescent="0.2"/>
  <cols>
    <col min="1" max="1" width="14.6640625" customWidth="1"/>
    <col min="2" max="2" width="14.33203125" customWidth="1"/>
    <col min="4" max="4" width="25.33203125" customWidth="1"/>
    <col min="5" max="5" width="25.6640625" customWidth="1"/>
    <col min="6" max="6" width="12.6640625" bestFit="1" customWidth="1"/>
    <col min="7" max="7" width="17.5" bestFit="1" customWidth="1"/>
    <col min="8" max="10" width="12" bestFit="1" customWidth="1"/>
    <col min="11" max="11" width="20.1640625" bestFit="1" customWidth="1"/>
    <col min="12" max="12" width="18.1640625" bestFit="1" customWidth="1"/>
    <col min="13" max="15" width="12" bestFit="1" customWidth="1"/>
    <col min="16" max="16" width="20.1640625" bestFit="1" customWidth="1"/>
    <col min="17" max="17" width="18.1640625" bestFit="1" customWidth="1"/>
    <col min="18" max="20" width="12" bestFit="1" customWidth="1"/>
    <col min="21" max="21" width="11.6640625" bestFit="1" customWidth="1"/>
    <col min="22" max="22" width="14.5" bestFit="1" customWidth="1"/>
    <col min="23" max="25" width="12" bestFit="1" customWidth="1"/>
    <col min="26" max="26" width="11.6640625" bestFit="1" customWidth="1"/>
    <col min="37" max="37" width="14.5" bestFit="1" customWidth="1"/>
    <col min="47" max="47" width="18.1640625" bestFit="1" customWidth="1"/>
    <col min="52" max="52" width="14.5" bestFit="1" customWidth="1"/>
  </cols>
  <sheetData>
    <row r="1" spans="1:70" x14ac:dyDescent="0.2">
      <c r="A1" t="s">
        <v>1</v>
      </c>
      <c r="B1" s="7">
        <v>838</v>
      </c>
      <c r="C1" t="s">
        <v>3</v>
      </c>
      <c r="D1" t="s">
        <v>46</v>
      </c>
      <c r="F1" t="s">
        <v>2</v>
      </c>
      <c r="G1" t="s">
        <v>47</v>
      </c>
      <c r="H1" t="s">
        <v>20</v>
      </c>
      <c r="I1" t="s">
        <v>25</v>
      </c>
      <c r="J1" t="s">
        <v>21</v>
      </c>
      <c r="K1" t="s">
        <v>37</v>
      </c>
      <c r="L1" t="s">
        <v>48</v>
      </c>
      <c r="M1" t="s">
        <v>26</v>
      </c>
      <c r="N1" t="s">
        <v>27</v>
      </c>
      <c r="O1" t="s">
        <v>28</v>
      </c>
      <c r="P1" t="s">
        <v>37</v>
      </c>
      <c r="Q1" t="s">
        <v>30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26</v>
      </c>
      <c r="BQ1" t="s">
        <v>27</v>
      </c>
      <c r="BR1" t="s">
        <v>28</v>
      </c>
    </row>
    <row r="2" spans="1:70" x14ac:dyDescent="0.2">
      <c r="F2">
        <v>3.4602076124567477E-5</v>
      </c>
      <c r="G2">
        <f>SQRT(6*$B$8*F2/($B$5*4*$B$6/3))</f>
        <v>5.8785517158453228E-7</v>
      </c>
      <c r="H2">
        <f>$B$18/G2</f>
        <v>0.11644755938011923</v>
      </c>
      <c r="I2">
        <f>$B$20+$B$21*EXP(-$B$22/H2)</f>
        <v>1.1650923862412461</v>
      </c>
      <c r="J2">
        <f>1+I2*H2</f>
        <v>1.1356721648301522</v>
      </c>
      <c r="K2" s="1">
        <f>$B$8/J2</f>
        <v>1.6025751588903246E-5</v>
      </c>
      <c r="L2">
        <f>SQRT(6*K2*F2/($B$5*4*$B$6/3))</f>
        <v>5.5162488827678782E-7</v>
      </c>
      <c r="M2">
        <f>$B$18/L2</f>
        <v>0.12409574233288004</v>
      </c>
      <c r="N2">
        <f>$B$20+$B$21*EXP(-$B$22/M2)</f>
        <v>1.1651565933974428</v>
      </c>
      <c r="O2">
        <f>1+N2*M2</f>
        <v>1.1445909723917054</v>
      </c>
      <c r="P2" s="1">
        <f>$B$8/O2</f>
        <v>1.5900876766457268E-5</v>
      </c>
      <c r="Q2">
        <f>SQRT(6*P2*$F2/($B$5*4*$B$6/3))</f>
        <v>5.4947151738989425E-7</v>
      </c>
      <c r="R2">
        <f>$B$18/Q2</f>
        <v>0.12458207174263078</v>
      </c>
      <c r="S2">
        <f>$B$20+$B$21*EXP(-$B$22/R2)</f>
        <v>1.1651615824126562</v>
      </c>
      <c r="T2">
        <f>1+S2*R2</f>
        <v>1.1451582438518908</v>
      </c>
      <c r="U2" s="1">
        <f>$B$8/T2</f>
        <v>1.5893000026600601E-5</v>
      </c>
      <c r="V2">
        <f>SQRT(6*U2*$F2/($B$5*4*$B$6/3))</f>
        <v>5.4933540601729385E-7</v>
      </c>
      <c r="W2">
        <f>$B$18/V2</f>
        <v>0.12461294001837006</v>
      </c>
      <c r="X2">
        <f>$B$20+$B$21*EXP(-$B$22/W2)</f>
        <v>1.1651619030495317</v>
      </c>
      <c r="Y2">
        <f>1+X2*W2</f>
        <v>1.1451942503364012</v>
      </c>
      <c r="Z2" s="1">
        <f>$B$8/Y2</f>
        <v>1.5892500328790283E-5</v>
      </c>
      <c r="AA2">
        <f>SQRT(6*Z2*$F2/($B$5*4*$B$6/3))</f>
        <v>5.493267700185281E-7</v>
      </c>
      <c r="AB2">
        <f>$B$18/AA2</f>
        <v>0.12461489906579853</v>
      </c>
      <c r="AC2">
        <f>$B$20+$B$21*EXP(-$B$22/AB2)</f>
        <v>1.1651619234147628</v>
      </c>
      <c r="AD2">
        <f>1+AC2*AB2</f>
        <v>1.1451965354816425</v>
      </c>
      <c r="AE2" s="1">
        <f>$B$8/AD2</f>
        <v>1.5892468616616546E-5</v>
      </c>
      <c r="AF2">
        <f>SQRT(6*AE2*$F2/($B$5*4*$B$6/3))</f>
        <v>5.4932622195012163E-7</v>
      </c>
      <c r="AG2">
        <f>$B$18/AF2</f>
        <v>0.1246150233953616</v>
      </c>
      <c r="AH2">
        <f>$B$20+$B$21*EXP(-$B$22/AG2)</f>
        <v>1.1651619247072926</v>
      </c>
      <c r="AI2">
        <f>1+AH2*AG2</f>
        <v>1.1451966805067837</v>
      </c>
      <c r="AJ2" s="1">
        <f>$B$8/AI2</f>
        <v>1.5892466604029936E-5</v>
      </c>
      <c r="AK2">
        <f>SQRT(6*AJ2*$F2/($B$5*4*$B$6/3))</f>
        <v>5.4932618716739965E-7</v>
      </c>
      <c r="AL2">
        <f>$B$18/AK2</f>
        <v>0.124615031285846</v>
      </c>
      <c r="AM2">
        <f>$B$20+$B$21*EXP(-$B$22/AL2)</f>
        <v>1.1651619247893223</v>
      </c>
      <c r="AN2">
        <f>1+AM2*AL2</f>
        <v>1.145196689710698</v>
      </c>
      <c r="AO2" s="1">
        <f>$B$8/AN2</f>
        <v>1.5892466476302616E-5</v>
      </c>
      <c r="AP2">
        <f>SQRT(6*AO2*$F2/($B$5*4*$B$6/3))</f>
        <v>5.4932618495993988E-7</v>
      </c>
      <c r="AQ2">
        <f>$B$18/AP2</f>
        <v>0.12461503178660979</v>
      </c>
      <c r="AR2">
        <f>$B$20+$B$21*EXP(-$B$22/AQ2)</f>
        <v>1.1651619247945282</v>
      </c>
      <c r="AS2">
        <f>1+AR2*AQ2</f>
        <v>1.1451966902948176</v>
      </c>
      <c r="AT2" s="1">
        <f>$B$8/AS2</f>
        <v>1.5892466468196497E-5</v>
      </c>
      <c r="AU2">
        <f>SQRT(6*AT2*$F2/($B$5*4*$B$6/3))</f>
        <v>5.4932618481984508E-7</v>
      </c>
      <c r="AV2">
        <f>$B$18/AU2</f>
        <v>0.1246150318183904</v>
      </c>
      <c r="AW2">
        <f>$B$20+$B$21*EXP(-$B$22/AV2)</f>
        <v>1.1651619247948586</v>
      </c>
      <c r="AX2">
        <f>1+AW2*AV2</f>
        <v>1.1451966903318884</v>
      </c>
      <c r="AY2" s="1">
        <f>$B$8/AX2</f>
        <v>1.5892466467682046E-5</v>
      </c>
      <c r="AZ2">
        <f>SQRT(6*AY2*$F2/($B$5*4*$B$6/3))</f>
        <v>5.4932618481095409E-7</v>
      </c>
      <c r="BA2">
        <f>$B$18/AZ2</f>
        <v>0.12461503182040733</v>
      </c>
      <c r="BB2">
        <f>$B$20+$B$21*EXP(-$B$22/BA2)</f>
        <v>1.1651619247948795</v>
      </c>
      <c r="BC2">
        <f>1+BB2*BA2</f>
        <v>1.145196690334241</v>
      </c>
      <c r="BD2" s="1">
        <f>$B$8/BC2</f>
        <v>1.5892466467649398E-5</v>
      </c>
      <c r="BE2">
        <f>SQRT(6*BD2*$F2/($B$5*4*$B$6/3))</f>
        <v>5.4932618481038976E-7</v>
      </c>
      <c r="BF2">
        <f>$B$18/BE2</f>
        <v>0.12461503182053535</v>
      </c>
      <c r="BG2">
        <f>$B$20+$B$21*EXP(-$B$22/BF2)</f>
        <v>1.1651619247948808</v>
      </c>
      <c r="BH2">
        <f>1+BG2*BF2</f>
        <v>1.1451966903343902</v>
      </c>
      <c r="BI2" s="1">
        <f>$B$8/BH2</f>
        <v>1.5892466467647328E-5</v>
      </c>
      <c r="BJ2">
        <f>SQRT(6*BI2*$F2/($B$5*4*$B$6/3))</f>
        <v>5.4932618481035397E-7</v>
      </c>
      <c r="BK2">
        <f>$B$18/BJ2</f>
        <v>0.12461503182054347</v>
      </c>
      <c r="BL2">
        <f>$B$20+$B$21*EXP(-$B$22/BK2)</f>
        <v>1.165161924794881</v>
      </c>
      <c r="BM2">
        <f>1+BL2*BK2</f>
        <v>1.1451966903343997</v>
      </c>
      <c r="BN2" s="1">
        <f>$B$8/BM2</f>
        <v>1.5892466467647196E-5</v>
      </c>
      <c r="BO2">
        <f>SQRT(6*BN2*$F2/($B$5*4*$B$6/3))</f>
        <v>5.4932618481035175E-7</v>
      </c>
      <c r="BP2">
        <f>$B$18/BO2</f>
        <v>0.12461503182054397</v>
      </c>
      <c r="BQ2">
        <f>$B$20+$B$21*EXP(-$B$22/BP2)</f>
        <v>1.165161924794881</v>
      </c>
      <c r="BR2">
        <f>1+BQ2*BP2</f>
        <v>1.1451966903344004</v>
      </c>
    </row>
    <row r="3" spans="1:70" x14ac:dyDescent="0.2">
      <c r="A3" t="s">
        <v>0</v>
      </c>
      <c r="B3" s="7">
        <v>1.204575411</v>
      </c>
      <c r="C3" t="s">
        <v>3</v>
      </c>
      <c r="F3">
        <v>5.3705692803437166E-5</v>
      </c>
      <c r="G3">
        <f t="shared" ref="G3:G5" si="0">SQRT(6*$B$8*F3/($B$5*4*$B$6/3))</f>
        <v>7.323681116799698E-7</v>
      </c>
      <c r="H3">
        <f t="shared" ref="H3:H6" si="1">$B$18/G3</f>
        <v>9.3469798736831353E-2</v>
      </c>
      <c r="I3">
        <f t="shared" ref="I3:I6" si="2">$B$20+$B$21*EXP(-$B$22/H3)</f>
        <v>1.1650112596433329</v>
      </c>
      <c r="J3">
        <f t="shared" ref="J3:J5" si="3">1+I3*H3</f>
        <v>1.1088933679650046</v>
      </c>
      <c r="K3" s="1">
        <f t="shared" ref="K3:K6" si="4">$B$8/J3</f>
        <v>1.6412759356113645E-5</v>
      </c>
      <c r="L3">
        <f t="shared" ref="L3:L5" si="5">SQRT(6*K3*F3/($B$5*4*$B$6/3))</f>
        <v>6.9547982028328859E-7</v>
      </c>
      <c r="M3">
        <f t="shared" ref="M3:M6" si="6">$B$18/L3</f>
        <v>9.8427442470029727E-2</v>
      </c>
      <c r="N3">
        <f t="shared" ref="N3:N6" si="7">$B$20+$B$21*EXP(-$B$22/M3)</f>
        <v>1.1650192687196466</v>
      </c>
      <c r="O3">
        <f t="shared" ref="O3:O5" si="8">1+N3*M3</f>
        <v>1.114669867048379</v>
      </c>
      <c r="P3" s="1">
        <f t="shared" ref="P3:P6" si="9">$B$8/O3</f>
        <v>1.6327704316788605E-5</v>
      </c>
      <c r="Q3">
        <f t="shared" ref="Q3:Q6" si="10">SQRT(6*P3*$F3/($B$5*4*$B$6/3))</f>
        <v>6.9367540399946039E-7</v>
      </c>
      <c r="R3">
        <f>$B$18/Q3</f>
        <v>9.8683475881254187E-2</v>
      </c>
      <c r="S3">
        <f t="shared" ref="S3:S6" si="11">$B$20+$B$21*EXP(-$B$22/R3)</f>
        <v>1.1650197818210748</v>
      </c>
      <c r="T3">
        <f t="shared" ref="T3:T5" si="12">1+S3*R3</f>
        <v>1.114968201540524</v>
      </c>
      <c r="U3" s="1">
        <f t="shared" ref="U3:U6" si="13">$B$8/T3</f>
        <v>1.63233354770598E-5</v>
      </c>
      <c r="V3">
        <f t="shared" ref="V3:V6" si="14">SQRT(6*U3*$F3/($B$5*4*$B$6/3))</f>
        <v>6.9358259366448038E-7</v>
      </c>
      <c r="W3">
        <f t="shared" ref="W3:W6" si="15">$B$18/V3</f>
        <v>9.8696681008570222E-2</v>
      </c>
      <c r="X3">
        <f t="shared" ref="X3:X6" si="16">$B$20+$B$21*EXP(-$B$22/W3)</f>
        <v>1.1650198085788865</v>
      </c>
      <c r="Y3">
        <f t="shared" ref="Y3:Y5" si="17">1+X3*W3</f>
        <v>1.114983588415976</v>
      </c>
      <c r="Z3" s="1">
        <f t="shared" ref="Z3:Z6" si="18">$B$8/Y3</f>
        <v>1.6323110213537938E-5</v>
      </c>
      <c r="AA3">
        <f t="shared" ref="AA3:AA6" si="19">SQRT(6*Z3*$F3/($B$5*4*$B$6/3))</f>
        <v>6.9357780789636942E-7</v>
      </c>
      <c r="AB3">
        <f t="shared" ref="AB3:AB6" si="20">$B$18/AA3</f>
        <v>9.8697362027229202E-2</v>
      </c>
      <c r="AC3">
        <f t="shared" ref="AC3:AC6" si="21">$B$20+$B$21*EXP(-$B$22/AB3)</f>
        <v>1.1650198099596349</v>
      </c>
      <c r="AD3">
        <f t="shared" ref="AD3:AD5" si="22">1+AC3*AB3</f>
        <v>1.1149843819524798</v>
      </c>
      <c r="AE3" s="1">
        <f t="shared" ref="AE3:AE6" si="23">$B$8/AD3</f>
        <v>1.6323098596349373E-5</v>
      </c>
      <c r="AF3">
        <f t="shared" ref="AF3:AF6" si="24">SQRT(6*AE3*$F3/($B$5*4*$B$6/3))</f>
        <v>6.9357756108600343E-7</v>
      </c>
      <c r="AG3">
        <f>$B$18/AF3</f>
        <v>9.8697397148798022E-2</v>
      </c>
      <c r="AH3">
        <f t="shared" ref="AH3:AH6" si="25">$B$20+$B$21*EXP(-$B$22/AG3)</f>
        <v>1.1650198100308451</v>
      </c>
      <c r="AI3">
        <f t="shared" ref="AI3:AI5" si="26">1+AH3*AG3</f>
        <v>1.1149844228768315</v>
      </c>
      <c r="AJ3" s="1">
        <f t="shared" ref="AJ3:AJ6" si="27">$B$8/AI3</f>
        <v>1.63230979972269E-5</v>
      </c>
      <c r="AK3">
        <f t="shared" ref="AK3:AK6" si="28">SQRT(6*AJ3*$F3/($B$5*4*$B$6/3))</f>
        <v>6.9357754835747934E-7</v>
      </c>
      <c r="AL3">
        <f>$B$18/AK3</f>
        <v>9.8697398960091082E-2</v>
      </c>
      <c r="AM3">
        <f t="shared" ref="AM3:AM6" si="29">$B$20+$B$21*EXP(-$B$22/AL3)</f>
        <v>1.1650198100345175</v>
      </c>
      <c r="AN3">
        <f t="shared" ref="AN3:AN5" si="30">1+AM3*AL3</f>
        <v>1.1149844249873864</v>
      </c>
      <c r="AO3" s="1">
        <f t="shared" ref="AO3:AO6" si="31">$B$8/AN3</f>
        <v>1.6323097966328896E-5</v>
      </c>
      <c r="AP3">
        <f t="shared" ref="AP3:AP6" si="32">SQRT(6*AO3*$F3/($B$5*4*$B$6/3))</f>
        <v>6.9357754770104257E-7</v>
      </c>
      <c r="AQ3">
        <f>$B$18/AP3</f>
        <v>9.8697399053503276E-2</v>
      </c>
      <c r="AR3">
        <f t="shared" ref="AR3:AR6" si="33">$B$20+$B$21*EXP(-$B$22/AQ3)</f>
        <v>1.1650198100347069</v>
      </c>
      <c r="AS3">
        <f t="shared" ref="AS3:AS5" si="34">1+AR3*AQ3</f>
        <v>1.114984425096232</v>
      </c>
      <c r="AT3" s="1">
        <f t="shared" ref="AT3:AT6" si="35">$B$8/AS3</f>
        <v>1.6323097964735421E-5</v>
      </c>
      <c r="AU3">
        <f t="shared" ref="AU3:AU6" si="36">SQRT(6*AT3*$F3/($B$5*4*$B$6/3))</f>
        <v>6.9357754766718868E-7</v>
      </c>
      <c r="AV3">
        <f>$B$18/AU3</f>
        <v>9.8697399058320742E-2</v>
      </c>
      <c r="AW3">
        <f t="shared" ref="AW3:AW6" si="37">$B$20+$B$21*EXP(-$B$22/AV3)</f>
        <v>1.1650198100347167</v>
      </c>
      <c r="AX3">
        <f t="shared" ref="AX3:AX5" si="38">1+AW3*AV3</f>
        <v>1.1149844251018455</v>
      </c>
      <c r="AY3" s="1">
        <f t="shared" ref="AY3:AY6" si="39">$B$8/AX3</f>
        <v>1.6323097964653241E-5</v>
      </c>
      <c r="AZ3">
        <f t="shared" ref="AZ3:AZ6" si="40">SQRT(6*AY3*$F3/($B$5*4*$B$6/3))</f>
        <v>6.9357754766544284E-7</v>
      </c>
      <c r="BA3">
        <f>$B$18/AZ3</f>
        <v>9.8697399058569182E-2</v>
      </c>
      <c r="BB3">
        <f t="shared" ref="BB3:BB6" si="41">$B$20+$B$21*EXP(-$B$22/BA3)</f>
        <v>1.1650198100347171</v>
      </c>
      <c r="BC3">
        <f t="shared" ref="BC3:BC5" si="42">1+BB3*BA3</f>
        <v>1.114984425102135</v>
      </c>
      <c r="BD3" s="1">
        <f t="shared" ref="BD3:BD6" si="43">$B$8/BC3</f>
        <v>1.6323097964649003E-5</v>
      </c>
      <c r="BE3">
        <f t="shared" ref="BE3:BE6" si="44">SQRT(6*BD3*$F3/($B$5*4*$B$6/3))</f>
        <v>6.9357754766535273E-7</v>
      </c>
      <c r="BF3">
        <f>$B$18/BE3</f>
        <v>9.8697399058582005E-2</v>
      </c>
      <c r="BG3">
        <f t="shared" ref="BG3:BG6" si="45">$B$20+$B$21*EXP(-$B$22/BF3)</f>
        <v>1.1650198100347173</v>
      </c>
      <c r="BH3">
        <f t="shared" ref="BH3:BH5" si="46">1+BG3*BF3</f>
        <v>1.1149844251021499</v>
      </c>
      <c r="BI3" s="1">
        <f t="shared" ref="BI3:BI6" si="47">$B$8/BH3</f>
        <v>1.6323097964648786E-5</v>
      </c>
      <c r="BJ3">
        <f t="shared" ref="BJ3:BJ6" si="48">SQRT(6*BI3*$F3/($B$5*4*$B$6/3))</f>
        <v>6.9357754766534818E-7</v>
      </c>
      <c r="BK3">
        <f>$B$18/BJ3</f>
        <v>9.8697399058582658E-2</v>
      </c>
      <c r="BL3">
        <f t="shared" ref="BL3:BL6" si="49">$B$20+$B$21*EXP(-$B$22/BK3)</f>
        <v>1.1650198100347173</v>
      </c>
      <c r="BM3">
        <f t="shared" ref="BM3:BM5" si="50">1+BL3*BK3</f>
        <v>1.1149844251021506</v>
      </c>
      <c r="BN3" s="1">
        <f t="shared" ref="BN3:BN6" si="51">$B$8/BM3</f>
        <v>1.6323097964648776E-5</v>
      </c>
      <c r="BO3">
        <f t="shared" ref="BO3:BO6" si="52">SQRT(6*BN3*$F3/($B$5*4*$B$6/3))</f>
        <v>6.9357754766534797E-7</v>
      </c>
      <c r="BP3">
        <f>$B$18/BO3</f>
        <v>9.8697399058582685E-2</v>
      </c>
      <c r="BQ3">
        <f t="shared" ref="BQ3:BQ6" si="53">$B$20+$B$21*EXP(-$B$22/BP3)</f>
        <v>1.1650198100347173</v>
      </c>
      <c r="BR3">
        <f t="shared" ref="BR3:BR5" si="54">1+BQ3*BP3</f>
        <v>1.1149844251021508</v>
      </c>
    </row>
    <row r="4" spans="1:70" x14ac:dyDescent="0.2">
      <c r="B4">
        <v>1.2929999999999999</v>
      </c>
      <c r="C4" t="s">
        <v>3</v>
      </c>
      <c r="D4" t="s">
        <v>4</v>
      </c>
      <c r="F4">
        <v>3.5236081747709655E-5</v>
      </c>
      <c r="G4">
        <f t="shared" si="0"/>
        <v>5.9321629077733273E-7</v>
      </c>
      <c r="H4">
        <f t="shared" si="1"/>
        <v>0.11539517889891317</v>
      </c>
      <c r="I4">
        <f t="shared" si="2"/>
        <v>1.1650854469957141</v>
      </c>
      <c r="J4">
        <f t="shared" si="3"/>
        <v>1.1344452435885906</v>
      </c>
      <c r="K4" s="1">
        <f t="shared" si="4"/>
        <v>1.6043083703562404E-5</v>
      </c>
      <c r="L4">
        <f t="shared" si="5"/>
        <v>5.5695652943870408E-7</v>
      </c>
      <c r="M4">
        <f t="shared" si="6"/>
        <v>0.12290779689572479</v>
      </c>
      <c r="N4">
        <f t="shared" si="7"/>
        <v>1.1651448936666022</v>
      </c>
      <c r="O4">
        <f t="shared" si="8"/>
        <v>1.1432053919448655</v>
      </c>
      <c r="P4" s="1">
        <f t="shared" si="9"/>
        <v>1.5920148844852324E-5</v>
      </c>
      <c r="Q4">
        <f t="shared" si="10"/>
        <v>5.5481850394494314E-7</v>
      </c>
      <c r="R4">
        <f>$B$18/Q4</f>
        <v>0.12338142926608842</v>
      </c>
      <c r="S4">
        <f t="shared" si="11"/>
        <v>1.1651494765208141</v>
      </c>
      <c r="T4">
        <f t="shared" si="12"/>
        <v>1.1437578077217727</v>
      </c>
      <c r="U4" s="1">
        <f t="shared" si="13"/>
        <v>1.5912459680823685E-5</v>
      </c>
      <c r="V4">
        <f t="shared" si="14"/>
        <v>5.546845037618592E-7</v>
      </c>
      <c r="W4">
        <f t="shared" si="15"/>
        <v>0.12341123564070082</v>
      </c>
      <c r="X4">
        <f t="shared" si="16"/>
        <v>1.165149768530098</v>
      </c>
      <c r="Y4">
        <f t="shared" si="17"/>
        <v>1.1437925726407761</v>
      </c>
      <c r="Z4" s="1">
        <f t="shared" si="18"/>
        <v>1.5911976030741337E-5</v>
      </c>
      <c r="AA4">
        <f t="shared" si="19"/>
        <v>5.5467607403918161E-7</v>
      </c>
      <c r="AB4">
        <f t="shared" si="20"/>
        <v>0.12341311119030614</v>
      </c>
      <c r="AC4">
        <f t="shared" si="21"/>
        <v>1.1651497869189635</v>
      </c>
      <c r="AD4">
        <f t="shared" si="22"/>
        <v>1.1437947602063916</v>
      </c>
      <c r="AE4" s="1">
        <f t="shared" si="23"/>
        <v>1.5911945598278408E-5</v>
      </c>
      <c r="AF4">
        <f t="shared" si="24"/>
        <v>5.5467554361583569E-7</v>
      </c>
      <c r="AG4">
        <f>$B$18/AF4</f>
        <v>0.12341322920739942</v>
      </c>
      <c r="AH4">
        <f t="shared" si="25"/>
        <v>1.1651497880761215</v>
      </c>
      <c r="AI4">
        <f t="shared" si="26"/>
        <v>1.1437948978567913</v>
      </c>
      <c r="AJ4" s="1">
        <f t="shared" si="27"/>
        <v>1.5911943683349712E-5</v>
      </c>
      <c r="AK4">
        <f t="shared" si="28"/>
        <v>5.5467551023952287E-7</v>
      </c>
      <c r="AL4">
        <f>$B$18/AK4</f>
        <v>0.12341323663350436</v>
      </c>
      <c r="AM4">
        <f t="shared" si="29"/>
        <v>1.1651497881489348</v>
      </c>
      <c r="AN4">
        <f t="shared" si="30"/>
        <v>1.143794906518302</v>
      </c>
      <c r="AO4" s="1">
        <f t="shared" si="31"/>
        <v>1.5911943562854796E-5</v>
      </c>
      <c r="AP4">
        <f t="shared" si="32"/>
        <v>5.5467550813935275E-7</v>
      </c>
      <c r="AQ4">
        <f>$B$18/AP4</f>
        <v>0.12341323710078439</v>
      </c>
      <c r="AR4">
        <f t="shared" si="33"/>
        <v>1.1651497881535164</v>
      </c>
      <c r="AS4">
        <f t="shared" si="34"/>
        <v>1.1437949070633187</v>
      </c>
      <c r="AT4" s="1">
        <f t="shared" si="35"/>
        <v>1.5911943555272777E-5</v>
      </c>
      <c r="AU4">
        <f t="shared" si="36"/>
        <v>5.5467550800720163E-7</v>
      </c>
      <c r="AV4">
        <f>$B$18/AU4</f>
        <v>0.12341323713018752</v>
      </c>
      <c r="AW4">
        <f t="shared" si="37"/>
        <v>1.1651497881538047</v>
      </c>
      <c r="AX4">
        <f t="shared" si="38"/>
        <v>1.1437949070976132</v>
      </c>
      <c r="AY4" s="1">
        <f t="shared" si="39"/>
        <v>1.5911943554795688E-5</v>
      </c>
      <c r="AZ4">
        <f t="shared" si="40"/>
        <v>5.546755079988862E-7</v>
      </c>
      <c r="BA4">
        <f>$B$18/AZ4</f>
        <v>0.12341323713203767</v>
      </c>
      <c r="BB4">
        <f t="shared" si="41"/>
        <v>1.1651497881538229</v>
      </c>
      <c r="BC4">
        <f t="shared" si="42"/>
        <v>1.1437949070997713</v>
      </c>
      <c r="BD4" s="1">
        <f t="shared" si="43"/>
        <v>1.5911943554765666E-5</v>
      </c>
      <c r="BE4">
        <f t="shared" si="44"/>
        <v>5.5467550799836284E-7</v>
      </c>
      <c r="BF4">
        <f>$B$18/BE4</f>
        <v>0.12341323713215412</v>
      </c>
      <c r="BG4">
        <f t="shared" si="45"/>
        <v>1.165149788153824</v>
      </c>
      <c r="BH4">
        <f t="shared" si="46"/>
        <v>1.1437949070999069</v>
      </c>
      <c r="BI4" s="1">
        <f t="shared" si="47"/>
        <v>1.5911943554763778E-5</v>
      </c>
      <c r="BJ4">
        <f t="shared" si="48"/>
        <v>5.5467550799833002E-7</v>
      </c>
      <c r="BK4">
        <f>$B$18/BJ4</f>
        <v>0.12341323713216142</v>
      </c>
      <c r="BL4">
        <f t="shared" si="49"/>
        <v>1.165149788153824</v>
      </c>
      <c r="BM4">
        <f t="shared" si="50"/>
        <v>1.1437949070999156</v>
      </c>
      <c r="BN4" s="1">
        <f t="shared" si="51"/>
        <v>1.5911943554763656E-5</v>
      </c>
      <c r="BO4">
        <f t="shared" si="52"/>
        <v>5.546755079983279E-7</v>
      </c>
      <c r="BP4">
        <f>$B$18/BO4</f>
        <v>0.12341323713216189</v>
      </c>
      <c r="BQ4">
        <f t="shared" si="53"/>
        <v>1.165149788153824</v>
      </c>
      <c r="BR4">
        <f t="shared" si="54"/>
        <v>1.143794907099916</v>
      </c>
    </row>
    <row r="5" spans="1:70" x14ac:dyDescent="0.2">
      <c r="A5" t="s">
        <v>31</v>
      </c>
      <c r="B5">
        <f>B1-B3</f>
        <v>836.79542458900005</v>
      </c>
      <c r="C5" t="s">
        <v>3</v>
      </c>
      <c r="E5" t="s">
        <v>40</v>
      </c>
      <c r="F5">
        <v>100</v>
      </c>
      <c r="G5">
        <f t="shared" si="0"/>
        <v>9.9935379169370487E-4</v>
      </c>
      <c r="H5">
        <f t="shared" si="1"/>
        <v>6.8498564341246606E-5</v>
      </c>
      <c r="I5">
        <f t="shared" si="2"/>
        <v>1.165</v>
      </c>
      <c r="J5">
        <f t="shared" si="3"/>
        <v>1.0000798008274576</v>
      </c>
      <c r="K5" s="1">
        <f t="shared" si="4"/>
        <v>1.8198547740831754E-5</v>
      </c>
      <c r="L5">
        <f t="shared" si="5"/>
        <v>9.9931391945031747E-4</v>
      </c>
      <c r="M5">
        <f t="shared" si="6"/>
        <v>6.8501297407779502E-5</v>
      </c>
      <c r="N5">
        <f t="shared" si="7"/>
        <v>1.165</v>
      </c>
      <c r="O5">
        <f t="shared" si="8"/>
        <v>1.00007980401148</v>
      </c>
      <c r="P5" s="1">
        <f t="shared" si="9"/>
        <v>1.8198547682891793E-5</v>
      </c>
      <c r="Q5">
        <f t="shared" si="10"/>
        <v>9.993139178595253E-4</v>
      </c>
      <c r="R5">
        <f>$B$18/Q5</f>
        <v>6.8501297516825643E-5</v>
      </c>
      <c r="S5">
        <f t="shared" si="11"/>
        <v>1.165</v>
      </c>
      <c r="T5">
        <f t="shared" si="12"/>
        <v>1.000079804011607</v>
      </c>
      <c r="U5" s="1">
        <f t="shared" si="13"/>
        <v>1.8198547682889482E-5</v>
      </c>
      <c r="V5">
        <f t="shared" si="14"/>
        <v>9.9931391785946198E-4</v>
      </c>
      <c r="W5">
        <f t="shared" si="15"/>
        <v>6.850129751682998E-5</v>
      </c>
      <c r="X5">
        <f t="shared" si="16"/>
        <v>1.165</v>
      </c>
      <c r="Y5">
        <f t="shared" si="17"/>
        <v>1.000079804011607</v>
      </c>
      <c r="Z5" s="1">
        <f t="shared" si="18"/>
        <v>1.8198547682889482E-5</v>
      </c>
      <c r="AA5">
        <f t="shared" si="19"/>
        <v>9.9931391785946198E-4</v>
      </c>
      <c r="AB5">
        <f t="shared" si="20"/>
        <v>6.850129751682998E-5</v>
      </c>
      <c r="AC5">
        <f t="shared" si="21"/>
        <v>1.165</v>
      </c>
      <c r="AD5">
        <f t="shared" si="22"/>
        <v>1.000079804011607</v>
      </c>
      <c r="AE5" s="1">
        <f t="shared" si="23"/>
        <v>1.8198547682889482E-5</v>
      </c>
      <c r="AF5">
        <f t="shared" si="24"/>
        <v>9.9931391785946198E-4</v>
      </c>
      <c r="AG5">
        <f>$B$18/AF5</f>
        <v>6.850129751682998E-5</v>
      </c>
      <c r="AH5">
        <f t="shared" si="25"/>
        <v>1.165</v>
      </c>
      <c r="AI5">
        <f t="shared" si="26"/>
        <v>1.000079804011607</v>
      </c>
      <c r="AJ5" s="1">
        <f t="shared" si="27"/>
        <v>1.8198547682889482E-5</v>
      </c>
      <c r="AK5">
        <f t="shared" si="28"/>
        <v>9.9931391785946198E-4</v>
      </c>
      <c r="AL5">
        <f>$B$18/AK5</f>
        <v>6.850129751682998E-5</v>
      </c>
      <c r="AM5">
        <f t="shared" si="29"/>
        <v>1.165</v>
      </c>
      <c r="AN5">
        <f t="shared" si="30"/>
        <v>1.000079804011607</v>
      </c>
      <c r="AO5" s="1">
        <f t="shared" si="31"/>
        <v>1.8198547682889482E-5</v>
      </c>
      <c r="AP5">
        <f t="shared" si="32"/>
        <v>9.9931391785946198E-4</v>
      </c>
      <c r="AQ5">
        <f>$B$18/AP5</f>
        <v>6.850129751682998E-5</v>
      </c>
      <c r="AR5">
        <f t="shared" si="33"/>
        <v>1.165</v>
      </c>
      <c r="AS5">
        <f t="shared" si="34"/>
        <v>1.000079804011607</v>
      </c>
      <c r="AT5" s="1">
        <f t="shared" si="35"/>
        <v>1.8198547682889482E-5</v>
      </c>
      <c r="AU5">
        <f t="shared" si="36"/>
        <v>9.9931391785946198E-4</v>
      </c>
      <c r="AV5">
        <f>$B$18/AU5</f>
        <v>6.850129751682998E-5</v>
      </c>
      <c r="AW5">
        <f t="shared" si="37"/>
        <v>1.165</v>
      </c>
      <c r="AX5">
        <f t="shared" si="38"/>
        <v>1.000079804011607</v>
      </c>
      <c r="AY5" s="1">
        <f t="shared" si="39"/>
        <v>1.8198547682889482E-5</v>
      </c>
      <c r="AZ5">
        <f t="shared" si="40"/>
        <v>9.9931391785946198E-4</v>
      </c>
      <c r="BA5">
        <f>$B$18/AZ5</f>
        <v>6.850129751682998E-5</v>
      </c>
      <c r="BB5">
        <f t="shared" si="41"/>
        <v>1.165</v>
      </c>
      <c r="BC5">
        <f t="shared" si="42"/>
        <v>1.000079804011607</v>
      </c>
      <c r="BD5" s="1">
        <f t="shared" si="43"/>
        <v>1.8198547682889482E-5</v>
      </c>
      <c r="BE5">
        <f t="shared" si="44"/>
        <v>9.9931391785946198E-4</v>
      </c>
      <c r="BF5">
        <f>$B$18/BE5</f>
        <v>6.850129751682998E-5</v>
      </c>
      <c r="BG5">
        <f t="shared" si="45"/>
        <v>1.165</v>
      </c>
      <c r="BH5">
        <f t="shared" si="46"/>
        <v>1.000079804011607</v>
      </c>
      <c r="BI5" s="1">
        <f t="shared" si="47"/>
        <v>1.8198547682889482E-5</v>
      </c>
      <c r="BJ5">
        <f t="shared" si="48"/>
        <v>9.9931391785946198E-4</v>
      </c>
      <c r="BK5">
        <f>$B$18/BJ5</f>
        <v>6.850129751682998E-5</v>
      </c>
      <c r="BL5">
        <f t="shared" si="49"/>
        <v>1.165</v>
      </c>
      <c r="BM5">
        <f t="shared" si="50"/>
        <v>1.000079804011607</v>
      </c>
      <c r="BN5" s="1">
        <f t="shared" si="51"/>
        <v>1.8198547682889482E-5</v>
      </c>
      <c r="BO5">
        <f t="shared" si="52"/>
        <v>9.9931391785946198E-4</v>
      </c>
      <c r="BP5">
        <f>$B$18/BO5</f>
        <v>6.850129751682998E-5</v>
      </c>
      <c r="BQ5">
        <f t="shared" si="53"/>
        <v>1.165</v>
      </c>
      <c r="BR5">
        <f t="shared" si="54"/>
        <v>1.000079804011607</v>
      </c>
    </row>
    <row r="6" spans="1:70" x14ac:dyDescent="0.2">
      <c r="A6" t="s">
        <v>5</v>
      </c>
      <c r="B6">
        <v>9.8000000000000007</v>
      </c>
      <c r="C6" t="s">
        <v>6</v>
      </c>
      <c r="F6" s="1">
        <v>9.91E-6</v>
      </c>
      <c r="G6">
        <f>SQRT(6*$B$8*F6/($B$5*4*$B$6/3))</f>
        <v>3.1459809741380059E-7</v>
      </c>
      <c r="H6">
        <f t="shared" si="1"/>
        <v>0.2175928607411759</v>
      </c>
      <c r="I6">
        <f t="shared" si="2"/>
        <v>1.1699434568484885</v>
      </c>
      <c r="J6">
        <f t="shared" ref="J6" si="55">1+I6*H6</f>
        <v>1.254571343681083</v>
      </c>
      <c r="K6" s="1">
        <f t="shared" si="4"/>
        <v>1.4506947007572102E-5</v>
      </c>
      <c r="L6">
        <f t="shared" ref="L6" si="56">SQRT(6*K6*F6/($B$5*4*$B$6/3))</f>
        <v>2.8087197632807875E-7</v>
      </c>
      <c r="M6">
        <f t="shared" si="6"/>
        <v>0.24372064773041094</v>
      </c>
      <c r="N6">
        <f t="shared" si="7"/>
        <v>1.1730789962406087</v>
      </c>
      <c r="O6">
        <f t="shared" ref="O6" si="57">1+N6*M6</f>
        <v>1.2859035728027015</v>
      </c>
      <c r="P6" s="1">
        <f t="shared" si="9"/>
        <v>1.4153471834853093E-5</v>
      </c>
      <c r="Q6">
        <f t="shared" si="10"/>
        <v>2.7742902164179852E-7</v>
      </c>
      <c r="R6">
        <f>$B$18/Q6</f>
        <v>0.24674527414217148</v>
      </c>
      <c r="S6">
        <f t="shared" si="11"/>
        <v>1.1734944449732783</v>
      </c>
      <c r="T6">
        <f t="shared" ref="T6" si="58">1+S6*R6</f>
        <v>1.2895542085292468</v>
      </c>
      <c r="U6" s="1">
        <f t="shared" si="13"/>
        <v>1.4113404368442434E-5</v>
      </c>
      <c r="V6">
        <f t="shared" si="14"/>
        <v>2.7703605246946586E-7</v>
      </c>
      <c r="W6">
        <f t="shared" si="15"/>
        <v>0.24709527655266039</v>
      </c>
      <c r="X6">
        <f t="shared" si="16"/>
        <v>1.1735432013387574</v>
      </c>
      <c r="Y6">
        <f t="shared" ref="Y6" si="59">1+X6*W6</f>
        <v>1.2899769818812947</v>
      </c>
      <c r="Z6" s="1">
        <f t="shared" si="18"/>
        <v>1.4108778881819448E-5</v>
      </c>
      <c r="AA6">
        <f t="shared" si="19"/>
        <v>2.7699065124906218E-7</v>
      </c>
      <c r="AB6">
        <f t="shared" si="20"/>
        <v>0.24713577765643732</v>
      </c>
      <c r="AC6">
        <f t="shared" si="21"/>
        <v>1.173548852350222</v>
      </c>
      <c r="AD6">
        <f t="shared" ref="AD6" si="60">1+AC6*AB6</f>
        <v>1.2900259082433916</v>
      </c>
      <c r="AE6" s="1">
        <f t="shared" si="23"/>
        <v>1.4108243783090107E-5</v>
      </c>
      <c r="AF6">
        <f t="shared" si="24"/>
        <v>2.7698539853541003E-7</v>
      </c>
      <c r="AG6">
        <f>$B$18/AF6</f>
        <v>0.24714046430591449</v>
      </c>
      <c r="AH6">
        <f t="shared" si="25"/>
        <v>1.1735495063876162</v>
      </c>
      <c r="AI6">
        <f t="shared" ref="AI6" si="61">1+AH6*AG6</f>
        <v>1.2900315698946123</v>
      </c>
      <c r="AJ6" s="1">
        <f t="shared" si="27"/>
        <v>1.4108181865259954E-5</v>
      </c>
      <c r="AK6">
        <f t="shared" si="28"/>
        <v>2.7698479072220723E-7</v>
      </c>
      <c r="AL6">
        <f>$B$18/AK6</f>
        <v>0.24714100662896682</v>
      </c>
      <c r="AM6">
        <f t="shared" si="29"/>
        <v>1.1735495820722157</v>
      </c>
      <c r="AN6">
        <f t="shared" ref="AN6" si="62">1+AM6*AL6</f>
        <v>1.2900322250423306</v>
      </c>
      <c r="AO6" s="1">
        <f t="shared" si="31"/>
        <v>1.4108174700366723E-5</v>
      </c>
      <c r="AP6">
        <f t="shared" si="32"/>
        <v>2.7698472038831437E-7</v>
      </c>
      <c r="AQ6">
        <f>$B$18/AP6</f>
        <v>0.24714106938473562</v>
      </c>
      <c r="AR6">
        <f t="shared" si="33"/>
        <v>1.1735495908302005</v>
      </c>
      <c r="AS6">
        <f t="shared" ref="AS6" si="63">1+AR6*AQ6</f>
        <v>1.2900323008537946</v>
      </c>
      <c r="AT6" s="1">
        <f t="shared" si="35"/>
        <v>1.4108173871270135E-5</v>
      </c>
      <c r="AU6">
        <f t="shared" si="36"/>
        <v>2.7698471224951915E-7</v>
      </c>
      <c r="AV6">
        <f>$B$18/AU6</f>
        <v>0.24714107664661858</v>
      </c>
      <c r="AW6">
        <f t="shared" si="37"/>
        <v>1.1735495918436449</v>
      </c>
      <c r="AX6">
        <f t="shared" ref="AX6" si="64">1+AW6*AV6</f>
        <v>1.2900323096264383</v>
      </c>
      <c r="AY6" s="1">
        <f t="shared" si="39"/>
        <v>1.4108173775329915E-5</v>
      </c>
      <c r="AZ6">
        <f t="shared" si="40"/>
        <v>2.7698471130772561E-7</v>
      </c>
      <c r="BA6">
        <f>$B$18/AZ6</f>
        <v>0.24714107748693884</v>
      </c>
      <c r="BB6">
        <f t="shared" si="41"/>
        <v>1.1735495919609171</v>
      </c>
      <c r="BC6">
        <f t="shared" ref="BC6" si="65">1+BB6*BA6</f>
        <v>1.2900323106415785</v>
      </c>
      <c r="BD6" s="1">
        <f t="shared" si="43"/>
        <v>1.4108173764228042E-5</v>
      </c>
      <c r="BE6">
        <f t="shared" si="44"/>
        <v>2.7698471119874445E-7</v>
      </c>
      <c r="BF6">
        <f>$B$18/BE6</f>
        <v>0.24714107758417786</v>
      </c>
      <c r="BG6">
        <f t="shared" si="45"/>
        <v>1.1735495919744876</v>
      </c>
      <c r="BH6">
        <f t="shared" ref="BH6" si="66">1+BG6*BF6</f>
        <v>1.290032310759047</v>
      </c>
      <c r="BI6" s="1">
        <f t="shared" si="47"/>
        <v>1.4108173762943373E-5</v>
      </c>
      <c r="BJ6">
        <f t="shared" si="48"/>
        <v>2.7698471118613356E-7</v>
      </c>
      <c r="BK6">
        <f>$B$18/BJ6</f>
        <v>0.24714107759543</v>
      </c>
      <c r="BL6">
        <f t="shared" si="49"/>
        <v>1.1735495919760579</v>
      </c>
      <c r="BM6">
        <f t="shared" ref="BM6" si="67">1+BL6*BK6</f>
        <v>1.2900323107726401</v>
      </c>
      <c r="BN6" s="1">
        <f t="shared" si="51"/>
        <v>1.4108173762794714E-5</v>
      </c>
      <c r="BO6">
        <f t="shared" si="52"/>
        <v>2.7698471118467422E-7</v>
      </c>
      <c r="BP6">
        <f>$B$18/BO6</f>
        <v>0.24714107759673209</v>
      </c>
      <c r="BQ6">
        <f t="shared" si="53"/>
        <v>1.1735495919762395</v>
      </c>
      <c r="BR6">
        <f t="shared" ref="BR6" si="68">1+BQ6*BP6</f>
        <v>1.2900323107742131</v>
      </c>
    </row>
    <row r="8" spans="1:70" x14ac:dyDescent="0.2">
      <c r="A8" t="s">
        <v>7</v>
      </c>
      <c r="B8" s="3">
        <v>1.8199999999999999E-5</v>
      </c>
      <c r="C8" t="s">
        <v>9</v>
      </c>
      <c r="D8" t="s">
        <v>36</v>
      </c>
      <c r="M8" t="s">
        <v>38</v>
      </c>
    </row>
    <row r="9" spans="1:70" x14ac:dyDescent="0.2">
      <c r="B9" s="3">
        <v>1.8490000000000001E-5</v>
      </c>
      <c r="C9" t="s">
        <v>9</v>
      </c>
      <c r="D9" t="s">
        <v>8</v>
      </c>
    </row>
    <row r="10" spans="1:70" x14ac:dyDescent="0.2">
      <c r="L10">
        <f>G2/SQRT(J2)</f>
        <v>5.5162488827678793E-7</v>
      </c>
      <c r="Q10">
        <f>G2/SQRT(O2)</f>
        <v>5.4947151738989435E-7</v>
      </c>
    </row>
    <row r="11" spans="1:70" x14ac:dyDescent="0.2">
      <c r="A11" t="s">
        <v>11</v>
      </c>
      <c r="B11" s="7">
        <v>293.95</v>
      </c>
      <c r="C11" t="s">
        <v>10</v>
      </c>
      <c r="D11" t="s">
        <v>42</v>
      </c>
      <c r="L11">
        <f t="shared" ref="L11:L13" si="69">G3/SQRT(J3)</f>
        <v>6.9547982028328849E-7</v>
      </c>
      <c r="Q11">
        <f t="shared" ref="Q11:Q14" si="70">G3/SQRT(O3)</f>
        <v>6.9367540399946039E-7</v>
      </c>
    </row>
    <row r="12" spans="1:70" x14ac:dyDescent="0.2">
      <c r="A12" t="s">
        <v>12</v>
      </c>
      <c r="B12">
        <v>747</v>
      </c>
      <c r="C12" t="s">
        <v>13</v>
      </c>
      <c r="D12" t="s">
        <v>43</v>
      </c>
      <c r="L12">
        <f t="shared" si="69"/>
        <v>5.5695652943870397E-7</v>
      </c>
      <c r="Q12">
        <f t="shared" si="70"/>
        <v>5.5481850394494324E-7</v>
      </c>
    </row>
    <row r="13" spans="1:70" x14ac:dyDescent="0.2">
      <c r="A13" t="s">
        <v>12</v>
      </c>
      <c r="B13" s="7">
        <v>99591.8</v>
      </c>
      <c r="C13" t="s">
        <v>14</v>
      </c>
      <c r="D13" t="s">
        <v>45</v>
      </c>
      <c r="L13">
        <f t="shared" si="69"/>
        <v>9.9931391945031747E-4</v>
      </c>
      <c r="Q13">
        <f t="shared" si="70"/>
        <v>9.9931391785952552E-4</v>
      </c>
    </row>
    <row r="14" spans="1:70" x14ac:dyDescent="0.2">
      <c r="L14">
        <f>G6/SQRT(J6)</f>
        <v>2.8087197632807875E-7</v>
      </c>
      <c r="Q14">
        <f t="shared" si="70"/>
        <v>2.7742902164179857E-7</v>
      </c>
    </row>
    <row r="15" spans="1:70" ht="18" x14ac:dyDescent="0.2">
      <c r="A15" t="s">
        <v>32</v>
      </c>
      <c r="B15" s="2" t="s">
        <v>17</v>
      </c>
    </row>
    <row r="16" spans="1:70" x14ac:dyDescent="0.2">
      <c r="B16" s="4" t="s">
        <v>18</v>
      </c>
    </row>
    <row r="17" spans="1:17" x14ac:dyDescent="0.2">
      <c r="A17" t="s">
        <v>15</v>
      </c>
      <c r="B17">
        <v>68.454300000000003</v>
      </c>
      <c r="C17" t="s">
        <v>16</v>
      </c>
      <c r="D17" t="s">
        <v>41</v>
      </c>
    </row>
    <row r="18" spans="1:17" x14ac:dyDescent="0.2">
      <c r="A18" t="s">
        <v>15</v>
      </c>
      <c r="B18" s="1">
        <f>B17/1000000000</f>
        <v>6.8454300000000002E-8</v>
      </c>
      <c r="C18" t="s">
        <v>19</v>
      </c>
      <c r="D18" t="s">
        <v>53</v>
      </c>
      <c r="Q18" t="s">
        <v>49</v>
      </c>
    </row>
    <row r="20" spans="1:17" x14ac:dyDescent="0.2">
      <c r="A20" t="s">
        <v>22</v>
      </c>
      <c r="B20">
        <v>1.165</v>
      </c>
      <c r="D20" t="s">
        <v>44</v>
      </c>
    </row>
    <row r="21" spans="1:17" x14ac:dyDescent="0.2">
      <c r="A21" t="s">
        <v>23</v>
      </c>
      <c r="B21">
        <v>0.48299999999999998</v>
      </c>
      <c r="D21" t="s">
        <v>44</v>
      </c>
    </row>
    <row r="22" spans="1:17" x14ac:dyDescent="0.2">
      <c r="A22" t="s">
        <v>24</v>
      </c>
      <c r="B22">
        <v>0.997</v>
      </c>
      <c r="D22" t="s">
        <v>44</v>
      </c>
      <c r="G22" t="s">
        <v>39</v>
      </c>
    </row>
    <row r="23" spans="1:17" x14ac:dyDescent="0.2">
      <c r="G23" t="s">
        <v>33</v>
      </c>
    </row>
    <row r="24" spans="1:17" ht="18" x14ac:dyDescent="0.2">
      <c r="G24" s="2" t="s">
        <v>34</v>
      </c>
    </row>
    <row r="25" spans="1:17" x14ac:dyDescent="0.2">
      <c r="G25" s="4" t="s">
        <v>35</v>
      </c>
    </row>
    <row r="28" spans="1:17" x14ac:dyDescent="0.2">
      <c r="D28" t="s">
        <v>52</v>
      </c>
      <c r="E28" t="s">
        <v>51</v>
      </c>
      <c r="F28" t="s">
        <v>2</v>
      </c>
      <c r="G28" t="s">
        <v>50</v>
      </c>
      <c r="H28" t="s">
        <v>26</v>
      </c>
      <c r="I28" t="s">
        <v>27</v>
      </c>
      <c r="J28" t="s">
        <v>28</v>
      </c>
      <c r="K28" t="s">
        <v>51</v>
      </c>
    </row>
    <row r="29" spans="1:17" x14ac:dyDescent="0.2">
      <c r="D29" s="6">
        <v>1.8172299999999999E-5</v>
      </c>
      <c r="E29" s="3">
        <f>D29</f>
        <v>1.8172299999999999E-5</v>
      </c>
      <c r="F29" s="6">
        <v>2.4899999999999999E-5</v>
      </c>
      <c r="G29">
        <f>SQRT(6*E29*F29/($B$5*4*$B$6/3))</f>
        <v>4.9829690882729545E-7</v>
      </c>
      <c r="H29" s="1">
        <f>$B$18/G29</f>
        <v>0.13737652950948878</v>
      </c>
      <c r="I29">
        <f>$B$20+$B$21*EXP(-$B$22/H29)</f>
        <v>1.1653404764333075</v>
      </c>
      <c r="J29">
        <f>1+I29*H29</f>
        <v>1.160090430349342</v>
      </c>
      <c r="K29" s="5">
        <f>$D$29/J29</f>
        <v>1.5664554697281412E-5</v>
      </c>
    </row>
    <row r="30" spans="1:17" x14ac:dyDescent="0.2">
      <c r="E30" s="1">
        <f>K29</f>
        <v>1.5664554697281412E-5</v>
      </c>
      <c r="F30">
        <f>F29</f>
        <v>2.4899999999999999E-5</v>
      </c>
      <c r="G30">
        <f>SQRT(6*E30*F30/($B$5*4*$B$6/3))</f>
        <v>4.6263903231650329E-7</v>
      </c>
      <c r="H30">
        <f>$B$18/G30</f>
        <v>0.14796481753223245</v>
      </c>
      <c r="I30">
        <f>$B$20+$B$21*EXP(-$B$22/H30)</f>
        <v>1.1655723116421832</v>
      </c>
      <c r="J30">
        <f>1+I30*H30</f>
        <v>1.172463694412758</v>
      </c>
      <c r="K30" s="5">
        <f>$D$29/J30</f>
        <v>1.5499243248723198E-5</v>
      </c>
    </row>
    <row r="31" spans="1:17" x14ac:dyDescent="0.2">
      <c r="E31" s="1">
        <f t="shared" ref="E31:E37" si="71">K30</f>
        <v>1.5499243248723198E-5</v>
      </c>
      <c r="F31">
        <f t="shared" ref="F31:F37" si="72">F30</f>
        <v>2.4899999999999999E-5</v>
      </c>
      <c r="G31">
        <f t="shared" ref="G31:G37" si="73">SQRT(6*E31*F31/($B$5*4*$B$6/3))</f>
        <v>4.6019139246613347E-7</v>
      </c>
      <c r="H31">
        <f t="shared" ref="H31:H45" si="74">$B$18/G31</f>
        <v>0.14875180440285551</v>
      </c>
      <c r="I31">
        <f t="shared" ref="I31:I45" si="75">$B$20+$B$21*EXP(-$B$22/H31)</f>
        <v>1.1655930817380946</v>
      </c>
      <c r="J31">
        <f t="shared" ref="J31:J37" si="76">1+I31*H31</f>
        <v>1.1733840741080266</v>
      </c>
      <c r="K31" s="5">
        <f t="shared" ref="K31:K45" si="77">$D$29/J31</f>
        <v>1.54870859431206E-5</v>
      </c>
    </row>
    <row r="32" spans="1:17" x14ac:dyDescent="0.2">
      <c r="E32" s="1">
        <f t="shared" si="71"/>
        <v>1.54870859431206E-5</v>
      </c>
      <c r="F32">
        <f t="shared" si="72"/>
        <v>2.4899999999999999E-5</v>
      </c>
      <c r="G32">
        <f t="shared" si="73"/>
        <v>4.6001087446194349E-7</v>
      </c>
      <c r="H32">
        <f t="shared" si="74"/>
        <v>0.14881017775953292</v>
      </c>
      <c r="I32">
        <f t="shared" si="75"/>
        <v>1.165594643089062</v>
      </c>
      <c r="J32">
        <f t="shared" si="76"/>
        <v>1.1734523460336426</v>
      </c>
      <c r="K32" s="5">
        <f t="shared" si="77"/>
        <v>1.5486184898282188E-5</v>
      </c>
    </row>
    <row r="33" spans="5:11" x14ac:dyDescent="0.2">
      <c r="E33" s="1">
        <f t="shared" si="71"/>
        <v>1.5486184898282188E-5</v>
      </c>
      <c r="F33">
        <f t="shared" si="72"/>
        <v>2.4899999999999999E-5</v>
      </c>
      <c r="G33">
        <f t="shared" si="73"/>
        <v>4.599974924592043E-7</v>
      </c>
      <c r="H33">
        <f t="shared" si="74"/>
        <v>0.14881450686618905</v>
      </c>
      <c r="I33">
        <f t="shared" si="75"/>
        <v>1.1655947589972824</v>
      </c>
      <c r="J33">
        <f t="shared" si="76"/>
        <v>1.1734574092659951</v>
      </c>
      <c r="K33" s="5">
        <f t="shared" si="77"/>
        <v>1.548611807851372E-5</v>
      </c>
    </row>
    <row r="34" spans="5:11" x14ac:dyDescent="0.2">
      <c r="E34" s="1">
        <f t="shared" si="71"/>
        <v>1.548611807851372E-5</v>
      </c>
      <c r="F34">
        <f t="shared" si="72"/>
        <v>2.4899999999999999E-5</v>
      </c>
      <c r="G34">
        <f t="shared" si="73"/>
        <v>4.5999650005987226E-7</v>
      </c>
      <c r="H34">
        <f t="shared" si="74"/>
        <v>0.14881482791953879</v>
      </c>
      <c r="I34">
        <f t="shared" si="75"/>
        <v>1.1655947675938492</v>
      </c>
      <c r="J34">
        <f t="shared" si="76"/>
        <v>1.1734577847633934</v>
      </c>
      <c r="K34" s="5">
        <f t="shared" si="77"/>
        <v>1.5486113123075933E-5</v>
      </c>
    </row>
    <row r="35" spans="5:11" x14ac:dyDescent="0.2">
      <c r="E35" s="1">
        <f t="shared" si="71"/>
        <v>1.5486113123075933E-5</v>
      </c>
      <c r="F35">
        <f t="shared" si="72"/>
        <v>2.4899999999999999E-5</v>
      </c>
      <c r="G35">
        <f t="shared" si="73"/>
        <v>4.5999642646220851E-7</v>
      </c>
      <c r="H35">
        <f t="shared" si="74"/>
        <v>0.14881485172934042</v>
      </c>
      <c r="I35">
        <f t="shared" si="75"/>
        <v>1.1655947682313872</v>
      </c>
      <c r="J35">
        <f t="shared" si="76"/>
        <v>1.1734578126108488</v>
      </c>
      <c r="K35" s="5">
        <f t="shared" si="77"/>
        <v>1.5486112755573291E-5</v>
      </c>
    </row>
    <row r="36" spans="5:11" x14ac:dyDescent="0.2">
      <c r="E36" s="1">
        <f t="shared" si="71"/>
        <v>1.5486112755573291E-5</v>
      </c>
      <c r="F36">
        <f t="shared" si="72"/>
        <v>2.4899999999999999E-5</v>
      </c>
      <c r="G36">
        <f t="shared" si="73"/>
        <v>4.599964210040958E-7</v>
      </c>
      <c r="H36">
        <f t="shared" si="74"/>
        <v>0.14881485349511117</v>
      </c>
      <c r="I36">
        <f t="shared" si="75"/>
        <v>1.1655947682786678</v>
      </c>
      <c r="J36">
        <f t="shared" si="76"/>
        <v>1.1734578146760579</v>
      </c>
      <c r="K36" s="5">
        <f t="shared" si="77"/>
        <v>1.5486112728318746E-5</v>
      </c>
    </row>
    <row r="37" spans="5:11" x14ac:dyDescent="0.2">
      <c r="E37" s="1">
        <f t="shared" si="71"/>
        <v>1.5486112728318746E-5</v>
      </c>
      <c r="F37">
        <f t="shared" si="72"/>
        <v>2.4899999999999999E-5</v>
      </c>
      <c r="G37">
        <f t="shared" si="73"/>
        <v>4.5999642059931395E-7</v>
      </c>
      <c r="H37">
        <f t="shared" si="74"/>
        <v>0.14881485362606339</v>
      </c>
      <c r="I37">
        <f t="shared" si="75"/>
        <v>1.1655947682821743</v>
      </c>
      <c r="J37">
        <f t="shared" si="76"/>
        <v>1.173457814829217</v>
      </c>
      <c r="K37" s="5">
        <f t="shared" si="77"/>
        <v>1.5486112726297505E-5</v>
      </c>
    </row>
    <row r="38" spans="5:11" x14ac:dyDescent="0.2">
      <c r="E38" s="1">
        <f t="shared" ref="E38:E45" si="78">K37</f>
        <v>1.5486112726297505E-5</v>
      </c>
      <c r="F38">
        <f t="shared" ref="F38:F45" si="79">F37</f>
        <v>2.4899999999999999E-5</v>
      </c>
      <c r="G38">
        <f t="shared" ref="G38:G45" si="80">SQRT(6*E38*F38/($B$5*4*$B$6/3))</f>
        <v>4.5999642056929473E-7</v>
      </c>
      <c r="H38">
        <f t="shared" si="74"/>
        <v>0.14881485363577501</v>
      </c>
      <c r="I38">
        <f t="shared" si="75"/>
        <v>1.1655947682824344</v>
      </c>
      <c r="J38">
        <f t="shared" ref="J38:J45" si="81">1+I38*H38</f>
        <v>1.1734578148405757</v>
      </c>
      <c r="K38" s="5">
        <f t="shared" si="77"/>
        <v>1.5486112726147604E-5</v>
      </c>
    </row>
    <row r="39" spans="5:11" x14ac:dyDescent="0.2">
      <c r="E39" s="1">
        <f t="shared" si="78"/>
        <v>1.5486112726147604E-5</v>
      </c>
      <c r="F39">
        <f t="shared" si="79"/>
        <v>2.4899999999999999E-5</v>
      </c>
      <c r="G39">
        <f t="shared" si="80"/>
        <v>4.5999642056706841E-7</v>
      </c>
      <c r="H39">
        <f t="shared" si="74"/>
        <v>0.14881485363649524</v>
      </c>
      <c r="I39">
        <f t="shared" si="75"/>
        <v>1.1655947682824537</v>
      </c>
      <c r="J39">
        <f t="shared" si="81"/>
        <v>1.1734578148414179</v>
      </c>
      <c r="K39" s="5">
        <f t="shared" si="77"/>
        <v>1.5486112726136491E-5</v>
      </c>
    </row>
    <row r="40" spans="5:11" x14ac:dyDescent="0.2">
      <c r="E40" s="1">
        <f t="shared" si="78"/>
        <v>1.5486112726136491E-5</v>
      </c>
      <c r="F40">
        <f t="shared" si="79"/>
        <v>2.4899999999999999E-5</v>
      </c>
      <c r="G40">
        <f t="shared" si="80"/>
        <v>4.5999642056690335E-7</v>
      </c>
      <c r="H40">
        <f t="shared" si="74"/>
        <v>0.14881485363654864</v>
      </c>
      <c r="I40">
        <f t="shared" si="75"/>
        <v>1.165594768282455</v>
      </c>
      <c r="J40">
        <f t="shared" si="81"/>
        <v>1.1734578148414805</v>
      </c>
      <c r="K40" s="5">
        <f t="shared" si="77"/>
        <v>1.5486112726135664E-5</v>
      </c>
    </row>
    <row r="41" spans="5:11" x14ac:dyDescent="0.2">
      <c r="E41" s="1">
        <f t="shared" si="78"/>
        <v>1.5486112726135664E-5</v>
      </c>
      <c r="F41">
        <f t="shared" si="79"/>
        <v>2.4899999999999999E-5</v>
      </c>
      <c r="G41">
        <f t="shared" si="80"/>
        <v>4.5999642056689107E-7</v>
      </c>
      <c r="H41">
        <f t="shared" si="74"/>
        <v>0.14881485363655264</v>
      </c>
      <c r="I41">
        <f t="shared" si="75"/>
        <v>1.1655947682824552</v>
      </c>
      <c r="J41">
        <f t="shared" si="81"/>
        <v>1.1734578148414851</v>
      </c>
      <c r="K41" s="5">
        <f t="shared" si="77"/>
        <v>1.5486112726135603E-5</v>
      </c>
    </row>
    <row r="42" spans="5:11" x14ac:dyDescent="0.2">
      <c r="E42" s="1">
        <f t="shared" si="78"/>
        <v>1.5486112726135603E-5</v>
      </c>
      <c r="F42">
        <f t="shared" si="79"/>
        <v>2.4899999999999999E-5</v>
      </c>
      <c r="G42">
        <f t="shared" si="80"/>
        <v>4.5999642056689017E-7</v>
      </c>
      <c r="H42">
        <f t="shared" si="74"/>
        <v>0.14881485363655292</v>
      </c>
      <c r="I42">
        <f t="shared" si="75"/>
        <v>1.1655947682824552</v>
      </c>
      <c r="J42">
        <f t="shared" si="81"/>
        <v>1.1734578148414854</v>
      </c>
      <c r="K42" s="5">
        <f t="shared" si="77"/>
        <v>1.5486112726135599E-5</v>
      </c>
    </row>
    <row r="43" spans="5:11" x14ac:dyDescent="0.2">
      <c r="E43" s="1">
        <f t="shared" si="78"/>
        <v>1.5486112726135599E-5</v>
      </c>
      <c r="F43">
        <f t="shared" si="79"/>
        <v>2.4899999999999999E-5</v>
      </c>
      <c r="G43">
        <f t="shared" si="80"/>
        <v>4.5999642056689006E-7</v>
      </c>
      <c r="H43">
        <f t="shared" si="74"/>
        <v>0.14881485363655295</v>
      </c>
      <c r="I43">
        <f t="shared" si="75"/>
        <v>1.1655947682824552</v>
      </c>
      <c r="J43">
        <f t="shared" si="81"/>
        <v>1.1734578148414854</v>
      </c>
      <c r="K43" s="5">
        <f t="shared" si="77"/>
        <v>1.5486112726135599E-5</v>
      </c>
    </row>
    <row r="44" spans="5:11" x14ac:dyDescent="0.2">
      <c r="E44" s="1">
        <f t="shared" si="78"/>
        <v>1.5486112726135599E-5</v>
      </c>
      <c r="F44">
        <f t="shared" si="79"/>
        <v>2.4899999999999999E-5</v>
      </c>
      <c r="G44">
        <f t="shared" si="80"/>
        <v>4.5999642056689006E-7</v>
      </c>
      <c r="H44">
        <f t="shared" si="74"/>
        <v>0.14881485363655295</v>
      </c>
      <c r="I44">
        <f t="shared" si="75"/>
        <v>1.1655947682824552</v>
      </c>
      <c r="J44">
        <f t="shared" si="81"/>
        <v>1.1734578148414854</v>
      </c>
      <c r="K44" s="5">
        <f t="shared" si="77"/>
        <v>1.5486112726135599E-5</v>
      </c>
    </row>
    <row r="45" spans="5:11" x14ac:dyDescent="0.2">
      <c r="E45" s="1">
        <f t="shared" si="78"/>
        <v>1.5486112726135599E-5</v>
      </c>
      <c r="F45">
        <f t="shared" si="79"/>
        <v>2.4899999999999999E-5</v>
      </c>
      <c r="G45">
        <f t="shared" si="80"/>
        <v>4.5999642056689006E-7</v>
      </c>
      <c r="H45">
        <f t="shared" si="74"/>
        <v>0.14881485363655295</v>
      </c>
      <c r="I45">
        <f t="shared" si="75"/>
        <v>1.1655947682824552</v>
      </c>
      <c r="J45">
        <f t="shared" si="81"/>
        <v>1.1734578148414854</v>
      </c>
      <c r="K45" s="5">
        <f t="shared" si="77"/>
        <v>1.5486112726135599E-5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Viva's slip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</dc:creator>
  <cp:lastModifiedBy>Tae Hyun Lim</cp:lastModifiedBy>
  <cp:lastPrinted>2023-01-22T20:42:17Z</cp:lastPrinted>
  <dcterms:created xsi:type="dcterms:W3CDTF">2023-01-22T17:52:59Z</dcterms:created>
  <dcterms:modified xsi:type="dcterms:W3CDTF">2025-08-14T19:08:54Z</dcterms:modified>
</cp:coreProperties>
</file>