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aehyun/Downloads/"/>
    </mc:Choice>
  </mc:AlternateContent>
  <xr:revisionPtr revIDLastSave="0" documentId="13_ncr:1_{F4AFB624-74A6-1345-BE42-129B7177EE8E}" xr6:coauthVersionLast="47" xr6:coauthVersionMax="47" xr10:uidLastSave="{00000000-0000-0000-0000-000000000000}"/>
  <bookViews>
    <workbookView xWindow="0" yWindow="500" windowWidth="27440" windowHeight="15180" activeTab="1" xr2:uid="{00000000-000D-0000-FFFF-FFFF00000000}"/>
  </bookViews>
  <sheets>
    <sheet name="Data" sheetId="2" r:id="rId1"/>
    <sheet name="Model" sheetId="1" r:id="rId2"/>
    <sheet name="Sensitiv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D12" i="1"/>
  <c r="B12" i="1"/>
  <c r="C12" i="1"/>
  <c r="C7" i="3" l="1"/>
  <c r="C6" i="3"/>
  <c r="H5" i="3"/>
  <c r="H4" i="3"/>
  <c r="C7" i="2"/>
  <c r="C6" i="2"/>
  <c r="H5" i="2"/>
  <c r="H4" i="2"/>
  <c r="B22" i="1"/>
  <c r="B14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7" i="1"/>
  <c r="C6" i="1"/>
  <c r="H5" i="1"/>
  <c r="B10" i="3" l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2" i="1" s="1"/>
  <c r="B24" i="1"/>
  <c r="B21" i="1"/>
  <c r="B28" i="1"/>
  <c r="AY13" i="1"/>
  <c r="B29" i="1" s="1"/>
  <c r="B31" i="1" l="1"/>
</calcChain>
</file>

<file path=xl/sharedStrings.xml><?xml version="1.0" encoding="utf-8"?>
<sst xmlns="http://schemas.openxmlformats.org/spreadsheetml/2006/main" count="108" uniqueCount="58">
  <si>
    <t>Buy vs. Lease Decision</t>
  </si>
  <si>
    <t>Financial Data</t>
  </si>
  <si>
    <t>Annual</t>
  </si>
  <si>
    <t>Monthly</t>
  </si>
  <si>
    <t>Payment Options</t>
  </si>
  <si>
    <t xml:space="preserve">Purchase Price </t>
  </si>
  <si>
    <t xml:space="preserve">Loan/Lease term </t>
  </si>
  <si>
    <t xml:space="preserve">Down Payment </t>
  </si>
  <si>
    <t>Loan interest Rate (APR)</t>
  </si>
  <si>
    <t>Depreciation Rate</t>
  </si>
  <si>
    <t>Lease Payment</t>
  </si>
  <si>
    <t>Discount Rate</t>
  </si>
  <si>
    <t xml:space="preserve">Residual Price at end of Lease </t>
  </si>
  <si>
    <t>Loan Payment/month</t>
  </si>
  <si>
    <t>Month</t>
  </si>
  <si>
    <t>Residual Value</t>
  </si>
  <si>
    <t>Loan Payment</t>
  </si>
  <si>
    <t>Property Value</t>
  </si>
  <si>
    <t>Formulas:</t>
  </si>
  <si>
    <t>Explanation</t>
  </si>
  <si>
    <t>B12.  =B5</t>
  </si>
  <si>
    <t>B13.  =B5</t>
  </si>
  <si>
    <t>B14.  =B4</t>
  </si>
  <si>
    <t>Initial values</t>
  </si>
  <si>
    <t>C12.  =$B$10 copied to D12:AX12</t>
  </si>
  <si>
    <t>Monthly loan payments</t>
  </si>
  <si>
    <t>C13.  =$H$6 copied to D13:AX13</t>
  </si>
  <si>
    <t>Monthly lease payments</t>
  </si>
  <si>
    <t xml:space="preserve">Solution by Goal Seek: </t>
  </si>
  <si>
    <t>C14.  =B14*(1-$C$6) copied to D14:AX14</t>
  </si>
  <si>
    <t xml:space="preserve">Depreciated value </t>
  </si>
  <si>
    <t>NPV of Loan Payments</t>
  </si>
  <si>
    <t>NPV of loan payments</t>
  </si>
  <si>
    <t>= Loan Amount</t>
  </si>
  <si>
    <t>B22. =B4-B5</t>
  </si>
  <si>
    <t>Loan amount</t>
  </si>
  <si>
    <t>Solution by PMT:</t>
  </si>
  <si>
    <t>Loan payment required</t>
  </si>
  <si>
    <t>Residual Value with Buy</t>
  </si>
  <si>
    <t>Residual Value with Lease</t>
  </si>
  <si>
    <t>B28.  =B12+NPV(C7,C12:AX12)-AY12/(1+C7)^H4</t>
  </si>
  <si>
    <t>Net cost of the buy option</t>
  </si>
  <si>
    <t>NPV of Lease Payments</t>
  </si>
  <si>
    <t>B29.  =B13+NPV(C7,C13:AX13)-AY13/(1+C7)^H4</t>
  </si>
  <si>
    <t>Net cost of the lease option</t>
  </si>
  <si>
    <t>To determine</t>
    <phoneticPr fontId="1" type="noConversion"/>
  </si>
  <si>
    <t>To Buy or to Lease</t>
    <phoneticPr fontId="1" type="noConversion"/>
  </si>
  <si>
    <t>Monthly payment</t>
    <phoneticPr fontId="1" type="noConversion"/>
  </si>
  <si>
    <t>Loan Rate</t>
  </si>
  <si>
    <t>B10.  =PMT(H5,G4,-(B4-B5),0,0)</t>
  </si>
  <si>
    <t>B10:E20.  {=TABLE(G5,B5)}</t>
  </si>
  <si>
    <t>Down Payment</t>
    <phoneticPr fontId="1" type="noConversion"/>
  </si>
  <si>
    <t>B24.  =PMT(G5,G4,-B18,0,0)</t>
    <phoneticPr fontId="1" type="noConversion"/>
  </si>
  <si>
    <t>AY13. =Max(AX14-$G$7,0)</t>
    <phoneticPr fontId="1" type="noConversion"/>
  </si>
  <si>
    <t>AY12. =AX14</t>
    <phoneticPr fontId="1" type="noConversion"/>
  </si>
  <si>
    <t>Optimal Decision</t>
    <phoneticPr fontId="1" type="noConversion"/>
  </si>
  <si>
    <t xml:space="preserve">B31.  =IF(B28&lt;B29,"Buy","Lease") </t>
    <phoneticPr fontId="1" type="noConversion"/>
  </si>
  <si>
    <t>B21.  =NPV(H5,C12:AX12)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</si>
</sst>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₩&quot;#,##0"/>
    <numFmt numFmtId="165" formatCode="&quot;₩&quot;#,##0.00"/>
  </numFmts>
  <fonts count="6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6"/>
      <color rgb="FFFF0000"/>
      <name val="Calibri"/>
      <family val="3"/>
      <charset val="129"/>
      <scheme val="minor"/>
    </font>
    <font>
      <b/>
      <sz val="11"/>
      <color rgb="FF0070C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64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164" fontId="0" fillId="2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4" borderId="0" xfId="0" applyNumberFormat="1" applyFill="1">
      <alignment vertical="center"/>
    </xf>
    <xf numFmtId="164" fontId="0" fillId="0" borderId="1" xfId="0" applyNumberFormat="1" applyBorder="1">
      <alignment vertical="center"/>
    </xf>
    <xf numFmtId="164" fontId="0" fillId="4" borderId="7" xfId="0" applyNumberFormat="1" applyFill="1" applyBorder="1">
      <alignment vertical="center"/>
    </xf>
    <xf numFmtId="164" fontId="0" fillId="0" borderId="0" xfId="0" applyNumberFormat="1" applyBorder="1">
      <alignment vertical="center"/>
    </xf>
    <xf numFmtId="164" fontId="0" fillId="0" borderId="2" xfId="0" applyNumberFormat="1" applyBorder="1">
      <alignment vertical="center"/>
    </xf>
    <xf numFmtId="164" fontId="0" fillId="0" borderId="3" xfId="0" applyNumberFormat="1" applyBorder="1">
      <alignment vertical="center"/>
    </xf>
    <xf numFmtId="164" fontId="0" fillId="0" borderId="4" xfId="0" applyNumberFormat="1" applyBorder="1">
      <alignment vertical="center"/>
    </xf>
    <xf numFmtId="10" fontId="0" fillId="0" borderId="5" xfId="0" applyNumberFormat="1" applyBorder="1">
      <alignment vertical="center"/>
    </xf>
    <xf numFmtId="10" fontId="0" fillId="0" borderId="6" xfId="0" applyNumberFormat="1" applyBorder="1">
      <alignment vertical="center"/>
    </xf>
    <xf numFmtId="164" fontId="0" fillId="4" borderId="8" xfId="0" applyNumberFormat="1" applyFill="1" applyBorder="1">
      <alignment vertical="center"/>
    </xf>
    <xf numFmtId="0" fontId="4" fillId="4" borderId="0" xfId="0" applyFont="1" applyFill="1" applyAlignment="1">
      <alignment horizontal="center" vertical="center"/>
    </xf>
    <xf numFmtId="165" fontId="0" fillId="0" borderId="0" xfId="0" applyNumberFormat="1">
      <alignment vertical="center"/>
    </xf>
    <xf numFmtId="165" fontId="5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8"/>
  <sheetViews>
    <sheetView topLeftCell="A4" zoomScale="130" zoomScaleNormal="130" workbookViewId="0">
      <selection activeCell="AZ17" sqref="AZ17"/>
    </sheetView>
  </sheetViews>
  <sheetFormatPr baseColWidth="10" defaultColWidth="8.83203125" defaultRowHeight="15" x14ac:dyDescent="0.2"/>
  <cols>
    <col min="1" max="1" width="20.5" customWidth="1"/>
    <col min="2" max="2" width="12.6640625" customWidth="1"/>
    <col min="3" max="3" width="13.33203125" customWidth="1"/>
    <col min="4" max="8" width="12.6640625" customWidth="1"/>
    <col min="9" max="49" width="12.6640625" hidden="1" customWidth="1"/>
    <col min="50" max="50" width="12.6640625" customWidth="1"/>
    <col min="51" max="51" width="14.6640625" customWidth="1"/>
  </cols>
  <sheetData>
    <row r="1" spans="1:51" ht="21" x14ac:dyDescent="0.2">
      <c r="C1" s="1" t="s">
        <v>0</v>
      </c>
    </row>
    <row r="3" spans="1:51" x14ac:dyDescent="0.2">
      <c r="A3" s="2" t="s">
        <v>1</v>
      </c>
      <c r="B3" t="s">
        <v>2</v>
      </c>
      <c r="C3" t="s">
        <v>3</v>
      </c>
      <c r="E3" s="2" t="s">
        <v>4</v>
      </c>
      <c r="G3" t="s">
        <v>2</v>
      </c>
      <c r="H3" t="s">
        <v>3</v>
      </c>
    </row>
    <row r="4" spans="1:51" x14ac:dyDescent="0.2">
      <c r="A4" t="s">
        <v>5</v>
      </c>
      <c r="B4" s="4">
        <v>25000000</v>
      </c>
      <c r="E4" t="s">
        <v>6</v>
      </c>
      <c r="G4">
        <v>4</v>
      </c>
      <c r="H4">
        <f>G4*12</f>
        <v>48</v>
      </c>
    </row>
    <row r="5" spans="1:51" x14ac:dyDescent="0.2">
      <c r="A5" t="s">
        <v>7</v>
      </c>
      <c r="B5" s="4">
        <v>5000000</v>
      </c>
      <c r="E5" t="s">
        <v>8</v>
      </c>
      <c r="G5" s="6">
        <v>0.06</v>
      </c>
      <c r="H5" s="6">
        <f>G5/12</f>
        <v>5.0000000000000001E-3</v>
      </c>
    </row>
    <row r="6" spans="1:51" x14ac:dyDescent="0.2">
      <c r="A6" t="s">
        <v>9</v>
      </c>
      <c r="B6" s="6">
        <v>0.15</v>
      </c>
      <c r="C6" s="6">
        <f>B6/12</f>
        <v>1.2499999999999999E-2</v>
      </c>
      <c r="E6" t="s">
        <v>10</v>
      </c>
      <c r="H6" s="4">
        <v>299000</v>
      </c>
    </row>
    <row r="7" spans="1:51" x14ac:dyDescent="0.2">
      <c r="A7" t="s">
        <v>11</v>
      </c>
      <c r="B7" s="6">
        <v>0.09</v>
      </c>
      <c r="C7" s="6">
        <f>B7/12</f>
        <v>7.4999999999999997E-3</v>
      </c>
      <c r="E7" t="s">
        <v>12</v>
      </c>
      <c r="G7" s="4">
        <v>10000000</v>
      </c>
    </row>
    <row r="9" spans="1:51" x14ac:dyDescent="0.2">
      <c r="A9" s="2" t="s">
        <v>45</v>
      </c>
    </row>
    <row r="10" spans="1:51" x14ac:dyDescent="0.2">
      <c r="A10" t="s">
        <v>13</v>
      </c>
      <c r="B10" s="7"/>
    </row>
    <row r="11" spans="1:51" x14ac:dyDescent="0.2">
      <c r="A11" t="s">
        <v>14</v>
      </c>
      <c r="B11" s="3">
        <v>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O11" s="3">
        <v>13</v>
      </c>
      <c r="P11" s="3">
        <v>14</v>
      </c>
      <c r="Q11" s="3">
        <v>15</v>
      </c>
      <c r="R11" s="3">
        <v>16</v>
      </c>
      <c r="S11" s="3">
        <v>17</v>
      </c>
      <c r="T11" s="3">
        <v>18</v>
      </c>
      <c r="U11" s="3">
        <v>19</v>
      </c>
      <c r="V11" s="3">
        <v>20</v>
      </c>
      <c r="W11" s="3">
        <v>21</v>
      </c>
      <c r="X11" s="3">
        <v>22</v>
      </c>
      <c r="Y11" s="3">
        <v>23</v>
      </c>
      <c r="Z11" s="3">
        <v>24</v>
      </c>
      <c r="AA11" s="3">
        <v>25</v>
      </c>
      <c r="AB11" s="3">
        <v>26</v>
      </c>
      <c r="AC11" s="3">
        <v>27</v>
      </c>
      <c r="AD11" s="3">
        <v>28</v>
      </c>
      <c r="AE11" s="3">
        <v>29</v>
      </c>
      <c r="AF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3">
        <v>36</v>
      </c>
      <c r="AM11" s="3">
        <v>37</v>
      </c>
      <c r="AN11" s="3">
        <v>38</v>
      </c>
      <c r="AO11" s="3">
        <v>39</v>
      </c>
      <c r="AP11" s="3">
        <v>40</v>
      </c>
      <c r="AQ11" s="3">
        <v>41</v>
      </c>
      <c r="AR11" s="3">
        <v>42</v>
      </c>
      <c r="AS11" s="3">
        <v>43</v>
      </c>
      <c r="AT11" s="3">
        <v>44</v>
      </c>
      <c r="AU11" s="3">
        <v>45</v>
      </c>
      <c r="AV11" s="3">
        <v>46</v>
      </c>
      <c r="AW11" s="3">
        <v>47</v>
      </c>
      <c r="AX11" s="3">
        <v>48</v>
      </c>
      <c r="AY11" s="5" t="s">
        <v>15</v>
      </c>
    </row>
    <row r="12" spans="1:51" x14ac:dyDescent="0.2">
      <c r="A12" t="s">
        <v>16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">
      <c r="A13" t="s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">
      <c r="A14" t="s">
        <v>17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1" x14ac:dyDescent="0.2">
      <c r="B15" s="4"/>
    </row>
    <row r="16" spans="1:51" x14ac:dyDescent="0.2">
      <c r="B16" s="4"/>
    </row>
    <row r="17" spans="1:3" x14ac:dyDescent="0.2">
      <c r="A17" s="2" t="s">
        <v>28</v>
      </c>
      <c r="B17" s="4"/>
    </row>
    <row r="18" spans="1:3" x14ac:dyDescent="0.2">
      <c r="A18" t="s">
        <v>31</v>
      </c>
      <c r="B18" s="4"/>
    </row>
    <row r="19" spans="1:3" x14ac:dyDescent="0.2">
      <c r="A19" t="s">
        <v>33</v>
      </c>
      <c r="B19" s="4"/>
    </row>
    <row r="20" spans="1:3" x14ac:dyDescent="0.2">
      <c r="B20" s="4"/>
    </row>
    <row r="21" spans="1:3" x14ac:dyDescent="0.2">
      <c r="A21" s="2" t="s">
        <v>36</v>
      </c>
      <c r="B21" s="7"/>
    </row>
    <row r="22" spans="1:3" x14ac:dyDescent="0.2">
      <c r="B22" s="4"/>
    </row>
    <row r="23" spans="1:3" x14ac:dyDescent="0.2">
      <c r="B23" s="4"/>
    </row>
    <row r="24" spans="1:3" x14ac:dyDescent="0.2">
      <c r="A24" s="2" t="s">
        <v>46</v>
      </c>
      <c r="B24" s="4"/>
    </row>
    <row r="25" spans="1:3" x14ac:dyDescent="0.2">
      <c r="A25" t="s">
        <v>31</v>
      </c>
      <c r="B25" s="8"/>
      <c r="C25" s="20"/>
    </row>
    <row r="26" spans="1:3" x14ac:dyDescent="0.2">
      <c r="A26" t="s">
        <v>42</v>
      </c>
      <c r="B26" s="8"/>
      <c r="C26" s="21"/>
    </row>
    <row r="28" spans="1:3" x14ac:dyDescent="0.2">
      <c r="A28" s="2" t="s">
        <v>55</v>
      </c>
      <c r="B28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1"/>
  <sheetViews>
    <sheetView tabSelected="1" zoomScale="90" zoomScaleNormal="90" workbookViewId="0">
      <selection activeCell="B28" sqref="B28"/>
    </sheetView>
  </sheetViews>
  <sheetFormatPr baseColWidth="10" defaultColWidth="8.83203125" defaultRowHeight="15" x14ac:dyDescent="0.2"/>
  <cols>
    <col min="1" max="1" width="20.5" customWidth="1"/>
    <col min="2" max="8" width="12.6640625" customWidth="1"/>
    <col min="9" max="49" width="12.6640625" hidden="1" customWidth="1"/>
    <col min="50" max="50" width="12.6640625" customWidth="1"/>
    <col min="51" max="51" width="14.6640625" customWidth="1"/>
  </cols>
  <sheetData>
    <row r="1" spans="1:51" ht="21" x14ac:dyDescent="0.2">
      <c r="C1" s="1" t="s">
        <v>0</v>
      </c>
    </row>
    <row r="3" spans="1:51" x14ac:dyDescent="0.2">
      <c r="A3" s="2" t="s">
        <v>1</v>
      </c>
      <c r="B3" t="s">
        <v>2</v>
      </c>
      <c r="C3" t="s">
        <v>3</v>
      </c>
      <c r="E3" s="2" t="s">
        <v>4</v>
      </c>
      <c r="G3" t="s">
        <v>2</v>
      </c>
      <c r="H3" t="s">
        <v>3</v>
      </c>
    </row>
    <row r="4" spans="1:51" x14ac:dyDescent="0.2">
      <c r="A4" t="s">
        <v>5</v>
      </c>
      <c r="B4" s="4">
        <v>25000000</v>
      </c>
      <c r="E4" t="s">
        <v>6</v>
      </c>
      <c r="G4">
        <v>4</v>
      </c>
      <c r="H4">
        <f>G4*12</f>
        <v>48</v>
      </c>
    </row>
    <row r="5" spans="1:51" x14ac:dyDescent="0.2">
      <c r="A5" t="s">
        <v>7</v>
      </c>
      <c r="B5" s="4">
        <v>5000000</v>
      </c>
      <c r="E5" t="s">
        <v>8</v>
      </c>
      <c r="G5" s="6">
        <v>0.06</v>
      </c>
      <c r="H5" s="6">
        <f>G5/12</f>
        <v>5.0000000000000001E-3</v>
      </c>
    </row>
    <row r="6" spans="1:51" x14ac:dyDescent="0.2">
      <c r="A6" t="s">
        <v>9</v>
      </c>
      <c r="B6" s="6">
        <v>0.15</v>
      </c>
      <c r="C6" s="6">
        <f>B6/12</f>
        <v>1.2499999999999999E-2</v>
      </c>
      <c r="E6" t="s">
        <v>10</v>
      </c>
      <c r="H6" s="4">
        <v>299000</v>
      </c>
    </row>
    <row r="7" spans="1:51" x14ac:dyDescent="0.2">
      <c r="A7" t="s">
        <v>11</v>
      </c>
      <c r="B7" s="6">
        <v>0.09</v>
      </c>
      <c r="C7" s="6">
        <f>B7/12</f>
        <v>7.4999999999999997E-3</v>
      </c>
      <c r="E7" t="s">
        <v>12</v>
      </c>
      <c r="G7" s="4">
        <v>10000000</v>
      </c>
    </row>
    <row r="9" spans="1:51" x14ac:dyDescent="0.2">
      <c r="A9" s="2" t="s">
        <v>45</v>
      </c>
    </row>
    <row r="10" spans="1:51" x14ac:dyDescent="0.2">
      <c r="A10" t="s">
        <v>13</v>
      </c>
      <c r="B10" s="7">
        <v>469700.58095871197</v>
      </c>
    </row>
    <row r="11" spans="1:51" x14ac:dyDescent="0.2">
      <c r="A11" t="s">
        <v>14</v>
      </c>
      <c r="B11" s="3">
        <v>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O11" s="3">
        <v>13</v>
      </c>
      <c r="P11" s="3">
        <v>14</v>
      </c>
      <c r="Q11" s="3">
        <v>15</v>
      </c>
      <c r="R11" s="3">
        <v>16</v>
      </c>
      <c r="S11" s="3">
        <v>17</v>
      </c>
      <c r="T11" s="3">
        <v>18</v>
      </c>
      <c r="U11" s="3">
        <v>19</v>
      </c>
      <c r="V11" s="3">
        <v>20</v>
      </c>
      <c r="W11" s="3">
        <v>21</v>
      </c>
      <c r="X11" s="3">
        <v>22</v>
      </c>
      <c r="Y11" s="3">
        <v>23</v>
      </c>
      <c r="Z11" s="3">
        <v>24</v>
      </c>
      <c r="AA11" s="3">
        <v>25</v>
      </c>
      <c r="AB11" s="3">
        <v>26</v>
      </c>
      <c r="AC11" s="3">
        <v>27</v>
      </c>
      <c r="AD11" s="3">
        <v>28</v>
      </c>
      <c r="AE11" s="3">
        <v>29</v>
      </c>
      <c r="AF11" s="3">
        <v>30</v>
      </c>
      <c r="AG11" s="3">
        <v>31</v>
      </c>
      <c r="AH11" s="3">
        <v>32</v>
      </c>
      <c r="AI11" s="3">
        <v>33</v>
      </c>
      <c r="AJ11" s="3">
        <v>34</v>
      </c>
      <c r="AK11" s="3">
        <v>35</v>
      </c>
      <c r="AL11" s="3">
        <v>36</v>
      </c>
      <c r="AM11" s="3">
        <v>37</v>
      </c>
      <c r="AN11" s="3">
        <v>38</v>
      </c>
      <c r="AO11" s="3">
        <v>39</v>
      </c>
      <c r="AP11" s="3">
        <v>40</v>
      </c>
      <c r="AQ11" s="3">
        <v>41</v>
      </c>
      <c r="AR11" s="3">
        <v>42</v>
      </c>
      <c r="AS11" s="3">
        <v>43</v>
      </c>
      <c r="AT11" s="3">
        <v>44</v>
      </c>
      <c r="AU11" s="3">
        <v>45</v>
      </c>
      <c r="AV11" s="3">
        <v>46</v>
      </c>
      <c r="AW11" s="3">
        <v>47</v>
      </c>
      <c r="AX11" s="3">
        <v>48</v>
      </c>
      <c r="AY11" s="5" t="s">
        <v>15</v>
      </c>
    </row>
    <row r="12" spans="1:51" x14ac:dyDescent="0.2">
      <c r="A12" t="s">
        <v>16</v>
      </c>
      <c r="B12" s="4">
        <f>$B$5</f>
        <v>5000000</v>
      </c>
      <c r="C12" s="4">
        <f>$B$10</f>
        <v>469700.58095871197</v>
      </c>
      <c r="D12" s="4">
        <f>$B$10</f>
        <v>469700.58095871197</v>
      </c>
      <c r="E12" s="4">
        <f t="shared" ref="E12:AX12" si="0">$B$10</f>
        <v>469700.58095871197</v>
      </c>
      <c r="F12" s="4">
        <f t="shared" si="0"/>
        <v>469700.58095871197</v>
      </c>
      <c r="G12" s="4">
        <f t="shared" si="0"/>
        <v>469700.58095871197</v>
      </c>
      <c r="H12" s="4">
        <f t="shared" si="0"/>
        <v>469700.58095871197</v>
      </c>
      <c r="I12" s="4">
        <f t="shared" si="0"/>
        <v>469700.58095871197</v>
      </c>
      <c r="J12" s="4">
        <f t="shared" si="0"/>
        <v>469700.58095871197</v>
      </c>
      <c r="K12" s="4">
        <f t="shared" si="0"/>
        <v>469700.58095871197</v>
      </c>
      <c r="L12" s="4">
        <f t="shared" si="0"/>
        <v>469700.58095871197</v>
      </c>
      <c r="M12" s="4">
        <f t="shared" si="0"/>
        <v>469700.58095871197</v>
      </c>
      <c r="N12" s="4">
        <f t="shared" si="0"/>
        <v>469700.58095871197</v>
      </c>
      <c r="O12" s="4">
        <f t="shared" si="0"/>
        <v>469700.58095871197</v>
      </c>
      <c r="P12" s="4">
        <f t="shared" si="0"/>
        <v>469700.58095871197</v>
      </c>
      <c r="Q12" s="4">
        <f t="shared" si="0"/>
        <v>469700.58095871197</v>
      </c>
      <c r="R12" s="4">
        <f t="shared" si="0"/>
        <v>469700.58095871197</v>
      </c>
      <c r="S12" s="4">
        <f t="shared" si="0"/>
        <v>469700.58095871197</v>
      </c>
      <c r="T12" s="4">
        <f t="shared" si="0"/>
        <v>469700.58095871197</v>
      </c>
      <c r="U12" s="4">
        <f t="shared" si="0"/>
        <v>469700.58095871197</v>
      </c>
      <c r="V12" s="4">
        <f t="shared" si="0"/>
        <v>469700.58095871197</v>
      </c>
      <c r="W12" s="4">
        <f t="shared" si="0"/>
        <v>469700.58095871197</v>
      </c>
      <c r="X12" s="4">
        <f t="shared" si="0"/>
        <v>469700.58095871197</v>
      </c>
      <c r="Y12" s="4">
        <f t="shared" si="0"/>
        <v>469700.58095871197</v>
      </c>
      <c r="Z12" s="4">
        <f t="shared" si="0"/>
        <v>469700.58095871197</v>
      </c>
      <c r="AA12" s="4">
        <f t="shared" si="0"/>
        <v>469700.58095871197</v>
      </c>
      <c r="AB12" s="4">
        <f t="shared" si="0"/>
        <v>469700.58095871197</v>
      </c>
      <c r="AC12" s="4">
        <f t="shared" si="0"/>
        <v>469700.58095871197</v>
      </c>
      <c r="AD12" s="4">
        <f t="shared" si="0"/>
        <v>469700.58095871197</v>
      </c>
      <c r="AE12" s="4">
        <f t="shared" si="0"/>
        <v>469700.58095871197</v>
      </c>
      <c r="AF12" s="4">
        <f t="shared" si="0"/>
        <v>469700.58095871197</v>
      </c>
      <c r="AG12" s="4">
        <f t="shared" si="0"/>
        <v>469700.58095871197</v>
      </c>
      <c r="AH12" s="4">
        <f t="shared" si="0"/>
        <v>469700.58095871197</v>
      </c>
      <c r="AI12" s="4">
        <f t="shared" si="0"/>
        <v>469700.58095871197</v>
      </c>
      <c r="AJ12" s="4">
        <f t="shared" si="0"/>
        <v>469700.58095871197</v>
      </c>
      <c r="AK12" s="4">
        <f t="shared" si="0"/>
        <v>469700.58095871197</v>
      </c>
      <c r="AL12" s="4">
        <f t="shared" si="0"/>
        <v>469700.58095871197</v>
      </c>
      <c r="AM12" s="4">
        <f t="shared" si="0"/>
        <v>469700.58095871197</v>
      </c>
      <c r="AN12" s="4">
        <f t="shared" si="0"/>
        <v>469700.58095871197</v>
      </c>
      <c r="AO12" s="4">
        <f t="shared" si="0"/>
        <v>469700.58095871197</v>
      </c>
      <c r="AP12" s="4">
        <f t="shared" si="0"/>
        <v>469700.58095871197</v>
      </c>
      <c r="AQ12" s="4">
        <f t="shared" si="0"/>
        <v>469700.58095871197</v>
      </c>
      <c r="AR12" s="4">
        <f t="shared" si="0"/>
        <v>469700.58095871197</v>
      </c>
      <c r="AS12" s="4">
        <f t="shared" si="0"/>
        <v>469700.58095871197</v>
      </c>
      <c r="AT12" s="4">
        <f t="shared" si="0"/>
        <v>469700.58095871197</v>
      </c>
      <c r="AU12" s="4">
        <f t="shared" si="0"/>
        <v>469700.58095871197</v>
      </c>
      <c r="AV12" s="4">
        <f t="shared" si="0"/>
        <v>469700.58095871197</v>
      </c>
      <c r="AW12" s="4">
        <f t="shared" si="0"/>
        <v>469700.58095871197</v>
      </c>
      <c r="AX12" s="4">
        <f t="shared" si="0"/>
        <v>469700.58095871197</v>
      </c>
      <c r="AY12" s="4">
        <f>AX14</f>
        <v>13668504.969294401</v>
      </c>
    </row>
    <row r="13" spans="1:51" x14ac:dyDescent="0.2">
      <c r="A13" t="s">
        <v>10</v>
      </c>
      <c r="B13" s="4">
        <f>$B$5</f>
        <v>5000000</v>
      </c>
      <c r="C13" s="4">
        <f t="shared" ref="C13:AX13" si="1">$H$6</f>
        <v>299000</v>
      </c>
      <c r="D13" s="4">
        <f t="shared" si="1"/>
        <v>299000</v>
      </c>
      <c r="E13" s="4">
        <f t="shared" si="1"/>
        <v>299000</v>
      </c>
      <c r="F13" s="4">
        <f t="shared" si="1"/>
        <v>299000</v>
      </c>
      <c r="G13" s="4">
        <f t="shared" si="1"/>
        <v>299000</v>
      </c>
      <c r="H13" s="4">
        <f t="shared" si="1"/>
        <v>299000</v>
      </c>
      <c r="I13" s="4">
        <f t="shared" si="1"/>
        <v>299000</v>
      </c>
      <c r="J13" s="4">
        <f t="shared" si="1"/>
        <v>299000</v>
      </c>
      <c r="K13" s="4">
        <f t="shared" si="1"/>
        <v>299000</v>
      </c>
      <c r="L13" s="4">
        <f t="shared" si="1"/>
        <v>299000</v>
      </c>
      <c r="M13" s="4">
        <f t="shared" si="1"/>
        <v>299000</v>
      </c>
      <c r="N13" s="4">
        <f t="shared" si="1"/>
        <v>299000</v>
      </c>
      <c r="O13" s="4">
        <f t="shared" si="1"/>
        <v>299000</v>
      </c>
      <c r="P13" s="4">
        <f t="shared" si="1"/>
        <v>299000</v>
      </c>
      <c r="Q13" s="4">
        <f t="shared" si="1"/>
        <v>299000</v>
      </c>
      <c r="R13" s="4">
        <f t="shared" si="1"/>
        <v>299000</v>
      </c>
      <c r="S13" s="4">
        <f t="shared" si="1"/>
        <v>299000</v>
      </c>
      <c r="T13" s="4">
        <f t="shared" si="1"/>
        <v>299000</v>
      </c>
      <c r="U13" s="4">
        <f t="shared" si="1"/>
        <v>299000</v>
      </c>
      <c r="V13" s="4">
        <f t="shared" si="1"/>
        <v>299000</v>
      </c>
      <c r="W13" s="4">
        <f t="shared" si="1"/>
        <v>299000</v>
      </c>
      <c r="X13" s="4">
        <f t="shared" si="1"/>
        <v>299000</v>
      </c>
      <c r="Y13" s="4">
        <f t="shared" si="1"/>
        <v>299000</v>
      </c>
      <c r="Z13" s="4">
        <f t="shared" si="1"/>
        <v>299000</v>
      </c>
      <c r="AA13" s="4">
        <f t="shared" si="1"/>
        <v>299000</v>
      </c>
      <c r="AB13" s="4">
        <f t="shared" si="1"/>
        <v>299000</v>
      </c>
      <c r="AC13" s="4">
        <f t="shared" si="1"/>
        <v>299000</v>
      </c>
      <c r="AD13" s="4">
        <f t="shared" si="1"/>
        <v>299000</v>
      </c>
      <c r="AE13" s="4">
        <f t="shared" si="1"/>
        <v>299000</v>
      </c>
      <c r="AF13" s="4">
        <f t="shared" si="1"/>
        <v>299000</v>
      </c>
      <c r="AG13" s="4">
        <f t="shared" si="1"/>
        <v>299000</v>
      </c>
      <c r="AH13" s="4">
        <f t="shared" si="1"/>
        <v>299000</v>
      </c>
      <c r="AI13" s="4">
        <f t="shared" si="1"/>
        <v>299000</v>
      </c>
      <c r="AJ13" s="4">
        <f t="shared" si="1"/>
        <v>299000</v>
      </c>
      <c r="AK13" s="4">
        <f t="shared" si="1"/>
        <v>299000</v>
      </c>
      <c r="AL13" s="4">
        <f t="shared" si="1"/>
        <v>299000</v>
      </c>
      <c r="AM13" s="4">
        <f t="shared" si="1"/>
        <v>299000</v>
      </c>
      <c r="AN13" s="4">
        <f t="shared" si="1"/>
        <v>299000</v>
      </c>
      <c r="AO13" s="4">
        <f t="shared" si="1"/>
        <v>299000</v>
      </c>
      <c r="AP13" s="4">
        <f t="shared" si="1"/>
        <v>299000</v>
      </c>
      <c r="AQ13" s="4">
        <f t="shared" si="1"/>
        <v>299000</v>
      </c>
      <c r="AR13" s="4">
        <f t="shared" si="1"/>
        <v>299000</v>
      </c>
      <c r="AS13" s="4">
        <f t="shared" si="1"/>
        <v>299000</v>
      </c>
      <c r="AT13" s="4">
        <f t="shared" si="1"/>
        <v>299000</v>
      </c>
      <c r="AU13" s="4">
        <f t="shared" si="1"/>
        <v>299000</v>
      </c>
      <c r="AV13" s="4">
        <f t="shared" si="1"/>
        <v>299000</v>
      </c>
      <c r="AW13" s="4">
        <f t="shared" si="1"/>
        <v>299000</v>
      </c>
      <c r="AX13" s="4">
        <f t="shared" si="1"/>
        <v>299000</v>
      </c>
      <c r="AY13" s="4">
        <f>MAX(AX14-$G$7,0)</f>
        <v>3668504.9692944009</v>
      </c>
    </row>
    <row r="14" spans="1:51" x14ac:dyDescent="0.2">
      <c r="A14" t="s">
        <v>17</v>
      </c>
      <c r="B14" s="4">
        <f>B4</f>
        <v>25000000</v>
      </c>
      <c r="C14" s="4">
        <f t="shared" ref="C14:AX14" si="2">B14*(1-$C$6)</f>
        <v>24687500</v>
      </c>
      <c r="D14" s="4">
        <f t="shared" si="2"/>
        <v>24378906.25</v>
      </c>
      <c r="E14" s="4">
        <f t="shared" si="2"/>
        <v>24074169.921875</v>
      </c>
      <c r="F14" s="4">
        <f t="shared" si="2"/>
        <v>23773242.797851562</v>
      </c>
      <c r="G14" s="4">
        <f t="shared" si="2"/>
        <v>23476077.262878418</v>
      </c>
      <c r="H14" s="4">
        <f t="shared" si="2"/>
        <v>23182626.297092438</v>
      </c>
      <c r="I14" s="4">
        <f t="shared" si="2"/>
        <v>22892843.468378782</v>
      </c>
      <c r="J14" s="4">
        <f t="shared" si="2"/>
        <v>22606682.925024047</v>
      </c>
      <c r="K14" s="4">
        <f t="shared" si="2"/>
        <v>22324099.388461247</v>
      </c>
      <c r="L14" s="4">
        <f t="shared" si="2"/>
        <v>22045048.146105483</v>
      </c>
      <c r="M14" s="4">
        <f t="shared" si="2"/>
        <v>21769485.044279166</v>
      </c>
      <c r="N14" s="4">
        <f t="shared" si="2"/>
        <v>21497366.481225677</v>
      </c>
      <c r="O14" s="4">
        <f t="shared" si="2"/>
        <v>21228649.400210358</v>
      </c>
      <c r="P14" s="4">
        <f t="shared" si="2"/>
        <v>20963291.282707728</v>
      </c>
      <c r="Q14" s="4">
        <f t="shared" si="2"/>
        <v>20701250.141673882</v>
      </c>
      <c r="R14" s="4">
        <f t="shared" si="2"/>
        <v>20442484.514902961</v>
      </c>
      <c r="S14" s="4">
        <f t="shared" si="2"/>
        <v>20186953.458466675</v>
      </c>
      <c r="T14" s="4">
        <f t="shared" si="2"/>
        <v>19934616.540235844</v>
      </c>
      <c r="U14" s="4">
        <f t="shared" si="2"/>
        <v>19685433.833482895</v>
      </c>
      <c r="V14" s="4">
        <f t="shared" si="2"/>
        <v>19439365.910564359</v>
      </c>
      <c r="W14" s="4">
        <f t="shared" si="2"/>
        <v>19196373.836682305</v>
      </c>
      <c r="X14" s="4">
        <f t="shared" si="2"/>
        <v>18956419.163723778</v>
      </c>
      <c r="Y14" s="4">
        <f t="shared" si="2"/>
        <v>18719463.924177233</v>
      </c>
      <c r="Z14" s="4">
        <f t="shared" si="2"/>
        <v>18485470.625125017</v>
      </c>
      <c r="AA14" s="4">
        <f t="shared" si="2"/>
        <v>18254402.242310956</v>
      </c>
      <c r="AB14" s="4">
        <f t="shared" si="2"/>
        <v>18026222.214282069</v>
      </c>
      <c r="AC14" s="4">
        <f t="shared" si="2"/>
        <v>17800894.436603546</v>
      </c>
      <c r="AD14" s="4">
        <f t="shared" si="2"/>
        <v>17578383.256146003</v>
      </c>
      <c r="AE14" s="4">
        <f t="shared" si="2"/>
        <v>17358653.465444177</v>
      </c>
      <c r="AF14" s="4">
        <f t="shared" si="2"/>
        <v>17141670.297126126</v>
      </c>
      <c r="AG14" s="4">
        <f t="shared" si="2"/>
        <v>16927399.418412048</v>
      </c>
      <c r="AH14" s="4">
        <f t="shared" si="2"/>
        <v>16715806.925681898</v>
      </c>
      <c r="AI14" s="4">
        <f t="shared" si="2"/>
        <v>16506859.339110876</v>
      </c>
      <c r="AJ14" s="4">
        <f t="shared" si="2"/>
        <v>16300523.59737199</v>
      </c>
      <c r="AK14" s="4">
        <f t="shared" si="2"/>
        <v>16096767.052404841</v>
      </c>
      <c r="AL14" s="4">
        <f t="shared" si="2"/>
        <v>15895557.464249782</v>
      </c>
      <c r="AM14" s="4">
        <f t="shared" si="2"/>
        <v>15696862.995946661</v>
      </c>
      <c r="AN14" s="4">
        <f t="shared" si="2"/>
        <v>15500652.208497329</v>
      </c>
      <c r="AO14" s="4">
        <f t="shared" si="2"/>
        <v>15306894.055891113</v>
      </c>
      <c r="AP14" s="4">
        <f t="shared" si="2"/>
        <v>15115557.880192475</v>
      </c>
      <c r="AQ14" s="4">
        <f t="shared" si="2"/>
        <v>14926613.40669007</v>
      </c>
      <c r="AR14" s="4">
        <f t="shared" si="2"/>
        <v>14740030.739106445</v>
      </c>
      <c r="AS14" s="4">
        <f t="shared" si="2"/>
        <v>14555780.354867615</v>
      </c>
      <c r="AT14" s="4">
        <f t="shared" si="2"/>
        <v>14373833.10043177</v>
      </c>
      <c r="AU14" s="4">
        <f t="shared" si="2"/>
        <v>14194160.186676374</v>
      </c>
      <c r="AV14" s="4">
        <f t="shared" si="2"/>
        <v>14016733.184342919</v>
      </c>
      <c r="AW14" s="4">
        <f t="shared" si="2"/>
        <v>13841524.019538634</v>
      </c>
      <c r="AX14" s="4">
        <f t="shared" si="2"/>
        <v>13668504.969294401</v>
      </c>
    </row>
    <row r="15" spans="1:51" x14ac:dyDescent="0.2">
      <c r="B15" s="4"/>
    </row>
    <row r="16" spans="1:51" x14ac:dyDescent="0.2">
      <c r="B16" s="4"/>
      <c r="D16" s="2" t="s">
        <v>18</v>
      </c>
      <c r="H16" s="2" t="s">
        <v>19</v>
      </c>
    </row>
    <row r="17" spans="1:8" x14ac:dyDescent="0.2">
      <c r="B17" s="4"/>
      <c r="D17" t="s">
        <v>20</v>
      </c>
      <c r="E17" t="s">
        <v>21</v>
      </c>
      <c r="F17" t="s">
        <v>22</v>
      </c>
      <c r="H17" t="s">
        <v>23</v>
      </c>
    </row>
    <row r="18" spans="1:8" x14ac:dyDescent="0.2">
      <c r="B18" s="4"/>
      <c r="D18" t="s">
        <v>24</v>
      </c>
      <c r="H18" t="s">
        <v>25</v>
      </c>
    </row>
    <row r="19" spans="1:8" x14ac:dyDescent="0.2">
      <c r="B19" s="4"/>
      <c r="D19" t="s">
        <v>26</v>
      </c>
      <c r="H19" t="s">
        <v>27</v>
      </c>
    </row>
    <row r="20" spans="1:8" x14ac:dyDescent="0.2">
      <c r="A20" s="2" t="s">
        <v>28</v>
      </c>
      <c r="B20" s="4"/>
      <c r="D20" t="s">
        <v>29</v>
      </c>
      <c r="H20" t="s">
        <v>30</v>
      </c>
    </row>
    <row r="21" spans="1:8" x14ac:dyDescent="0.2">
      <c r="A21" t="s">
        <v>31</v>
      </c>
      <c r="B21" s="4">
        <f>NPV(H5,C12:AX12)</f>
        <v>20000000.000000037</v>
      </c>
      <c r="D21" t="s">
        <v>57</v>
      </c>
      <c r="H21" t="s">
        <v>32</v>
      </c>
    </row>
    <row r="22" spans="1:8" x14ac:dyDescent="0.2">
      <c r="A22" t="s">
        <v>33</v>
      </c>
      <c r="B22" s="4">
        <f>B4-B5</f>
        <v>20000000</v>
      </c>
      <c r="D22" t="s">
        <v>34</v>
      </c>
      <c r="H22" t="s">
        <v>35</v>
      </c>
    </row>
    <row r="23" spans="1:8" x14ac:dyDescent="0.2">
      <c r="B23" s="4"/>
    </row>
    <row r="24" spans="1:8" x14ac:dyDescent="0.2">
      <c r="A24" s="2" t="s">
        <v>36</v>
      </c>
      <c r="B24" s="7">
        <f>PMT(H5,H4,-B22,0,0)</f>
        <v>469700.58095871232</v>
      </c>
      <c r="D24" t="s">
        <v>52</v>
      </c>
      <c r="H24" t="s">
        <v>37</v>
      </c>
    </row>
    <row r="25" spans="1:8" x14ac:dyDescent="0.2">
      <c r="B25" s="4"/>
      <c r="D25" t="s">
        <v>54</v>
      </c>
      <c r="H25" t="s">
        <v>38</v>
      </c>
    </row>
    <row r="26" spans="1:8" x14ac:dyDescent="0.2">
      <c r="B26" s="4"/>
      <c r="D26" t="s">
        <v>53</v>
      </c>
      <c r="H26" t="s">
        <v>39</v>
      </c>
    </row>
    <row r="27" spans="1:8" x14ac:dyDescent="0.2">
      <c r="A27" s="2" t="s">
        <v>46</v>
      </c>
      <c r="B27" s="4"/>
    </row>
    <row r="28" spans="1:8" x14ac:dyDescent="0.2">
      <c r="A28" t="s">
        <v>31</v>
      </c>
      <c r="B28" s="8">
        <f>B12+NPV(C7,C12:AX12)-AY12/(1+C7)^H4</f>
        <v>14325804.609530566</v>
      </c>
      <c r="D28" t="s">
        <v>40</v>
      </c>
      <c r="H28" t="s">
        <v>41</v>
      </c>
    </row>
    <row r="29" spans="1:8" x14ac:dyDescent="0.2">
      <c r="A29" t="s">
        <v>42</v>
      </c>
      <c r="B29" s="8">
        <f>B13+NPV(C7,C13:AX13)-AY13/((1+C7)^H4)</f>
        <v>14452380.354642764</v>
      </c>
      <c r="C29" s="3"/>
      <c r="D29" t="s">
        <v>43</v>
      </c>
      <c r="H29" t="s">
        <v>44</v>
      </c>
    </row>
    <row r="31" spans="1:8" x14ac:dyDescent="0.2">
      <c r="A31" s="2" t="s">
        <v>55</v>
      </c>
      <c r="B31" s="19" t="str">
        <f>IF(B28&lt;B29,"Buy","Lease")</f>
        <v>Buy</v>
      </c>
      <c r="D31" t="s">
        <v>56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zoomScale="130" zoomScaleNormal="130" workbookViewId="0">
      <selection activeCell="B24" sqref="B24"/>
    </sheetView>
  </sheetViews>
  <sheetFormatPr baseColWidth="10" defaultColWidth="8.83203125" defaultRowHeight="15" x14ac:dyDescent="0.2"/>
  <cols>
    <col min="1" max="1" width="20.5" customWidth="1"/>
    <col min="2" max="50" width="12.6640625" customWidth="1"/>
    <col min="51" max="51" width="14.6640625" customWidth="1"/>
  </cols>
  <sheetData>
    <row r="1" spans="1:8" ht="21" x14ac:dyDescent="0.2">
      <c r="C1" s="1" t="s">
        <v>0</v>
      </c>
    </row>
    <row r="3" spans="1:8" x14ac:dyDescent="0.2">
      <c r="A3" s="2" t="s">
        <v>1</v>
      </c>
      <c r="B3" t="s">
        <v>2</v>
      </c>
      <c r="C3" t="s">
        <v>3</v>
      </c>
      <c r="E3" s="2" t="s">
        <v>4</v>
      </c>
      <c r="G3" t="s">
        <v>2</v>
      </c>
      <c r="H3" t="s">
        <v>3</v>
      </c>
    </row>
    <row r="4" spans="1:8" x14ac:dyDescent="0.2">
      <c r="A4" t="s">
        <v>5</v>
      </c>
      <c r="B4" s="4">
        <v>25000000</v>
      </c>
      <c r="E4" t="s">
        <v>6</v>
      </c>
      <c r="G4">
        <v>4</v>
      </c>
      <c r="H4">
        <f>G4*12</f>
        <v>48</v>
      </c>
    </row>
    <row r="5" spans="1:8" x14ac:dyDescent="0.2">
      <c r="A5" t="s">
        <v>7</v>
      </c>
      <c r="B5" s="9">
        <v>5000000</v>
      </c>
      <c r="E5" t="s">
        <v>8</v>
      </c>
      <c r="G5" s="6">
        <v>0.06</v>
      </c>
      <c r="H5" s="6">
        <f>G5/12</f>
        <v>5.0000000000000001E-3</v>
      </c>
    </row>
    <row r="6" spans="1:8" x14ac:dyDescent="0.2">
      <c r="A6" t="s">
        <v>9</v>
      </c>
      <c r="B6" s="6">
        <v>0.15</v>
      </c>
      <c r="C6" s="6">
        <f>B6/12</f>
        <v>1.2499999999999999E-2</v>
      </c>
      <c r="E6" t="s">
        <v>10</v>
      </c>
      <c r="H6" s="4">
        <v>299000</v>
      </c>
    </row>
    <row r="7" spans="1:8" x14ac:dyDescent="0.2">
      <c r="A7" t="s">
        <v>11</v>
      </c>
      <c r="B7" s="6">
        <v>0.09</v>
      </c>
      <c r="C7" s="6">
        <f>B7/12</f>
        <v>7.4999999999999997E-3</v>
      </c>
      <c r="E7" t="s">
        <v>12</v>
      </c>
      <c r="G7" s="4">
        <v>10000000</v>
      </c>
    </row>
    <row r="8" spans="1:8" x14ac:dyDescent="0.2">
      <c r="B8" s="6"/>
      <c r="C8" s="6"/>
      <c r="G8" s="4"/>
    </row>
    <row r="9" spans="1:8" x14ac:dyDescent="0.2">
      <c r="D9" s="3" t="s">
        <v>48</v>
      </c>
      <c r="F9" s="2" t="s">
        <v>18</v>
      </c>
    </row>
    <row r="10" spans="1:8" x14ac:dyDescent="0.2">
      <c r="A10" s="2" t="s">
        <v>47</v>
      </c>
      <c r="B10" s="10">
        <f>PMT(H5,H4,-(B4-B5),0,0)</f>
        <v>469700.58095871232</v>
      </c>
      <c r="C10" s="16">
        <v>0.05</v>
      </c>
      <c r="D10" s="16">
        <v>0.06</v>
      </c>
      <c r="E10" s="17">
        <v>7.0000000000000007E-2</v>
      </c>
      <c r="F10" t="s">
        <v>49</v>
      </c>
    </row>
    <row r="11" spans="1:8" x14ac:dyDescent="0.2">
      <c r="B11" s="11">
        <v>1000000</v>
      </c>
      <c r="C11" s="12"/>
      <c r="D11" s="12"/>
      <c r="E11" s="13"/>
      <c r="F11" t="s">
        <v>50</v>
      </c>
    </row>
    <row r="12" spans="1:8" x14ac:dyDescent="0.2">
      <c r="B12" s="11">
        <v>2000000</v>
      </c>
      <c r="C12" s="12"/>
      <c r="D12" s="12"/>
      <c r="E12" s="13"/>
    </row>
    <row r="13" spans="1:8" x14ac:dyDescent="0.2">
      <c r="B13" s="11">
        <v>3000000</v>
      </c>
      <c r="C13" s="12"/>
      <c r="D13" s="12"/>
      <c r="E13" s="13"/>
    </row>
    <row r="14" spans="1:8" x14ac:dyDescent="0.2">
      <c r="B14" s="11">
        <v>4000000</v>
      </c>
      <c r="C14" s="12"/>
      <c r="D14" s="12"/>
      <c r="E14" s="13"/>
    </row>
    <row r="15" spans="1:8" x14ac:dyDescent="0.2">
      <c r="A15" s="3" t="s">
        <v>51</v>
      </c>
      <c r="B15" s="11">
        <v>5000000</v>
      </c>
      <c r="C15" s="12"/>
      <c r="D15" s="12"/>
      <c r="E15" s="13"/>
    </row>
    <row r="16" spans="1:8" x14ac:dyDescent="0.2">
      <c r="B16" s="11">
        <v>6000000</v>
      </c>
      <c r="C16" s="12"/>
      <c r="D16" s="12"/>
      <c r="E16" s="13"/>
    </row>
    <row r="17" spans="2:5" x14ac:dyDescent="0.2">
      <c r="B17" s="11">
        <v>7000000</v>
      </c>
      <c r="C17" s="12"/>
      <c r="D17" s="12"/>
      <c r="E17" s="13"/>
    </row>
    <row r="18" spans="2:5" x14ac:dyDescent="0.2">
      <c r="B18" s="11">
        <v>8000000</v>
      </c>
      <c r="C18" s="12"/>
      <c r="D18" s="12"/>
      <c r="E18" s="13"/>
    </row>
    <row r="19" spans="2:5" x14ac:dyDescent="0.2">
      <c r="B19" s="11">
        <v>9000000</v>
      </c>
      <c r="C19" s="12"/>
      <c r="D19" s="12"/>
      <c r="E19" s="13"/>
    </row>
    <row r="20" spans="2:5" x14ac:dyDescent="0.2">
      <c r="B20" s="18">
        <v>10000000</v>
      </c>
      <c r="C20" s="14"/>
      <c r="D20" s="14"/>
      <c r="E20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Yang Danny</cp:lastModifiedBy>
  <dcterms:created xsi:type="dcterms:W3CDTF">2018-02-08T11:02:35Z</dcterms:created>
  <dcterms:modified xsi:type="dcterms:W3CDTF">2022-04-19T07:20:49Z</dcterms:modified>
</cp:coreProperties>
</file>