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CourseWork\207 Management Science\Lecture Notes\Module III\"/>
    </mc:Choice>
  </mc:AlternateContent>
  <xr:revisionPtr revIDLastSave="0" documentId="13_ncr:1_{D6AA5E80-0CFE-4F72-90D8-F1287D96F57A}" xr6:coauthVersionLast="36" xr6:coauthVersionMax="36" xr10:uidLastSave="{00000000-0000-0000-0000-000000000000}"/>
  <bookViews>
    <workbookView xWindow="0" yWindow="0" windowWidth="28800" windowHeight="12300" activeTab="1" xr2:uid="{00000000-000D-0000-FFFF-FFFF00000000}"/>
  </bookViews>
  <sheets>
    <sheet name="Data" sheetId="9" r:id="rId1"/>
    <sheet name="Sheet2" sheetId="10" r:id="rId2"/>
    <sheet name="Model" sheetId="2" r:id="rId3"/>
    <sheet name="Model_STS" sheetId="3" state="hidden" r:id="rId4"/>
    <sheet name="STS_1" sheetId="8" r:id="rId5"/>
  </sheets>
  <definedNames>
    <definedName name="Capacity">Model!$B$13</definedName>
    <definedName name="ChartData" localSheetId="4">STS_1!$K$5:$K$15</definedName>
    <definedName name="Common_Capacity">Model!$B$25:$C$25</definedName>
    <definedName name="Demands">Model!#REF!</definedName>
    <definedName name="InputValues" localSheetId="4">STS_1!$A$5:$A$15</definedName>
    <definedName name="OutputAddresses" localSheetId="4">STS_1!$B$4:$E$4</definedName>
    <definedName name="OutputValues" localSheetId="4">STS_1!$B$5:$E$15</definedName>
    <definedName name="Prices">Model!#REF!</definedName>
    <definedName name="_xlnm.Print_Area" localSheetId="2">Model!$A$1:$I$26</definedName>
    <definedName name="Profit">Model!$B$19</definedName>
    <definedName name="solver_adj" localSheetId="2" hidden="1">Model!$B$12:$C$12,Model!$B$14</definedName>
    <definedName name="solver_cvg" localSheetId="2" hidden="1">0.000001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bd" localSheetId="2" hidden="1">2</definedName>
    <definedName name="solver_itr" localSheetId="2" hidden="1">2147483647</definedName>
    <definedName name="solver_lhs1" localSheetId="2" hidden="1">Model!$B$23:$C$23</definedName>
    <definedName name="solver_lin" localSheetId="2" hidden="1">2</definedName>
    <definedName name="solver_lva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1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fx" localSheetId="2" hidden="1">2</definedName>
    <definedName name="solver_opt" localSheetId="2" hidden="1">Model!$B$19</definedName>
    <definedName name="solver_piv" localSheetId="2" hidden="1">0.000001</definedName>
    <definedName name="solver_pre" localSheetId="2" hidden="1">0.000001</definedName>
    <definedName name="solver_pro" localSheetId="2" hidden="1">2</definedName>
    <definedName name="solver_rbv" localSheetId="2" hidden="1">1</definedName>
    <definedName name="solver_red" localSheetId="2" hidden="1">0.000001</definedName>
    <definedName name="solver_rel1" localSheetId="2" hidden="1">1</definedName>
    <definedName name="solver_reo" localSheetId="2" hidden="1">2</definedName>
    <definedName name="solver_rep" localSheetId="2" hidden="1">2</definedName>
    <definedName name="solver_rhs1" localSheetId="2" hidden="1">Common_Capacity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std" localSheetId="2" hidden="1">1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 calcMode="autoNoTable"/>
</workbook>
</file>

<file path=xl/calcChain.xml><?xml version="1.0" encoding="utf-8"?>
<calcChain xmlns="http://schemas.openxmlformats.org/spreadsheetml/2006/main">
  <c r="N14" i="10" l="1"/>
  <c r="O14" i="10"/>
  <c r="P14" i="10"/>
  <c r="Q14" i="10"/>
  <c r="R14" i="10"/>
  <c r="S14" i="10"/>
  <c r="T14" i="10"/>
  <c r="U14" i="10"/>
  <c r="V14" i="10"/>
  <c r="J32" i="10" s="1"/>
  <c r="W14" i="10"/>
  <c r="N15" i="10"/>
  <c r="O15" i="10"/>
  <c r="P15" i="10"/>
  <c r="Q15" i="10"/>
  <c r="R15" i="10"/>
  <c r="S15" i="10"/>
  <c r="T15" i="10"/>
  <c r="U15" i="10"/>
  <c r="V15" i="10"/>
  <c r="W15" i="10"/>
  <c r="N16" i="10"/>
  <c r="O16" i="10"/>
  <c r="P16" i="10"/>
  <c r="Q16" i="10"/>
  <c r="R16" i="10"/>
  <c r="S16" i="10"/>
  <c r="T16" i="10"/>
  <c r="U16" i="10"/>
  <c r="V16" i="10"/>
  <c r="J34" i="10" s="1"/>
  <c r="W16" i="10"/>
  <c r="N17" i="10"/>
  <c r="O17" i="10"/>
  <c r="P17" i="10"/>
  <c r="Q17" i="10"/>
  <c r="R17" i="10"/>
  <c r="S17" i="10"/>
  <c r="T17" i="10"/>
  <c r="U17" i="10"/>
  <c r="V17" i="10"/>
  <c r="W17" i="10"/>
  <c r="N18" i="10"/>
  <c r="B36" i="10" s="1"/>
  <c r="O18" i="10"/>
  <c r="P18" i="10"/>
  <c r="Q18" i="10"/>
  <c r="R18" i="10"/>
  <c r="S18" i="10"/>
  <c r="T18" i="10"/>
  <c r="U18" i="10"/>
  <c r="V18" i="10"/>
  <c r="W18" i="10"/>
  <c r="N19" i="10"/>
  <c r="O19" i="10"/>
  <c r="P19" i="10"/>
  <c r="Q19" i="10"/>
  <c r="R19" i="10"/>
  <c r="S19" i="10"/>
  <c r="T19" i="10"/>
  <c r="U19" i="10"/>
  <c r="V19" i="10"/>
  <c r="W19" i="10"/>
  <c r="N20" i="10"/>
  <c r="O20" i="10"/>
  <c r="P20" i="10"/>
  <c r="Q20" i="10"/>
  <c r="R20" i="10"/>
  <c r="S20" i="10"/>
  <c r="T20" i="10"/>
  <c r="U20" i="10"/>
  <c r="V20" i="10"/>
  <c r="W20" i="10"/>
  <c r="N21" i="10"/>
  <c r="O21" i="10"/>
  <c r="P21" i="10"/>
  <c r="Q21" i="10"/>
  <c r="R21" i="10"/>
  <c r="S21" i="10"/>
  <c r="T21" i="10"/>
  <c r="U21" i="10"/>
  <c r="V21" i="10"/>
  <c r="W21" i="10"/>
  <c r="N22" i="10"/>
  <c r="O22" i="10"/>
  <c r="P22" i="10"/>
  <c r="Q22" i="10"/>
  <c r="R22" i="10"/>
  <c r="S22" i="10"/>
  <c r="T22" i="10"/>
  <c r="U22" i="10"/>
  <c r="V22" i="10"/>
  <c r="W22" i="10"/>
  <c r="N23" i="10"/>
  <c r="O23" i="10"/>
  <c r="P23" i="10"/>
  <c r="D41" i="10" s="1"/>
  <c r="Q23" i="10"/>
  <c r="R23" i="10"/>
  <c r="S23" i="10"/>
  <c r="T23" i="10"/>
  <c r="U23" i="10"/>
  <c r="V23" i="10"/>
  <c r="W23" i="10"/>
  <c r="N24" i="10"/>
  <c r="O24" i="10"/>
  <c r="P24" i="10"/>
  <c r="Q24" i="10"/>
  <c r="R24" i="10"/>
  <c r="S24" i="10"/>
  <c r="T24" i="10"/>
  <c r="U24" i="10"/>
  <c r="V24" i="10"/>
  <c r="W24" i="10"/>
  <c r="N25" i="10"/>
  <c r="O25" i="10"/>
  <c r="P25" i="10"/>
  <c r="Q25" i="10"/>
  <c r="R25" i="10"/>
  <c r="S25" i="10"/>
  <c r="T25" i="10"/>
  <c r="U25" i="10"/>
  <c r="V25" i="10"/>
  <c r="W25" i="10"/>
  <c r="N26" i="10"/>
  <c r="O26" i="10"/>
  <c r="P26" i="10"/>
  <c r="Q26" i="10"/>
  <c r="R26" i="10"/>
  <c r="S26" i="10"/>
  <c r="T26" i="10"/>
  <c r="U26" i="10"/>
  <c r="V26" i="10"/>
  <c r="W26" i="10"/>
  <c r="N27" i="10"/>
  <c r="O27" i="10"/>
  <c r="P27" i="10"/>
  <c r="Q27" i="10"/>
  <c r="R27" i="10"/>
  <c r="S27" i="10"/>
  <c r="T27" i="10"/>
  <c r="U27" i="10"/>
  <c r="V27" i="10"/>
  <c r="W27" i="10"/>
  <c r="O13" i="10"/>
  <c r="P13" i="10"/>
  <c r="Q13" i="10"/>
  <c r="E31" i="10" s="1"/>
  <c r="R13" i="10"/>
  <c r="F31" i="10" s="1"/>
  <c r="S13" i="10"/>
  <c r="T13" i="10"/>
  <c r="U13" i="10"/>
  <c r="V13" i="10"/>
  <c r="W13" i="10"/>
  <c r="N13" i="10"/>
  <c r="E33" i="10"/>
  <c r="I33" i="10"/>
  <c r="F34" i="10"/>
  <c r="E35" i="10"/>
  <c r="G36" i="10"/>
  <c r="K36" i="10"/>
  <c r="I37" i="10"/>
  <c r="I39" i="10"/>
  <c r="E41" i="10"/>
  <c r="I41" i="10"/>
  <c r="G42" i="10"/>
  <c r="J42" i="10"/>
  <c r="K42" i="10"/>
  <c r="G34" i="10"/>
  <c r="G40" i="10"/>
  <c r="B14" i="10"/>
  <c r="C14" i="10"/>
  <c r="C32" i="10" s="1"/>
  <c r="D14" i="10"/>
  <c r="D32" i="10" s="1"/>
  <c r="E14" i="10"/>
  <c r="F14" i="10"/>
  <c r="F32" i="10" s="1"/>
  <c r="G14" i="10"/>
  <c r="G32" i="10" s="1"/>
  <c r="H14" i="10"/>
  <c r="I14" i="10"/>
  <c r="J14" i="10"/>
  <c r="K14" i="10"/>
  <c r="K32" i="10" s="1"/>
  <c r="B15" i="10"/>
  <c r="B33" i="10" s="1"/>
  <c r="C15" i="10"/>
  <c r="D15" i="10"/>
  <c r="E15" i="10"/>
  <c r="F15" i="10"/>
  <c r="G15" i="10"/>
  <c r="H15" i="10"/>
  <c r="H33" i="10" s="1"/>
  <c r="I15" i="10"/>
  <c r="J15" i="10"/>
  <c r="J33" i="10" s="1"/>
  <c r="K15" i="10"/>
  <c r="B16" i="10"/>
  <c r="B34" i="10" s="1"/>
  <c r="C16" i="10"/>
  <c r="C34" i="10" s="1"/>
  <c r="D16" i="10"/>
  <c r="D34" i="10" s="1"/>
  <c r="E16" i="10"/>
  <c r="F16" i="10"/>
  <c r="G16" i="10"/>
  <c r="H16" i="10"/>
  <c r="H34" i="10" s="1"/>
  <c r="I16" i="10"/>
  <c r="J16" i="10"/>
  <c r="K16" i="10"/>
  <c r="B17" i="10"/>
  <c r="C17" i="10"/>
  <c r="D17" i="10"/>
  <c r="E17" i="10"/>
  <c r="F17" i="10"/>
  <c r="F35" i="10" s="1"/>
  <c r="G17" i="10"/>
  <c r="H17" i="10"/>
  <c r="H35" i="10" s="1"/>
  <c r="I17" i="10"/>
  <c r="I35" i="10" s="1"/>
  <c r="J17" i="10"/>
  <c r="J35" i="10" s="1"/>
  <c r="K17" i="10"/>
  <c r="B18" i="10"/>
  <c r="C18" i="10"/>
  <c r="C36" i="10" s="1"/>
  <c r="D18" i="10"/>
  <c r="D36" i="10" s="1"/>
  <c r="E18" i="10"/>
  <c r="F18" i="10"/>
  <c r="G18" i="10"/>
  <c r="H18" i="10"/>
  <c r="I18" i="10"/>
  <c r="J18" i="10"/>
  <c r="K18" i="10"/>
  <c r="B19" i="10"/>
  <c r="B37" i="10" s="1"/>
  <c r="C19" i="10"/>
  <c r="D19" i="10"/>
  <c r="E19" i="10"/>
  <c r="E37" i="10" s="1"/>
  <c r="F19" i="10"/>
  <c r="F37" i="10" s="1"/>
  <c r="G19" i="10"/>
  <c r="H19" i="10"/>
  <c r="I19" i="10"/>
  <c r="J19" i="10"/>
  <c r="J37" i="10" s="1"/>
  <c r="K19" i="10"/>
  <c r="B20" i="10"/>
  <c r="B38" i="10" s="1"/>
  <c r="C20" i="10"/>
  <c r="C38" i="10" s="1"/>
  <c r="D20" i="10"/>
  <c r="E20" i="10"/>
  <c r="F20" i="10"/>
  <c r="G20" i="10"/>
  <c r="G38" i="10" s="1"/>
  <c r="H20" i="10"/>
  <c r="H38" i="10" s="1"/>
  <c r="I20" i="10"/>
  <c r="J20" i="10"/>
  <c r="J38" i="10" s="1"/>
  <c r="K20" i="10"/>
  <c r="K38" i="10" s="1"/>
  <c r="B21" i="10"/>
  <c r="B39" i="10" s="1"/>
  <c r="C21" i="10"/>
  <c r="D21" i="10"/>
  <c r="E21" i="10"/>
  <c r="E39" i="10" s="1"/>
  <c r="F21" i="10"/>
  <c r="F39" i="10" s="1"/>
  <c r="G21" i="10"/>
  <c r="H21" i="10"/>
  <c r="H39" i="10" s="1"/>
  <c r="I21" i="10"/>
  <c r="J21" i="10"/>
  <c r="K21" i="10"/>
  <c r="B22" i="10"/>
  <c r="C22" i="10"/>
  <c r="C40" i="10" s="1"/>
  <c r="D22" i="10"/>
  <c r="D40" i="10" s="1"/>
  <c r="E22" i="10"/>
  <c r="F22" i="10"/>
  <c r="F40" i="10" s="1"/>
  <c r="G22" i="10"/>
  <c r="H22" i="10"/>
  <c r="H40" i="10" s="1"/>
  <c r="I22" i="10"/>
  <c r="J22" i="10"/>
  <c r="J40" i="10" s="1"/>
  <c r="K22" i="10"/>
  <c r="K40" i="10" s="1"/>
  <c r="B23" i="10"/>
  <c r="B41" i="10" s="1"/>
  <c r="C23" i="10"/>
  <c r="D23" i="10"/>
  <c r="E23" i="10"/>
  <c r="F23" i="10"/>
  <c r="G23" i="10"/>
  <c r="H23" i="10"/>
  <c r="H41" i="10" s="1"/>
  <c r="I23" i="10"/>
  <c r="J23" i="10"/>
  <c r="J41" i="10" s="1"/>
  <c r="K23" i="10"/>
  <c r="B24" i="10"/>
  <c r="B42" i="10" s="1"/>
  <c r="C24" i="10"/>
  <c r="C42" i="10" s="1"/>
  <c r="D24" i="10"/>
  <c r="D42" i="10" s="1"/>
  <c r="E24" i="10"/>
  <c r="F24" i="10"/>
  <c r="F42" i="10" s="1"/>
  <c r="G24" i="10"/>
  <c r="H24" i="10"/>
  <c r="H42" i="10" s="1"/>
  <c r="I24" i="10"/>
  <c r="J24" i="10"/>
  <c r="K24" i="10"/>
  <c r="B25" i="10"/>
  <c r="C25" i="10"/>
  <c r="D25" i="10"/>
  <c r="D43" i="10" s="1"/>
  <c r="E25" i="10"/>
  <c r="F25" i="10"/>
  <c r="F43" i="10" s="1"/>
  <c r="G25" i="10"/>
  <c r="H25" i="10"/>
  <c r="H43" i="10" s="1"/>
  <c r="I25" i="10"/>
  <c r="I43" i="10" s="1"/>
  <c r="J25" i="10"/>
  <c r="J43" i="10" s="1"/>
  <c r="K25" i="10"/>
  <c r="B26" i="10"/>
  <c r="C26" i="10"/>
  <c r="D26" i="10"/>
  <c r="D44" i="10" s="1"/>
  <c r="E26" i="10"/>
  <c r="F26" i="10"/>
  <c r="G26" i="10"/>
  <c r="H26" i="10"/>
  <c r="I26" i="10"/>
  <c r="J26" i="10"/>
  <c r="K26" i="10"/>
  <c r="B27" i="10"/>
  <c r="B45" i="10" s="1"/>
  <c r="C27" i="10"/>
  <c r="D27" i="10"/>
  <c r="E27" i="10"/>
  <c r="E45" i="10" s="1"/>
  <c r="F27" i="10"/>
  <c r="F45" i="10" s="1"/>
  <c r="G27" i="10"/>
  <c r="H27" i="10"/>
  <c r="H45" i="10" s="1"/>
  <c r="I27" i="10"/>
  <c r="I45" i="10" s="1"/>
  <c r="J27" i="10"/>
  <c r="J45" i="10" s="1"/>
  <c r="K27" i="10"/>
  <c r="C13" i="10"/>
  <c r="D13" i="10"/>
  <c r="E13" i="10"/>
  <c r="F13" i="10"/>
  <c r="G13" i="10"/>
  <c r="H13" i="10"/>
  <c r="I13" i="10"/>
  <c r="I31" i="10" s="1"/>
  <c r="J13" i="10"/>
  <c r="K13" i="10"/>
  <c r="B13" i="10"/>
  <c r="B32" i="10"/>
  <c r="D33" i="10"/>
  <c r="K34" i="10"/>
  <c r="D35" i="10"/>
  <c r="F36" i="10"/>
  <c r="J36" i="10"/>
  <c r="D37" i="10"/>
  <c r="H37" i="10"/>
  <c r="F38" i="10"/>
  <c r="D39" i="10"/>
  <c r="B40" i="10"/>
  <c r="E43" i="10"/>
  <c r="B44" i="10"/>
  <c r="C44" i="10"/>
  <c r="F44" i="10"/>
  <c r="G44" i="10"/>
  <c r="J44" i="10"/>
  <c r="K44" i="10"/>
  <c r="D45" i="10"/>
  <c r="H32" i="10" l="1"/>
  <c r="J31" i="10"/>
  <c r="F41" i="10"/>
  <c r="F33" i="10"/>
  <c r="H44" i="10"/>
  <c r="J39" i="10"/>
  <c r="B35" i="10"/>
  <c r="B43" i="10"/>
  <c r="D38" i="10"/>
  <c r="H36" i="10"/>
  <c r="K45" i="10"/>
  <c r="G45" i="10"/>
  <c r="C45" i="10"/>
  <c r="I44" i="10"/>
  <c r="E44" i="10"/>
  <c r="K43" i="10"/>
  <c r="G43" i="10"/>
  <c r="C43" i="10"/>
  <c r="I42" i="10"/>
  <c r="E42" i="10"/>
  <c r="K41" i="10"/>
  <c r="G41" i="10"/>
  <c r="C41" i="10"/>
  <c r="I40" i="10"/>
  <c r="E40" i="10"/>
  <c r="K39" i="10"/>
  <c r="G39" i="10"/>
  <c r="C39" i="10"/>
  <c r="I38" i="10"/>
  <c r="E38" i="10"/>
  <c r="K37" i="10"/>
  <c r="G37" i="10"/>
  <c r="C37" i="10"/>
  <c r="I36" i="10"/>
  <c r="E36" i="10"/>
  <c r="K35" i="10"/>
  <c r="G35" i="10"/>
  <c r="C35" i="10"/>
  <c r="I34" i="10"/>
  <c r="E34" i="10"/>
  <c r="K33" i="10"/>
  <c r="G33" i="10"/>
  <c r="C33" i="10"/>
  <c r="I32" i="10"/>
  <c r="E32" i="10"/>
  <c r="H31" i="10"/>
  <c r="D31" i="10"/>
  <c r="K31" i="10"/>
  <c r="G31" i="10"/>
  <c r="C31" i="10"/>
  <c r="B31" i="10"/>
  <c r="J4" i="8" l="1"/>
  <c r="C25" i="2"/>
  <c r="B25" i="2"/>
  <c r="C23" i="2"/>
  <c r="B23" i="2"/>
  <c r="B18" i="2"/>
  <c r="B17" i="2" l="1"/>
  <c r="K1" i="8" l="1"/>
  <c r="K8" i="8"/>
  <c r="K12" i="8" l="1"/>
  <c r="K5" i="8"/>
  <c r="K9" i="8"/>
  <c r="K13" i="8"/>
  <c r="K6" i="8"/>
  <c r="K10" i="8"/>
  <c r="K14" i="8"/>
  <c r="K7" i="8"/>
  <c r="K11" i="8"/>
  <c r="K15" i="8"/>
  <c r="B19" i="2" l="1"/>
</calcChain>
</file>

<file path=xl/sharedStrings.xml><?xml version="1.0" encoding="utf-8"?>
<sst xmlns="http://schemas.openxmlformats.org/spreadsheetml/2006/main" count="62" uniqueCount="39">
  <si>
    <t>Coefficients of demand functions</t>
  </si>
  <si>
    <t>Capacity</t>
  </si>
  <si>
    <t>Constant</t>
  </si>
  <si>
    <t>Off-peak price</t>
  </si>
  <si>
    <t>Off-peak demand</t>
  </si>
  <si>
    <t>Profit</t>
  </si>
  <si>
    <t>Off-peak</t>
  </si>
  <si>
    <t>Demand</t>
  </si>
  <si>
    <t>&lt;=</t>
  </si>
  <si>
    <t>Revenue</t>
  </si>
  <si>
    <t>Cost of capacity</t>
  </si>
  <si>
    <t>$B$9</t>
  </si>
  <si>
    <t>$B$13:$C$13,$B$15,$B$26</t>
  </si>
  <si>
    <t>Oneway analysis for Solver model in Model worksheet</t>
  </si>
  <si>
    <t>Cost of capacity (cell $B$9) values along side, output cell(s) along top</t>
  </si>
  <si>
    <t>Prices_1</t>
  </si>
  <si>
    <t>Prices_2</t>
  </si>
  <si>
    <t>Data for chart</t>
  </si>
  <si>
    <t>Cost of capacity/mWh</t>
  </si>
  <si>
    <t>Capacity (millions of mWh)</t>
  </si>
  <si>
    <t>On-peak price</t>
  </si>
  <si>
    <t>On-peak</t>
  </si>
  <si>
    <t>On-peak demand</t>
  </si>
  <si>
    <t xml:space="preserve">Electricity Pricing </t>
    <phoneticPr fontId="6" type="noConversion"/>
  </si>
  <si>
    <t>Input (Data)</t>
    <phoneticPr fontId="6" type="noConversion"/>
  </si>
  <si>
    <t>Decision Variables</t>
    <phoneticPr fontId="6" type="noConversion"/>
  </si>
  <si>
    <t>Objective Function</t>
    <phoneticPr fontId="6" type="noConversion"/>
  </si>
  <si>
    <t>Constraints</t>
    <phoneticPr fontId="6" type="noConversion"/>
  </si>
  <si>
    <t>Price per mWh</t>
    <phoneticPr fontId="6" type="noConversion"/>
  </si>
  <si>
    <t>Const</t>
    <phoneticPr fontId="6" type="noConversion"/>
  </si>
  <si>
    <r>
      <t>P</t>
    </r>
    <r>
      <rPr>
        <sz val="6"/>
        <rFont val="맑은 고딕"/>
        <family val="3"/>
        <charset val="129"/>
        <scheme val="minor"/>
      </rPr>
      <t xml:space="preserve"> </t>
    </r>
    <r>
      <rPr>
        <sz val="11"/>
        <rFont val="맑은 고딕"/>
        <family val="2"/>
        <scheme val="minor"/>
      </rPr>
      <t>coeff</t>
    </r>
    <phoneticPr fontId="6" type="noConversion"/>
  </si>
  <si>
    <r>
      <t>O</t>
    </r>
    <r>
      <rPr>
        <sz val="6"/>
        <rFont val="맑은 고딕"/>
        <family val="3"/>
        <charset val="129"/>
        <scheme val="minor"/>
      </rPr>
      <t xml:space="preserve"> </t>
    </r>
    <r>
      <rPr>
        <sz val="11"/>
        <rFont val="맑은 고딕"/>
        <family val="2"/>
        <scheme val="minor"/>
      </rPr>
      <t>coeff</t>
    </r>
    <phoneticPr fontId="6" type="noConversion"/>
  </si>
  <si>
    <t>On-peak demand</t>
    <phoneticPr fontId="6" type="noConversion"/>
  </si>
  <si>
    <t>Off-peak demand</t>
    <phoneticPr fontId="6" type="noConversion"/>
  </si>
  <si>
    <r>
      <t>P</t>
    </r>
    <r>
      <rPr>
        <b/>
        <vertAlign val="subscript"/>
        <sz val="11"/>
        <color theme="1"/>
        <rFont val="맑은 고딕"/>
        <family val="3"/>
        <charset val="129"/>
        <scheme val="minor"/>
      </rPr>
      <t>p</t>
    </r>
    <r>
      <rPr>
        <b/>
        <sz val="11"/>
        <color theme="1"/>
        <rFont val="맑은 고딕"/>
        <family val="3"/>
        <charset val="129"/>
        <scheme val="minor"/>
      </rPr>
      <t xml:space="preserve">                   P</t>
    </r>
    <r>
      <rPr>
        <b/>
        <vertAlign val="subscript"/>
        <sz val="11"/>
        <color theme="1"/>
        <rFont val="맑은 고딕"/>
        <family val="3"/>
        <charset val="129"/>
        <scheme val="minor"/>
      </rPr>
      <t>o</t>
    </r>
    <phoneticPr fontId="6" type="noConversion"/>
  </si>
  <si>
    <r>
      <t>P</t>
    </r>
    <r>
      <rPr>
        <b/>
        <vertAlign val="subscript"/>
        <sz val="11"/>
        <color theme="1"/>
        <rFont val="맑은 고딕"/>
        <family val="3"/>
        <charset val="129"/>
        <scheme val="minor"/>
      </rPr>
      <t>p</t>
    </r>
    <r>
      <rPr>
        <b/>
        <sz val="11"/>
        <color theme="1"/>
        <rFont val="맑은 고딕"/>
        <family val="3"/>
        <charset val="129"/>
        <scheme val="minor"/>
      </rPr>
      <t xml:space="preserve">                        P</t>
    </r>
    <r>
      <rPr>
        <b/>
        <vertAlign val="subscript"/>
        <sz val="11"/>
        <color theme="1"/>
        <rFont val="맑은 고딕"/>
        <family val="3"/>
        <charset val="129"/>
        <scheme val="minor"/>
      </rPr>
      <t>o</t>
    </r>
    <phoneticPr fontId="6" type="noConversion"/>
  </si>
  <si>
    <t>Daily Profit</t>
    <phoneticPr fontId="6" type="noConversion"/>
  </si>
  <si>
    <t>Capacity assumed to be the max between the Dp and Do</t>
    <phoneticPr fontId="6" type="noConversion"/>
  </si>
  <si>
    <t xml:space="preserve">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</si>
</sst>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24" formatCode="\$#,##0_);[Red]\(\$#,##0\)"/>
    <numFmt numFmtId="176" formatCode="&quot;$&quot;#,##0.00"/>
    <numFmt numFmtId="177" formatCode="0.000"/>
    <numFmt numFmtId="178" formatCode="#,##0.000"/>
    <numFmt numFmtId="179" formatCode="\$#,##0.00"/>
    <numFmt numFmtId="180" formatCode="0.00_ "/>
    <numFmt numFmtId="181" formatCode="#,##0.00_ "/>
  </numFmts>
  <fonts count="15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b/>
      <sz val="11"/>
      <name val="맑은 고딕"/>
      <family val="2"/>
      <scheme val="minor"/>
    </font>
    <font>
      <sz val="1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FFFFFF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6"/>
      <color indexed="10"/>
      <name val="Arial"/>
      <family val="2"/>
    </font>
    <font>
      <b/>
      <sz val="11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b/>
      <vertAlign val="sub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quotePrefix="1" applyFont="1" applyAlignment="1">
      <alignment horizontal="left"/>
    </xf>
    <xf numFmtId="0" fontId="3" fillId="0" borderId="0" xfId="1" applyNumberFormat="1" applyFont="1" applyAlignment="1">
      <alignment horizontal="left"/>
    </xf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3" fillId="0" borderId="0" xfId="1" quotePrefix="1" applyFont="1" applyAlignment="1">
      <alignment horizontal="right"/>
    </xf>
    <xf numFmtId="8" fontId="3" fillId="0" borderId="0" xfId="1" applyNumberFormat="1" applyFont="1" applyBorder="1"/>
    <xf numFmtId="2" fontId="3" fillId="0" borderId="0" xfId="1" applyNumberFormat="1" applyFont="1" applyBorder="1"/>
    <xf numFmtId="2" fontId="3" fillId="0" borderId="0" xfId="1" applyNumberFormat="1" applyFont="1"/>
    <xf numFmtId="49" fontId="0" fillId="0" borderId="0" xfId="0" applyNumberFormat="1"/>
    <xf numFmtId="0" fontId="4" fillId="0" borderId="0" xfId="0" applyFont="1"/>
    <xf numFmtId="6" fontId="0" fillId="0" borderId="0" xfId="0" applyNumberFormat="1"/>
    <xf numFmtId="0" fontId="0" fillId="0" borderId="0" xfId="0" applyAlignment="1">
      <alignment horizontal="right" textRotation="90"/>
    </xf>
    <xf numFmtId="0" fontId="0" fillId="2" borderId="0" xfId="0" applyFill="1" applyAlignment="1">
      <alignment horizontal="right" textRotation="90"/>
    </xf>
    <xf numFmtId="0" fontId="5" fillId="0" borderId="0" xfId="0" applyFont="1"/>
    <xf numFmtId="0" fontId="3" fillId="0" borderId="0" xfId="1" applyFont="1" applyFill="1"/>
    <xf numFmtId="0" fontId="3" fillId="0" borderId="0" xfId="1" applyFont="1" applyFill="1" applyBorder="1"/>
    <xf numFmtId="176" fontId="0" fillId="0" borderId="1" xfId="0" applyNumberFormat="1" applyBorder="1"/>
    <xf numFmtId="176" fontId="0" fillId="0" borderId="2" xfId="0" applyNumberFormat="1" applyBorder="1"/>
    <xf numFmtId="177" fontId="0" fillId="0" borderId="2" xfId="0" applyNumberFormat="1" applyBorder="1"/>
    <xf numFmtId="178" fontId="0" fillId="0" borderId="3" xfId="0" applyNumberFormat="1" applyBorder="1"/>
    <xf numFmtId="176" fontId="0" fillId="0" borderId="4" xfId="0" applyNumberFormat="1" applyBorder="1"/>
    <xf numFmtId="176" fontId="0" fillId="0" borderId="0" xfId="0" applyNumberFormat="1" applyBorder="1"/>
    <xf numFmtId="177" fontId="0" fillId="0" borderId="0" xfId="0" applyNumberFormat="1" applyBorder="1"/>
    <xf numFmtId="178" fontId="0" fillId="0" borderId="5" xfId="0" applyNumberFormat="1" applyBorder="1"/>
    <xf numFmtId="176" fontId="0" fillId="0" borderId="6" xfId="0" applyNumberFormat="1" applyBorder="1"/>
    <xf numFmtId="176" fontId="0" fillId="0" borderId="7" xfId="0" applyNumberFormat="1" applyBorder="1"/>
    <xf numFmtId="177" fontId="0" fillId="0" borderId="7" xfId="0" applyNumberFormat="1" applyBorder="1"/>
    <xf numFmtId="178" fontId="0" fillId="0" borderId="8" xfId="0" applyNumberFormat="1" applyBorder="1"/>
    <xf numFmtId="0" fontId="7" fillId="0" borderId="0" xfId="0" applyFont="1"/>
    <xf numFmtId="0" fontId="8" fillId="0" borderId="0" xfId="0" applyFont="1" applyFill="1" applyBorder="1"/>
    <xf numFmtId="6" fontId="3" fillId="0" borderId="0" xfId="1" applyNumberFormat="1" applyFont="1" applyFill="1" applyBorder="1" applyAlignment="1">
      <alignment horizontal="right"/>
    </xf>
    <xf numFmtId="179" fontId="3" fillId="0" borderId="0" xfId="1" applyNumberFormat="1" applyFont="1"/>
    <xf numFmtId="179" fontId="3" fillId="4" borderId="9" xfId="1" applyNumberFormat="1" applyFont="1" applyFill="1" applyBorder="1"/>
    <xf numFmtId="0" fontId="3" fillId="0" borderId="0" xfId="1" applyFont="1" applyAlignment="1">
      <alignment horizontal="center"/>
    </xf>
    <xf numFmtId="177" fontId="3" fillId="0" borderId="0" xfId="1" applyNumberFormat="1" applyFont="1" applyAlignment="1">
      <alignment horizontal="center"/>
    </xf>
    <xf numFmtId="8" fontId="3" fillId="3" borderId="9" xfId="1" applyNumberFormat="1" applyFont="1" applyFill="1" applyBorder="1"/>
    <xf numFmtId="40" fontId="3" fillId="0" borderId="0" xfId="1" applyNumberFormat="1" applyFont="1" applyAlignment="1">
      <alignment horizontal="center"/>
    </xf>
    <xf numFmtId="180" fontId="3" fillId="3" borderId="9" xfId="1" applyNumberFormat="1" applyFont="1" applyFill="1" applyBorder="1"/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24" fontId="10" fillId="0" borderId="0" xfId="0" applyNumberFormat="1" applyFont="1" applyFill="1" applyBorder="1" applyAlignment="1">
      <alignment vertical="center"/>
    </xf>
    <xf numFmtId="179" fontId="14" fillId="0" borderId="1" xfId="0" applyNumberFormat="1" applyFont="1" applyFill="1" applyBorder="1" applyAlignment="1">
      <alignment vertical="center"/>
    </xf>
    <xf numFmtId="179" fontId="14" fillId="0" borderId="4" xfId="0" applyNumberFormat="1" applyFont="1" applyFill="1" applyBorder="1" applyAlignment="1">
      <alignment vertical="center"/>
    </xf>
    <xf numFmtId="179" fontId="14" fillId="0" borderId="6" xfId="0" applyNumberFormat="1" applyFont="1" applyBorder="1" applyAlignment="1">
      <alignment vertical="center"/>
    </xf>
    <xf numFmtId="0" fontId="11" fillId="0" borderId="10" xfId="0" applyFont="1" applyBorder="1" applyAlignment="1">
      <alignment horizontal="center" vertical="center"/>
    </xf>
    <xf numFmtId="179" fontId="14" fillId="0" borderId="1" xfId="0" applyNumberFormat="1" applyFont="1" applyFill="1" applyBorder="1" applyAlignment="1">
      <alignment horizontal="center" vertical="center"/>
    </xf>
    <xf numFmtId="179" fontId="14" fillId="0" borderId="2" xfId="0" applyNumberFormat="1" applyFont="1" applyFill="1" applyBorder="1" applyAlignment="1">
      <alignment horizontal="center" vertical="center"/>
    </xf>
    <xf numFmtId="179" fontId="14" fillId="0" borderId="3" xfId="0" applyNumberFormat="1" applyFont="1" applyFill="1" applyBorder="1" applyAlignment="1">
      <alignment horizontal="center" vertical="center"/>
    </xf>
    <xf numFmtId="179" fontId="14" fillId="0" borderId="0" xfId="0" applyNumberFormat="1" applyFont="1" applyFill="1" applyBorder="1" applyAlignment="1">
      <alignment horizontal="center" vertical="center"/>
    </xf>
    <xf numFmtId="179" fontId="14" fillId="0" borderId="4" xfId="0" applyNumberFormat="1" applyFont="1" applyFill="1" applyBorder="1" applyAlignment="1">
      <alignment horizontal="center" vertical="center"/>
    </xf>
    <xf numFmtId="179" fontId="14" fillId="0" borderId="5" xfId="0" applyNumberFormat="1" applyFont="1" applyFill="1" applyBorder="1" applyAlignment="1">
      <alignment horizontal="center" vertical="center"/>
    </xf>
    <xf numFmtId="179" fontId="14" fillId="0" borderId="6" xfId="0" applyNumberFormat="1" applyFont="1" applyFill="1" applyBorder="1" applyAlignment="1">
      <alignment horizontal="center" vertical="center"/>
    </xf>
    <xf numFmtId="179" fontId="14" fillId="0" borderId="7" xfId="0" applyNumberFormat="1" applyFont="1" applyFill="1" applyBorder="1" applyAlignment="1">
      <alignment horizontal="center" vertical="center"/>
    </xf>
    <xf numFmtId="179" fontId="14" fillId="0" borderId="8" xfId="0" applyNumberFormat="1" applyFont="1" applyFill="1" applyBorder="1" applyAlignment="1">
      <alignment horizontal="center" vertical="center"/>
    </xf>
    <xf numFmtId="180" fontId="14" fillId="0" borderId="1" xfId="0" applyNumberFormat="1" applyFont="1" applyFill="1" applyBorder="1" applyAlignment="1">
      <alignment horizontal="center" vertical="center"/>
    </xf>
    <xf numFmtId="180" fontId="14" fillId="0" borderId="2" xfId="0" applyNumberFormat="1" applyFont="1" applyFill="1" applyBorder="1" applyAlignment="1">
      <alignment horizontal="center" vertical="center"/>
    </xf>
    <xf numFmtId="180" fontId="14" fillId="0" borderId="3" xfId="0" applyNumberFormat="1" applyFont="1" applyFill="1" applyBorder="1" applyAlignment="1">
      <alignment horizontal="center" vertical="center"/>
    </xf>
    <xf numFmtId="180" fontId="14" fillId="0" borderId="4" xfId="0" applyNumberFormat="1" applyFont="1" applyFill="1" applyBorder="1" applyAlignment="1">
      <alignment horizontal="center" vertical="center"/>
    </xf>
    <xf numFmtId="180" fontId="14" fillId="0" borderId="0" xfId="0" applyNumberFormat="1" applyFont="1" applyFill="1" applyBorder="1" applyAlignment="1">
      <alignment horizontal="center" vertical="center"/>
    </xf>
    <xf numFmtId="180" fontId="14" fillId="0" borderId="5" xfId="0" applyNumberFormat="1" applyFont="1" applyFill="1" applyBorder="1" applyAlignment="1">
      <alignment horizontal="center" vertical="center"/>
    </xf>
    <xf numFmtId="180" fontId="14" fillId="0" borderId="6" xfId="0" applyNumberFormat="1" applyFont="1" applyFill="1" applyBorder="1" applyAlignment="1">
      <alignment horizontal="center" vertical="center"/>
    </xf>
    <xf numFmtId="180" fontId="14" fillId="0" borderId="7" xfId="0" applyNumberFormat="1" applyFont="1" applyFill="1" applyBorder="1" applyAlignment="1">
      <alignment horizontal="center" vertical="center"/>
    </xf>
    <xf numFmtId="180" fontId="14" fillId="0" borderId="8" xfId="0" applyNumberFormat="1" applyFont="1" applyFill="1" applyBorder="1" applyAlignment="1">
      <alignment horizontal="center" vertical="center"/>
    </xf>
    <xf numFmtId="181" fontId="14" fillId="0" borderId="1" xfId="0" applyNumberFormat="1" applyFont="1" applyFill="1" applyBorder="1" applyAlignment="1">
      <alignment horizontal="center" vertical="center"/>
    </xf>
    <xf numFmtId="181" fontId="14" fillId="0" borderId="2" xfId="0" applyNumberFormat="1" applyFont="1" applyFill="1" applyBorder="1" applyAlignment="1">
      <alignment horizontal="center" vertical="center"/>
    </xf>
    <xf numFmtId="181" fontId="14" fillId="0" borderId="3" xfId="0" applyNumberFormat="1" applyFont="1" applyFill="1" applyBorder="1" applyAlignment="1">
      <alignment horizontal="center" vertical="center"/>
    </xf>
    <xf numFmtId="181" fontId="14" fillId="0" borderId="4" xfId="0" applyNumberFormat="1" applyFont="1" applyFill="1" applyBorder="1" applyAlignment="1">
      <alignment horizontal="center" vertical="center"/>
    </xf>
    <xf numFmtId="181" fontId="14" fillId="0" borderId="0" xfId="0" applyNumberFormat="1" applyFont="1" applyFill="1" applyBorder="1" applyAlignment="1">
      <alignment horizontal="center" vertical="center"/>
    </xf>
    <xf numFmtId="181" fontId="14" fillId="0" borderId="5" xfId="0" applyNumberFormat="1" applyFont="1" applyFill="1" applyBorder="1" applyAlignment="1">
      <alignment horizontal="center" vertical="center"/>
    </xf>
    <xf numFmtId="181" fontId="14" fillId="0" borderId="6" xfId="0" applyNumberFormat="1" applyFont="1" applyFill="1" applyBorder="1" applyAlignment="1">
      <alignment horizontal="center" vertical="center"/>
    </xf>
    <xf numFmtId="181" fontId="14" fillId="0" borderId="7" xfId="0" applyNumberFormat="1" applyFont="1" applyFill="1" applyBorder="1" applyAlignment="1">
      <alignment horizontal="center" vertical="center"/>
    </xf>
    <xf numFmtId="181" fontId="14" fillId="0" borderId="8" xfId="0" applyNumberFormat="1" applyFont="1" applyFill="1" applyBorder="1" applyAlignment="1">
      <alignment horizontal="center" vertical="center"/>
    </xf>
    <xf numFmtId="0" fontId="11" fillId="0" borderId="0" xfId="0" applyFont="1"/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Profit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Sheet2!$B$30</c:f>
              <c:strCache>
                <c:ptCount val="1"/>
                <c:pt idx="0">
                  <c:v>$5.00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Sheet2!$A$30:$A$45</c:f>
              <c:numCache>
                <c:formatCode>\$#,##0.00</c:formatCode>
                <c:ptCount val="16"/>
                <c:pt idx="0" formatCode="General">
                  <c:v>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E-4FC5-81AC-0DC1F32EB2DB}"/>
            </c:ext>
          </c:extLst>
        </c:ser>
        <c:ser>
          <c:idx val="1"/>
          <c:order val="1"/>
          <c:tx>
            <c:strRef>
              <c:f>Sheet2!$C$30</c:f>
              <c:strCache>
                <c:ptCount val="1"/>
                <c:pt idx="0">
                  <c:v>$10.00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val>
            <c:numRef>
              <c:f>Sheet2!$B$30:$B$45</c:f>
              <c:numCache>
                <c:formatCode>\$#,##0.00</c:formatCode>
                <c:ptCount val="16"/>
                <c:pt idx="0">
                  <c:v>5</c:v>
                </c:pt>
                <c:pt idx="1">
                  <c:v>1100</c:v>
                </c:pt>
                <c:pt idx="2">
                  <c:v>1267.5</c:v>
                </c:pt>
                <c:pt idx="3">
                  <c:v>1410</c:v>
                </c:pt>
                <c:pt idx="4">
                  <c:v>1512.5</c:v>
                </c:pt>
                <c:pt idx="5">
                  <c:v>1575</c:v>
                </c:pt>
                <c:pt idx="6">
                  <c:v>1612.5</c:v>
                </c:pt>
                <c:pt idx="7">
                  <c:v>1625</c:v>
                </c:pt>
                <c:pt idx="8">
                  <c:v>1612.5</c:v>
                </c:pt>
                <c:pt idx="9">
                  <c:v>1575</c:v>
                </c:pt>
                <c:pt idx="10">
                  <c:v>1512.5</c:v>
                </c:pt>
                <c:pt idx="11">
                  <c:v>1425</c:v>
                </c:pt>
                <c:pt idx="12">
                  <c:v>1312.5</c:v>
                </c:pt>
                <c:pt idx="13">
                  <c:v>1175</c:v>
                </c:pt>
                <c:pt idx="14">
                  <c:v>1012.5</c:v>
                </c:pt>
                <c:pt idx="15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E-4FC5-81AC-0DC1F32EB2DB}"/>
            </c:ext>
          </c:extLst>
        </c:ser>
        <c:ser>
          <c:idx val="2"/>
          <c:order val="2"/>
          <c:tx>
            <c:strRef>
              <c:f>Sheet2!$D$30</c:f>
              <c:strCache>
                <c:ptCount val="1"/>
                <c:pt idx="0">
                  <c:v>$15.00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val>
            <c:numRef>
              <c:f>Sheet2!$C$30:$C$45</c:f>
              <c:numCache>
                <c:formatCode>\$#,##0.00</c:formatCode>
                <c:ptCount val="16"/>
                <c:pt idx="0">
                  <c:v>10</c:v>
                </c:pt>
                <c:pt idx="1">
                  <c:v>1250</c:v>
                </c:pt>
                <c:pt idx="2">
                  <c:v>1422.5</c:v>
                </c:pt>
                <c:pt idx="3">
                  <c:v>1570</c:v>
                </c:pt>
                <c:pt idx="4">
                  <c:v>1692.5</c:v>
                </c:pt>
                <c:pt idx="5">
                  <c:v>1790</c:v>
                </c:pt>
                <c:pt idx="6">
                  <c:v>1842.5</c:v>
                </c:pt>
                <c:pt idx="7">
                  <c:v>1860</c:v>
                </c:pt>
                <c:pt idx="8">
                  <c:v>1852.5</c:v>
                </c:pt>
                <c:pt idx="9">
                  <c:v>1820</c:v>
                </c:pt>
                <c:pt idx="10">
                  <c:v>1762.5</c:v>
                </c:pt>
                <c:pt idx="11">
                  <c:v>1680</c:v>
                </c:pt>
                <c:pt idx="12">
                  <c:v>1572.5</c:v>
                </c:pt>
                <c:pt idx="13">
                  <c:v>1440</c:v>
                </c:pt>
                <c:pt idx="14">
                  <c:v>1282.5</c:v>
                </c:pt>
                <c:pt idx="15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E-4FC5-81AC-0DC1F32EB2DB}"/>
            </c:ext>
          </c:extLst>
        </c:ser>
        <c:ser>
          <c:idx val="3"/>
          <c:order val="3"/>
          <c:tx>
            <c:strRef>
              <c:f>Sheet2!$E$30</c:f>
              <c:strCache>
                <c:ptCount val="1"/>
                <c:pt idx="0">
                  <c:v>$20.00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val>
            <c:numRef>
              <c:f>Sheet2!$D$30:$D$45</c:f>
              <c:numCache>
                <c:formatCode>\$#,##0.00</c:formatCode>
                <c:ptCount val="16"/>
                <c:pt idx="0">
                  <c:v>15</c:v>
                </c:pt>
                <c:pt idx="1">
                  <c:v>1350</c:v>
                </c:pt>
                <c:pt idx="2">
                  <c:v>1527.5</c:v>
                </c:pt>
                <c:pt idx="3">
                  <c:v>1680</c:v>
                </c:pt>
                <c:pt idx="4">
                  <c:v>1807.5</c:v>
                </c:pt>
                <c:pt idx="5">
                  <c:v>1910</c:v>
                </c:pt>
                <c:pt idx="6">
                  <c:v>1987.5</c:v>
                </c:pt>
                <c:pt idx="7">
                  <c:v>2040</c:v>
                </c:pt>
                <c:pt idx="8">
                  <c:v>2042.5</c:v>
                </c:pt>
                <c:pt idx="9">
                  <c:v>2015</c:v>
                </c:pt>
                <c:pt idx="10">
                  <c:v>1962.5</c:v>
                </c:pt>
                <c:pt idx="11">
                  <c:v>1885</c:v>
                </c:pt>
                <c:pt idx="12">
                  <c:v>1782.5</c:v>
                </c:pt>
                <c:pt idx="13">
                  <c:v>1655</c:v>
                </c:pt>
                <c:pt idx="14">
                  <c:v>1502.5</c:v>
                </c:pt>
                <c:pt idx="15">
                  <c:v>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7E-4FC5-81AC-0DC1F32EB2DB}"/>
            </c:ext>
          </c:extLst>
        </c:ser>
        <c:ser>
          <c:idx val="4"/>
          <c:order val="4"/>
          <c:tx>
            <c:strRef>
              <c:f>Sheet2!$F$30</c:f>
              <c:strCache>
                <c:ptCount val="1"/>
                <c:pt idx="0">
                  <c:v>$25.00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95000"/>
                </a:schemeClr>
              </a:contourClr>
            </a:sp3d>
          </c:spPr>
          <c:val>
            <c:numRef>
              <c:f>Sheet2!$E$30:$E$45</c:f>
              <c:numCache>
                <c:formatCode>\$#,##0.00</c:formatCode>
                <c:ptCount val="16"/>
                <c:pt idx="0">
                  <c:v>20</c:v>
                </c:pt>
                <c:pt idx="1">
                  <c:v>1400</c:v>
                </c:pt>
                <c:pt idx="2">
                  <c:v>1582.5</c:v>
                </c:pt>
                <c:pt idx="3">
                  <c:v>1740</c:v>
                </c:pt>
                <c:pt idx="4">
                  <c:v>1872.5</c:v>
                </c:pt>
                <c:pt idx="5">
                  <c:v>1980</c:v>
                </c:pt>
                <c:pt idx="6">
                  <c:v>2062.5</c:v>
                </c:pt>
                <c:pt idx="7">
                  <c:v>2120</c:v>
                </c:pt>
                <c:pt idx="8">
                  <c:v>2152.5</c:v>
                </c:pt>
                <c:pt idx="9">
                  <c:v>2160</c:v>
                </c:pt>
                <c:pt idx="10">
                  <c:v>2112.5</c:v>
                </c:pt>
                <c:pt idx="11">
                  <c:v>2040</c:v>
                </c:pt>
                <c:pt idx="12">
                  <c:v>1942.5</c:v>
                </c:pt>
                <c:pt idx="13">
                  <c:v>1820</c:v>
                </c:pt>
                <c:pt idx="14">
                  <c:v>1672.5</c:v>
                </c:pt>
                <c:pt idx="1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7E-4FC5-81AC-0DC1F32EB2DB}"/>
            </c:ext>
          </c:extLst>
        </c:ser>
        <c:ser>
          <c:idx val="5"/>
          <c:order val="5"/>
          <c:tx>
            <c:strRef>
              <c:f>Sheet2!$G$30</c:f>
              <c:strCache>
                <c:ptCount val="1"/>
                <c:pt idx="0">
                  <c:v>$30.00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shade val="95000"/>
                </a:schemeClr>
              </a:contourClr>
            </a:sp3d>
          </c:spPr>
          <c:val>
            <c:numRef>
              <c:f>Sheet2!$F$30:$F$45</c:f>
              <c:numCache>
                <c:formatCode>\$#,##0.00</c:formatCode>
                <c:ptCount val="16"/>
                <c:pt idx="0">
                  <c:v>25</c:v>
                </c:pt>
                <c:pt idx="1">
                  <c:v>1400</c:v>
                </c:pt>
                <c:pt idx="2">
                  <c:v>1587.5</c:v>
                </c:pt>
                <c:pt idx="3">
                  <c:v>1750</c:v>
                </c:pt>
                <c:pt idx="4">
                  <c:v>1887.5</c:v>
                </c:pt>
                <c:pt idx="5">
                  <c:v>2000</c:v>
                </c:pt>
                <c:pt idx="6">
                  <c:v>2087.5</c:v>
                </c:pt>
                <c:pt idx="7">
                  <c:v>2150</c:v>
                </c:pt>
                <c:pt idx="8">
                  <c:v>2187.5</c:v>
                </c:pt>
                <c:pt idx="9">
                  <c:v>2200</c:v>
                </c:pt>
                <c:pt idx="10">
                  <c:v>2187.5</c:v>
                </c:pt>
                <c:pt idx="11">
                  <c:v>2145</c:v>
                </c:pt>
                <c:pt idx="12">
                  <c:v>2052.5</c:v>
                </c:pt>
                <c:pt idx="13">
                  <c:v>1935</c:v>
                </c:pt>
                <c:pt idx="14">
                  <c:v>1792.5</c:v>
                </c:pt>
                <c:pt idx="15">
                  <c:v>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7E-4FC5-81AC-0DC1F32EB2DB}"/>
            </c:ext>
          </c:extLst>
        </c:ser>
        <c:ser>
          <c:idx val="6"/>
          <c:order val="6"/>
          <c:tx>
            <c:strRef>
              <c:f>Sheet2!$H$30</c:f>
              <c:strCache>
                <c:ptCount val="1"/>
                <c:pt idx="0">
                  <c:v>$35.00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50000"/>
                    <a:satMod val="300000"/>
                  </a:schemeClr>
                </a:gs>
                <a:gs pos="35000">
                  <a:schemeClr val="accent1">
                    <a:lumMod val="60000"/>
                    <a:tint val="37000"/>
                    <a:satMod val="300000"/>
                  </a:schemeClr>
                </a:gs>
                <a:gs pos="100000">
                  <a:schemeClr val="accent1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val>
            <c:numRef>
              <c:f>Sheet2!$G$30:$G$45</c:f>
              <c:numCache>
                <c:formatCode>\$#,##0.00</c:formatCode>
                <c:ptCount val="16"/>
                <c:pt idx="0">
                  <c:v>30</c:v>
                </c:pt>
                <c:pt idx="1">
                  <c:v>1350</c:v>
                </c:pt>
                <c:pt idx="2">
                  <c:v>1542.5</c:v>
                </c:pt>
                <c:pt idx="3">
                  <c:v>1710</c:v>
                </c:pt>
                <c:pt idx="4">
                  <c:v>1852.5</c:v>
                </c:pt>
                <c:pt idx="5">
                  <c:v>1970</c:v>
                </c:pt>
                <c:pt idx="6">
                  <c:v>2062.5</c:v>
                </c:pt>
                <c:pt idx="7">
                  <c:v>2130</c:v>
                </c:pt>
                <c:pt idx="8">
                  <c:v>2172.5</c:v>
                </c:pt>
                <c:pt idx="9">
                  <c:v>2190</c:v>
                </c:pt>
                <c:pt idx="10">
                  <c:v>2182.5</c:v>
                </c:pt>
                <c:pt idx="11">
                  <c:v>2150</c:v>
                </c:pt>
                <c:pt idx="12">
                  <c:v>2092.5</c:v>
                </c:pt>
                <c:pt idx="13">
                  <c:v>2000</c:v>
                </c:pt>
                <c:pt idx="14">
                  <c:v>1862.5</c:v>
                </c:pt>
                <c:pt idx="15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7E-4FC5-81AC-0DC1F32EB2DB}"/>
            </c:ext>
          </c:extLst>
        </c:ser>
        <c:ser>
          <c:idx val="7"/>
          <c:order val="7"/>
          <c:tx>
            <c:strRef>
              <c:f>Sheet2!$I$30</c:f>
              <c:strCache>
                <c:ptCount val="1"/>
                <c:pt idx="0">
                  <c:v>$40.00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tint val="50000"/>
                    <a:satMod val="300000"/>
                  </a:schemeClr>
                </a:gs>
                <a:gs pos="35000">
                  <a:schemeClr val="accent2">
                    <a:lumMod val="60000"/>
                    <a:tint val="37000"/>
                    <a:satMod val="300000"/>
                  </a:schemeClr>
                </a:gs>
                <a:gs pos="100000">
                  <a:schemeClr val="accent2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val>
            <c:numRef>
              <c:f>Sheet2!$H$30:$H$45</c:f>
              <c:numCache>
                <c:formatCode>\$#,##0.00</c:formatCode>
                <c:ptCount val="16"/>
                <c:pt idx="0">
                  <c:v>35</c:v>
                </c:pt>
                <c:pt idx="1">
                  <c:v>1250</c:v>
                </c:pt>
                <c:pt idx="2">
                  <c:v>1447.5</c:v>
                </c:pt>
                <c:pt idx="3">
                  <c:v>1620</c:v>
                </c:pt>
                <c:pt idx="4">
                  <c:v>1767.5</c:v>
                </c:pt>
                <c:pt idx="5">
                  <c:v>1890</c:v>
                </c:pt>
                <c:pt idx="6">
                  <c:v>1987.5</c:v>
                </c:pt>
                <c:pt idx="7">
                  <c:v>2060</c:v>
                </c:pt>
                <c:pt idx="8">
                  <c:v>2107.5</c:v>
                </c:pt>
                <c:pt idx="9">
                  <c:v>2130</c:v>
                </c:pt>
                <c:pt idx="10">
                  <c:v>2127.5</c:v>
                </c:pt>
                <c:pt idx="11">
                  <c:v>2100</c:v>
                </c:pt>
                <c:pt idx="12">
                  <c:v>2047.5</c:v>
                </c:pt>
                <c:pt idx="13">
                  <c:v>1970</c:v>
                </c:pt>
                <c:pt idx="14">
                  <c:v>1867.5</c:v>
                </c:pt>
                <c:pt idx="15">
                  <c:v>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7E-4FC5-81AC-0DC1F32EB2DB}"/>
            </c:ext>
          </c:extLst>
        </c:ser>
        <c:ser>
          <c:idx val="8"/>
          <c:order val="8"/>
          <c:tx>
            <c:strRef>
              <c:f>Sheet2!$J$30</c:f>
              <c:strCache>
                <c:ptCount val="1"/>
                <c:pt idx="0">
                  <c:v>$45.00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tint val="50000"/>
                    <a:satMod val="300000"/>
                  </a:schemeClr>
                </a:gs>
                <a:gs pos="35000">
                  <a:schemeClr val="accent3">
                    <a:lumMod val="60000"/>
                    <a:tint val="37000"/>
                    <a:satMod val="300000"/>
                  </a:schemeClr>
                </a:gs>
                <a:gs pos="100000">
                  <a:schemeClr val="accent3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val>
            <c:numRef>
              <c:f>Sheet2!$I$30:$I$45</c:f>
              <c:numCache>
                <c:formatCode>\$#,##0.00</c:formatCode>
                <c:ptCount val="16"/>
                <c:pt idx="0">
                  <c:v>40</c:v>
                </c:pt>
                <c:pt idx="1">
                  <c:v>1100</c:v>
                </c:pt>
                <c:pt idx="2">
                  <c:v>1302.5</c:v>
                </c:pt>
                <c:pt idx="3">
                  <c:v>1480</c:v>
                </c:pt>
                <c:pt idx="4">
                  <c:v>1632.5</c:v>
                </c:pt>
                <c:pt idx="5">
                  <c:v>1760</c:v>
                </c:pt>
                <c:pt idx="6">
                  <c:v>1862.5</c:v>
                </c:pt>
                <c:pt idx="7">
                  <c:v>1940</c:v>
                </c:pt>
                <c:pt idx="8">
                  <c:v>1992.5</c:v>
                </c:pt>
                <c:pt idx="9">
                  <c:v>2020</c:v>
                </c:pt>
                <c:pt idx="10">
                  <c:v>2022.5</c:v>
                </c:pt>
                <c:pt idx="11">
                  <c:v>2000</c:v>
                </c:pt>
                <c:pt idx="12">
                  <c:v>1952.5</c:v>
                </c:pt>
                <c:pt idx="13">
                  <c:v>1880</c:v>
                </c:pt>
                <c:pt idx="14">
                  <c:v>1782.5</c:v>
                </c:pt>
                <c:pt idx="15">
                  <c:v>1660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7E-4FC5-81AC-0DC1F32EB2DB}"/>
            </c:ext>
          </c:extLst>
        </c:ser>
        <c:ser>
          <c:idx val="9"/>
          <c:order val="9"/>
          <c:tx>
            <c:strRef>
              <c:f>Sheet2!$K$30</c:f>
              <c:strCache>
                <c:ptCount val="1"/>
                <c:pt idx="0">
                  <c:v>$50.00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tint val="50000"/>
                    <a:satMod val="300000"/>
                  </a:schemeClr>
                </a:gs>
                <a:gs pos="35000">
                  <a:schemeClr val="accent4">
                    <a:lumMod val="60000"/>
                    <a:tint val="37000"/>
                    <a:satMod val="300000"/>
                  </a:schemeClr>
                </a:gs>
                <a:gs pos="100000">
                  <a:schemeClr val="accent4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val>
            <c:numRef>
              <c:f>Sheet2!$J$30:$J$45</c:f>
              <c:numCache>
                <c:formatCode>\$#,##0.00</c:formatCode>
                <c:ptCount val="16"/>
                <c:pt idx="0">
                  <c:v>45</c:v>
                </c:pt>
                <c:pt idx="1">
                  <c:v>990</c:v>
                </c:pt>
                <c:pt idx="2">
                  <c:v>1175</c:v>
                </c:pt>
                <c:pt idx="3">
                  <c:v>1335</c:v>
                </c:pt>
                <c:pt idx="4">
                  <c:v>1470</c:v>
                </c:pt>
                <c:pt idx="5">
                  <c:v>1580</c:v>
                </c:pt>
                <c:pt idx="6">
                  <c:v>1687.5</c:v>
                </c:pt>
                <c:pt idx="7">
                  <c:v>1770</c:v>
                </c:pt>
                <c:pt idx="8">
                  <c:v>1827.5</c:v>
                </c:pt>
                <c:pt idx="9">
                  <c:v>1860</c:v>
                </c:pt>
                <c:pt idx="10">
                  <c:v>1867.5</c:v>
                </c:pt>
                <c:pt idx="11">
                  <c:v>1850</c:v>
                </c:pt>
                <c:pt idx="12">
                  <c:v>1807.5</c:v>
                </c:pt>
                <c:pt idx="13">
                  <c:v>1740</c:v>
                </c:pt>
                <c:pt idx="14">
                  <c:v>1647.5</c:v>
                </c:pt>
                <c:pt idx="15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7E-4FC5-81AC-0DC1F32EB2DB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324203120"/>
        <c:axId val="324188560"/>
        <c:axId val="1881938304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5">
                          <a:lumMod val="60000"/>
                          <a:tint val="50000"/>
                          <a:satMod val="300000"/>
                        </a:schemeClr>
                      </a:gs>
                      <a:gs pos="35000">
                        <a:schemeClr val="accent5">
                          <a:lumMod val="60000"/>
                          <a:tint val="37000"/>
                          <a:satMod val="300000"/>
                        </a:schemeClr>
                      </a:gs>
                      <a:gs pos="100000">
                        <a:schemeClr val="accent5">
                          <a:lumMod val="60000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5">
                        <a:lumMod val="60000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  <a:sp3d contourW="9525">
                    <a:contourClr>
                      <a:schemeClr val="accent5">
                        <a:lumMod val="60000"/>
                        <a:shade val="95000"/>
                      </a:schemeClr>
                    </a:contourClr>
                  </a:sp3d>
                </c:spPr>
                <c:val>
                  <c:numRef>
                    <c:extLst>
                      <c:ext uri="{02D57815-91ED-43cb-92C2-25804820EDAC}">
                        <c15:formulaRef>
                          <c15:sqref>Sheet2!$K$30:$K$45</c15:sqref>
                        </c15:formulaRef>
                      </c:ext>
                    </c:extLst>
                    <c:numCache>
                      <c:formatCode>\$#,##0.00</c:formatCode>
                      <c:ptCount val="16"/>
                      <c:pt idx="0">
                        <c:v>50</c:v>
                      </c:pt>
                      <c:pt idx="1">
                        <c:v>1000</c:v>
                      </c:pt>
                      <c:pt idx="2">
                        <c:v>1187.5</c:v>
                      </c:pt>
                      <c:pt idx="3">
                        <c:v>1350</c:v>
                      </c:pt>
                      <c:pt idx="4">
                        <c:v>1487.5</c:v>
                      </c:pt>
                      <c:pt idx="5">
                        <c:v>1600</c:v>
                      </c:pt>
                      <c:pt idx="6">
                        <c:v>1687.5</c:v>
                      </c:pt>
                      <c:pt idx="7">
                        <c:v>1750</c:v>
                      </c:pt>
                      <c:pt idx="8">
                        <c:v>1787.5</c:v>
                      </c:pt>
                      <c:pt idx="9">
                        <c:v>1800</c:v>
                      </c:pt>
                      <c:pt idx="10">
                        <c:v>1787.5</c:v>
                      </c:pt>
                      <c:pt idx="11">
                        <c:v>1750</c:v>
                      </c:pt>
                      <c:pt idx="12">
                        <c:v>1687.5</c:v>
                      </c:pt>
                      <c:pt idx="13">
                        <c:v>1600</c:v>
                      </c:pt>
                      <c:pt idx="14">
                        <c:v>1487.5</c:v>
                      </c:pt>
                      <c:pt idx="15">
                        <c:v>1350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957E-4FC5-81AC-0DC1F32EB2DB}"/>
                  </c:ext>
                </c:extLst>
              </c15:ser>
            </c15:filteredSurfaceSeries>
          </c:ext>
        </c:extLst>
      </c:surface3DChart>
      <c:catAx>
        <c:axId val="324203120"/>
        <c:scaling>
          <c:orientation val="minMax"/>
        </c:scaling>
        <c:delete val="0"/>
        <c:axPos val="b"/>
        <c:numFmt formatCode="\$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4188560"/>
        <c:crosses val="autoZero"/>
        <c:auto val="1"/>
        <c:lblAlgn val="ctr"/>
        <c:lblOffset val="100"/>
        <c:noMultiLvlLbl val="0"/>
      </c:catAx>
      <c:valAx>
        <c:axId val="3241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4203120"/>
        <c:crosses val="autoZero"/>
        <c:crossBetween val="midCat"/>
      </c:valAx>
      <c:serAx>
        <c:axId val="188193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4188560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Prices_1 to Cost of capacity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STS_1!$A$5:$A$15</c:f>
              <c:numCache>
                <c:formatCode>"$"#,##0_);[Red]\("$"#,##0\)</c:formatCode>
                <c:ptCount val="11"/>
                <c:pt idx="0">
                  <c:v>60</c:v>
                </c:pt>
                <c:pt idx="1">
                  <c:v>62</c:v>
                </c:pt>
                <c:pt idx="2">
                  <c:v>64</c:v>
                </c:pt>
                <c:pt idx="3">
                  <c:v>66</c:v>
                </c:pt>
                <c:pt idx="4">
                  <c:v>68</c:v>
                </c:pt>
                <c:pt idx="5">
                  <c:v>70</c:v>
                </c:pt>
                <c:pt idx="6">
                  <c:v>72</c:v>
                </c:pt>
                <c:pt idx="7">
                  <c:v>74</c:v>
                </c:pt>
                <c:pt idx="8">
                  <c:v>76</c:v>
                </c:pt>
                <c:pt idx="9">
                  <c:v>78</c:v>
                </c:pt>
                <c:pt idx="10">
                  <c:v>80</c:v>
                </c:pt>
              </c:numCache>
            </c:numRef>
          </c:cat>
          <c:val>
            <c:numRef>
              <c:f>STS_1!$K$5:$K$15</c:f>
              <c:numCache>
                <c:formatCode>General</c:formatCode>
                <c:ptCount val="11"/>
                <c:pt idx="0">
                  <c:v>133.82</c:v>
                </c:pt>
                <c:pt idx="1">
                  <c:v>134.32</c:v>
                </c:pt>
                <c:pt idx="2">
                  <c:v>134.82</c:v>
                </c:pt>
                <c:pt idx="3">
                  <c:v>135.32</c:v>
                </c:pt>
                <c:pt idx="4">
                  <c:v>135.82</c:v>
                </c:pt>
                <c:pt idx="5">
                  <c:v>136.32</c:v>
                </c:pt>
                <c:pt idx="6">
                  <c:v>136.82</c:v>
                </c:pt>
                <c:pt idx="7">
                  <c:v>137.32</c:v>
                </c:pt>
                <c:pt idx="8">
                  <c:v>137.82</c:v>
                </c:pt>
                <c:pt idx="9">
                  <c:v>138.32</c:v>
                </c:pt>
                <c:pt idx="10">
                  <c:v>138.82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8-41AC-A6E6-6AB494924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08896"/>
        <c:axId val="726108504"/>
      </c:lineChart>
      <c:catAx>
        <c:axId val="7261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of capacity ($B$9)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726108504"/>
        <c:crosses val="autoZero"/>
        <c:auto val="1"/>
        <c:lblAlgn val="ctr"/>
        <c:lblOffset val="100"/>
        <c:noMultiLvlLbl val="0"/>
      </c:catAx>
      <c:valAx>
        <c:axId val="726108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6108896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noFill/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</xdr:colOff>
      <xdr:row>28</xdr:row>
      <xdr:rowOff>57149</xdr:rowOff>
    </xdr:from>
    <xdr:to>
      <xdr:col>21</xdr:col>
      <xdr:colOff>257174</xdr:colOff>
      <xdr:row>44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419100</xdr:colOff>
      <xdr:row>4</xdr:row>
      <xdr:rowOff>38100</xdr:rowOff>
    </xdr:from>
    <xdr:to>
      <xdr:col>19</xdr:col>
      <xdr:colOff>419100</xdr:colOff>
      <xdr:row>19</xdr:row>
      <xdr:rowOff>38100</xdr:rowOff>
    </xdr:to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0</xdr:rowOff>
    </xdr:from>
    <xdr:to>
      <xdr:col>16</xdr:col>
      <xdr:colOff>628650</xdr:colOff>
      <xdr:row>3</xdr:row>
      <xdr:rowOff>514350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8229600" y="628650"/>
          <a:ext cx="3371850" cy="51435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2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sqref="A1:XFD8"/>
    </sheetView>
  </sheetViews>
  <sheetFormatPr defaultRowHeight="16.5" x14ac:dyDescent="0.3"/>
  <cols>
    <col min="1" max="1" width="25.75" style="2" customWidth="1"/>
    <col min="2" max="2" width="12.625" style="2" customWidth="1"/>
    <col min="3" max="3" width="13.625" style="2" bestFit="1" customWidth="1"/>
    <col min="4" max="4" width="13.875" style="2" bestFit="1" customWidth="1"/>
    <col min="5" max="5" width="11.375" style="2" customWidth="1"/>
    <col min="6" max="6" width="17.625" style="2" customWidth="1"/>
    <col min="7" max="248" width="9" style="2"/>
    <col min="249" max="249" width="19" style="2" customWidth="1"/>
    <col min="250" max="250" width="9.875" style="2" customWidth="1"/>
    <col min="251" max="252" width="12.375" style="2" customWidth="1"/>
    <col min="253" max="253" width="11.375" style="2" customWidth="1"/>
    <col min="254" max="254" width="16.625" style="2" customWidth="1"/>
    <col min="255" max="504" width="9" style="2"/>
    <col min="505" max="505" width="19" style="2" customWidth="1"/>
    <col min="506" max="506" width="9.875" style="2" customWidth="1"/>
    <col min="507" max="508" width="12.375" style="2" customWidth="1"/>
    <col min="509" max="509" width="11.375" style="2" customWidth="1"/>
    <col min="510" max="510" width="16.625" style="2" customWidth="1"/>
    <col min="511" max="760" width="9" style="2"/>
    <col min="761" max="761" width="19" style="2" customWidth="1"/>
    <col min="762" max="762" width="9.875" style="2" customWidth="1"/>
    <col min="763" max="764" width="12.375" style="2" customWidth="1"/>
    <col min="765" max="765" width="11.375" style="2" customWidth="1"/>
    <col min="766" max="766" width="16.625" style="2" customWidth="1"/>
    <col min="767" max="1016" width="9" style="2"/>
    <col min="1017" max="1017" width="19" style="2" customWidth="1"/>
    <col min="1018" max="1018" width="9.875" style="2" customWidth="1"/>
    <col min="1019" max="1020" width="12.375" style="2" customWidth="1"/>
    <col min="1021" max="1021" width="11.375" style="2" customWidth="1"/>
    <col min="1022" max="1022" width="16.625" style="2" customWidth="1"/>
    <col min="1023" max="1272" width="9" style="2"/>
    <col min="1273" max="1273" width="19" style="2" customWidth="1"/>
    <col min="1274" max="1274" width="9.875" style="2" customWidth="1"/>
    <col min="1275" max="1276" width="12.375" style="2" customWidth="1"/>
    <col min="1277" max="1277" width="11.375" style="2" customWidth="1"/>
    <col min="1278" max="1278" width="16.625" style="2" customWidth="1"/>
    <col min="1279" max="1528" width="9" style="2"/>
    <col min="1529" max="1529" width="19" style="2" customWidth="1"/>
    <col min="1530" max="1530" width="9.875" style="2" customWidth="1"/>
    <col min="1531" max="1532" width="12.375" style="2" customWidth="1"/>
    <col min="1533" max="1533" width="11.375" style="2" customWidth="1"/>
    <col min="1534" max="1534" width="16.625" style="2" customWidth="1"/>
    <col min="1535" max="1784" width="9" style="2"/>
    <col min="1785" max="1785" width="19" style="2" customWidth="1"/>
    <col min="1786" max="1786" width="9.875" style="2" customWidth="1"/>
    <col min="1787" max="1788" width="12.375" style="2" customWidth="1"/>
    <col min="1789" max="1789" width="11.375" style="2" customWidth="1"/>
    <col min="1790" max="1790" width="16.625" style="2" customWidth="1"/>
    <col min="1791" max="2040" width="9" style="2"/>
    <col min="2041" max="2041" width="19" style="2" customWidth="1"/>
    <col min="2042" max="2042" width="9.875" style="2" customWidth="1"/>
    <col min="2043" max="2044" width="12.375" style="2" customWidth="1"/>
    <col min="2045" max="2045" width="11.375" style="2" customWidth="1"/>
    <col min="2046" max="2046" width="16.625" style="2" customWidth="1"/>
    <col min="2047" max="2296" width="9" style="2"/>
    <col min="2297" max="2297" width="19" style="2" customWidth="1"/>
    <col min="2298" max="2298" width="9.875" style="2" customWidth="1"/>
    <col min="2299" max="2300" width="12.375" style="2" customWidth="1"/>
    <col min="2301" max="2301" width="11.375" style="2" customWidth="1"/>
    <col min="2302" max="2302" width="16.625" style="2" customWidth="1"/>
    <col min="2303" max="2552" width="9" style="2"/>
    <col min="2553" max="2553" width="19" style="2" customWidth="1"/>
    <col min="2554" max="2554" width="9.875" style="2" customWidth="1"/>
    <col min="2555" max="2556" width="12.375" style="2" customWidth="1"/>
    <col min="2557" max="2557" width="11.375" style="2" customWidth="1"/>
    <col min="2558" max="2558" width="16.625" style="2" customWidth="1"/>
    <col min="2559" max="2808" width="9" style="2"/>
    <col min="2809" max="2809" width="19" style="2" customWidth="1"/>
    <col min="2810" max="2810" width="9.875" style="2" customWidth="1"/>
    <col min="2811" max="2812" width="12.375" style="2" customWidth="1"/>
    <col min="2813" max="2813" width="11.375" style="2" customWidth="1"/>
    <col min="2814" max="2814" width="16.625" style="2" customWidth="1"/>
    <col min="2815" max="3064" width="9" style="2"/>
    <col min="3065" max="3065" width="19" style="2" customWidth="1"/>
    <col min="3066" max="3066" width="9.875" style="2" customWidth="1"/>
    <col min="3067" max="3068" width="12.375" style="2" customWidth="1"/>
    <col min="3069" max="3069" width="11.375" style="2" customWidth="1"/>
    <col min="3070" max="3070" width="16.625" style="2" customWidth="1"/>
    <col min="3071" max="3320" width="9" style="2"/>
    <col min="3321" max="3321" width="19" style="2" customWidth="1"/>
    <col min="3322" max="3322" width="9.875" style="2" customWidth="1"/>
    <col min="3323" max="3324" width="12.375" style="2" customWidth="1"/>
    <col min="3325" max="3325" width="11.375" style="2" customWidth="1"/>
    <col min="3326" max="3326" width="16.625" style="2" customWidth="1"/>
    <col min="3327" max="3576" width="9" style="2"/>
    <col min="3577" max="3577" width="19" style="2" customWidth="1"/>
    <col min="3578" max="3578" width="9.875" style="2" customWidth="1"/>
    <col min="3579" max="3580" width="12.375" style="2" customWidth="1"/>
    <col min="3581" max="3581" width="11.375" style="2" customWidth="1"/>
    <col min="3582" max="3582" width="16.625" style="2" customWidth="1"/>
    <col min="3583" max="3832" width="9" style="2"/>
    <col min="3833" max="3833" width="19" style="2" customWidth="1"/>
    <col min="3834" max="3834" width="9.875" style="2" customWidth="1"/>
    <col min="3835" max="3836" width="12.375" style="2" customWidth="1"/>
    <col min="3837" max="3837" width="11.375" style="2" customWidth="1"/>
    <col min="3838" max="3838" width="16.625" style="2" customWidth="1"/>
    <col min="3839" max="4088" width="9" style="2"/>
    <col min="4089" max="4089" width="19" style="2" customWidth="1"/>
    <col min="4090" max="4090" width="9.875" style="2" customWidth="1"/>
    <col min="4091" max="4092" width="12.375" style="2" customWidth="1"/>
    <col min="4093" max="4093" width="11.375" style="2" customWidth="1"/>
    <col min="4094" max="4094" width="16.625" style="2" customWidth="1"/>
    <col min="4095" max="4344" width="9" style="2"/>
    <col min="4345" max="4345" width="19" style="2" customWidth="1"/>
    <col min="4346" max="4346" width="9.875" style="2" customWidth="1"/>
    <col min="4347" max="4348" width="12.375" style="2" customWidth="1"/>
    <col min="4349" max="4349" width="11.375" style="2" customWidth="1"/>
    <col min="4350" max="4350" width="16.625" style="2" customWidth="1"/>
    <col min="4351" max="4600" width="9" style="2"/>
    <col min="4601" max="4601" width="19" style="2" customWidth="1"/>
    <col min="4602" max="4602" width="9.875" style="2" customWidth="1"/>
    <col min="4603" max="4604" width="12.375" style="2" customWidth="1"/>
    <col min="4605" max="4605" width="11.375" style="2" customWidth="1"/>
    <col min="4606" max="4606" width="16.625" style="2" customWidth="1"/>
    <col min="4607" max="4856" width="9" style="2"/>
    <col min="4857" max="4857" width="19" style="2" customWidth="1"/>
    <col min="4858" max="4858" width="9.875" style="2" customWidth="1"/>
    <col min="4859" max="4860" width="12.375" style="2" customWidth="1"/>
    <col min="4861" max="4861" width="11.375" style="2" customWidth="1"/>
    <col min="4862" max="4862" width="16.625" style="2" customWidth="1"/>
    <col min="4863" max="5112" width="9" style="2"/>
    <col min="5113" max="5113" width="19" style="2" customWidth="1"/>
    <col min="5114" max="5114" width="9.875" style="2" customWidth="1"/>
    <col min="5115" max="5116" width="12.375" style="2" customWidth="1"/>
    <col min="5117" max="5117" width="11.375" style="2" customWidth="1"/>
    <col min="5118" max="5118" width="16.625" style="2" customWidth="1"/>
    <col min="5119" max="5368" width="9" style="2"/>
    <col min="5369" max="5369" width="19" style="2" customWidth="1"/>
    <col min="5370" max="5370" width="9.875" style="2" customWidth="1"/>
    <col min="5371" max="5372" width="12.375" style="2" customWidth="1"/>
    <col min="5373" max="5373" width="11.375" style="2" customWidth="1"/>
    <col min="5374" max="5374" width="16.625" style="2" customWidth="1"/>
    <col min="5375" max="5624" width="9" style="2"/>
    <col min="5625" max="5625" width="19" style="2" customWidth="1"/>
    <col min="5626" max="5626" width="9.875" style="2" customWidth="1"/>
    <col min="5627" max="5628" width="12.375" style="2" customWidth="1"/>
    <col min="5629" max="5629" width="11.375" style="2" customWidth="1"/>
    <col min="5630" max="5630" width="16.625" style="2" customWidth="1"/>
    <col min="5631" max="5880" width="9" style="2"/>
    <col min="5881" max="5881" width="19" style="2" customWidth="1"/>
    <col min="5882" max="5882" width="9.875" style="2" customWidth="1"/>
    <col min="5883" max="5884" width="12.375" style="2" customWidth="1"/>
    <col min="5885" max="5885" width="11.375" style="2" customWidth="1"/>
    <col min="5886" max="5886" width="16.625" style="2" customWidth="1"/>
    <col min="5887" max="6136" width="9" style="2"/>
    <col min="6137" max="6137" width="19" style="2" customWidth="1"/>
    <col min="6138" max="6138" width="9.875" style="2" customWidth="1"/>
    <col min="6139" max="6140" width="12.375" style="2" customWidth="1"/>
    <col min="6141" max="6141" width="11.375" style="2" customWidth="1"/>
    <col min="6142" max="6142" width="16.625" style="2" customWidth="1"/>
    <col min="6143" max="6392" width="9" style="2"/>
    <col min="6393" max="6393" width="19" style="2" customWidth="1"/>
    <col min="6394" max="6394" width="9.875" style="2" customWidth="1"/>
    <col min="6395" max="6396" width="12.375" style="2" customWidth="1"/>
    <col min="6397" max="6397" width="11.375" style="2" customWidth="1"/>
    <col min="6398" max="6398" width="16.625" style="2" customWidth="1"/>
    <col min="6399" max="6648" width="9" style="2"/>
    <col min="6649" max="6649" width="19" style="2" customWidth="1"/>
    <col min="6650" max="6650" width="9.875" style="2" customWidth="1"/>
    <col min="6651" max="6652" width="12.375" style="2" customWidth="1"/>
    <col min="6653" max="6653" width="11.375" style="2" customWidth="1"/>
    <col min="6654" max="6654" width="16.625" style="2" customWidth="1"/>
    <col min="6655" max="6904" width="9" style="2"/>
    <col min="6905" max="6905" width="19" style="2" customWidth="1"/>
    <col min="6906" max="6906" width="9.875" style="2" customWidth="1"/>
    <col min="6907" max="6908" width="12.375" style="2" customWidth="1"/>
    <col min="6909" max="6909" width="11.375" style="2" customWidth="1"/>
    <col min="6910" max="6910" width="16.625" style="2" customWidth="1"/>
    <col min="6911" max="7160" width="9" style="2"/>
    <col min="7161" max="7161" width="19" style="2" customWidth="1"/>
    <col min="7162" max="7162" width="9.875" style="2" customWidth="1"/>
    <col min="7163" max="7164" width="12.375" style="2" customWidth="1"/>
    <col min="7165" max="7165" width="11.375" style="2" customWidth="1"/>
    <col min="7166" max="7166" width="16.625" style="2" customWidth="1"/>
    <col min="7167" max="7416" width="9" style="2"/>
    <col min="7417" max="7417" width="19" style="2" customWidth="1"/>
    <col min="7418" max="7418" width="9.875" style="2" customWidth="1"/>
    <col min="7419" max="7420" width="12.375" style="2" customWidth="1"/>
    <col min="7421" max="7421" width="11.375" style="2" customWidth="1"/>
    <col min="7422" max="7422" width="16.625" style="2" customWidth="1"/>
    <col min="7423" max="7672" width="9" style="2"/>
    <col min="7673" max="7673" width="19" style="2" customWidth="1"/>
    <col min="7674" max="7674" width="9.875" style="2" customWidth="1"/>
    <col min="7675" max="7676" width="12.375" style="2" customWidth="1"/>
    <col min="7677" max="7677" width="11.375" style="2" customWidth="1"/>
    <col min="7678" max="7678" width="16.625" style="2" customWidth="1"/>
    <col min="7679" max="7928" width="9" style="2"/>
    <col min="7929" max="7929" width="19" style="2" customWidth="1"/>
    <col min="7930" max="7930" width="9.875" style="2" customWidth="1"/>
    <col min="7931" max="7932" width="12.375" style="2" customWidth="1"/>
    <col min="7933" max="7933" width="11.375" style="2" customWidth="1"/>
    <col min="7934" max="7934" width="16.625" style="2" customWidth="1"/>
    <col min="7935" max="8184" width="9" style="2"/>
    <col min="8185" max="8185" width="19" style="2" customWidth="1"/>
    <col min="8186" max="8186" width="9.875" style="2" customWidth="1"/>
    <col min="8187" max="8188" width="12.375" style="2" customWidth="1"/>
    <col min="8189" max="8189" width="11.375" style="2" customWidth="1"/>
    <col min="8190" max="8190" width="16.625" style="2" customWidth="1"/>
    <col min="8191" max="8440" width="9" style="2"/>
    <col min="8441" max="8441" width="19" style="2" customWidth="1"/>
    <col min="8442" max="8442" width="9.875" style="2" customWidth="1"/>
    <col min="8443" max="8444" width="12.375" style="2" customWidth="1"/>
    <col min="8445" max="8445" width="11.375" style="2" customWidth="1"/>
    <col min="8446" max="8446" width="16.625" style="2" customWidth="1"/>
    <col min="8447" max="8696" width="9" style="2"/>
    <col min="8697" max="8697" width="19" style="2" customWidth="1"/>
    <col min="8698" max="8698" width="9.875" style="2" customWidth="1"/>
    <col min="8699" max="8700" width="12.375" style="2" customWidth="1"/>
    <col min="8701" max="8701" width="11.375" style="2" customWidth="1"/>
    <col min="8702" max="8702" width="16.625" style="2" customWidth="1"/>
    <col min="8703" max="8952" width="9" style="2"/>
    <col min="8953" max="8953" width="19" style="2" customWidth="1"/>
    <col min="8954" max="8954" width="9.875" style="2" customWidth="1"/>
    <col min="8955" max="8956" width="12.375" style="2" customWidth="1"/>
    <col min="8957" max="8957" width="11.375" style="2" customWidth="1"/>
    <col min="8958" max="8958" width="16.625" style="2" customWidth="1"/>
    <col min="8959" max="9208" width="9" style="2"/>
    <col min="9209" max="9209" width="19" style="2" customWidth="1"/>
    <col min="9210" max="9210" width="9.875" style="2" customWidth="1"/>
    <col min="9211" max="9212" width="12.375" style="2" customWidth="1"/>
    <col min="9213" max="9213" width="11.375" style="2" customWidth="1"/>
    <col min="9214" max="9214" width="16.625" style="2" customWidth="1"/>
    <col min="9215" max="9464" width="9" style="2"/>
    <col min="9465" max="9465" width="19" style="2" customWidth="1"/>
    <col min="9466" max="9466" width="9.875" style="2" customWidth="1"/>
    <col min="9467" max="9468" width="12.375" style="2" customWidth="1"/>
    <col min="9469" max="9469" width="11.375" style="2" customWidth="1"/>
    <col min="9470" max="9470" width="16.625" style="2" customWidth="1"/>
    <col min="9471" max="9720" width="9" style="2"/>
    <col min="9721" max="9721" width="19" style="2" customWidth="1"/>
    <col min="9722" max="9722" width="9.875" style="2" customWidth="1"/>
    <col min="9723" max="9724" width="12.375" style="2" customWidth="1"/>
    <col min="9725" max="9725" width="11.375" style="2" customWidth="1"/>
    <col min="9726" max="9726" width="16.625" style="2" customWidth="1"/>
    <col min="9727" max="9976" width="9" style="2"/>
    <col min="9977" max="9977" width="19" style="2" customWidth="1"/>
    <col min="9978" max="9978" width="9.875" style="2" customWidth="1"/>
    <col min="9979" max="9980" width="12.375" style="2" customWidth="1"/>
    <col min="9981" max="9981" width="11.375" style="2" customWidth="1"/>
    <col min="9982" max="9982" width="16.625" style="2" customWidth="1"/>
    <col min="9983" max="10232" width="9" style="2"/>
    <col min="10233" max="10233" width="19" style="2" customWidth="1"/>
    <col min="10234" max="10234" width="9.875" style="2" customWidth="1"/>
    <col min="10235" max="10236" width="12.375" style="2" customWidth="1"/>
    <col min="10237" max="10237" width="11.375" style="2" customWidth="1"/>
    <col min="10238" max="10238" width="16.625" style="2" customWidth="1"/>
    <col min="10239" max="10488" width="9" style="2"/>
    <col min="10489" max="10489" width="19" style="2" customWidth="1"/>
    <col min="10490" max="10490" width="9.875" style="2" customWidth="1"/>
    <col min="10491" max="10492" width="12.375" style="2" customWidth="1"/>
    <col min="10493" max="10493" width="11.375" style="2" customWidth="1"/>
    <col min="10494" max="10494" width="16.625" style="2" customWidth="1"/>
    <col min="10495" max="10744" width="9" style="2"/>
    <col min="10745" max="10745" width="19" style="2" customWidth="1"/>
    <col min="10746" max="10746" width="9.875" style="2" customWidth="1"/>
    <col min="10747" max="10748" width="12.375" style="2" customWidth="1"/>
    <col min="10749" max="10749" width="11.375" style="2" customWidth="1"/>
    <col min="10750" max="10750" width="16.625" style="2" customWidth="1"/>
    <col min="10751" max="11000" width="9" style="2"/>
    <col min="11001" max="11001" width="19" style="2" customWidth="1"/>
    <col min="11002" max="11002" width="9.875" style="2" customWidth="1"/>
    <col min="11003" max="11004" width="12.375" style="2" customWidth="1"/>
    <col min="11005" max="11005" width="11.375" style="2" customWidth="1"/>
    <col min="11006" max="11006" width="16.625" style="2" customWidth="1"/>
    <col min="11007" max="11256" width="9" style="2"/>
    <col min="11257" max="11257" width="19" style="2" customWidth="1"/>
    <col min="11258" max="11258" width="9.875" style="2" customWidth="1"/>
    <col min="11259" max="11260" width="12.375" style="2" customWidth="1"/>
    <col min="11261" max="11261" width="11.375" style="2" customWidth="1"/>
    <col min="11262" max="11262" width="16.625" style="2" customWidth="1"/>
    <col min="11263" max="11512" width="9" style="2"/>
    <col min="11513" max="11513" width="19" style="2" customWidth="1"/>
    <col min="11514" max="11514" width="9.875" style="2" customWidth="1"/>
    <col min="11515" max="11516" width="12.375" style="2" customWidth="1"/>
    <col min="11517" max="11517" width="11.375" style="2" customWidth="1"/>
    <col min="11518" max="11518" width="16.625" style="2" customWidth="1"/>
    <col min="11519" max="11768" width="9" style="2"/>
    <col min="11769" max="11769" width="19" style="2" customWidth="1"/>
    <col min="11770" max="11770" width="9.875" style="2" customWidth="1"/>
    <col min="11771" max="11772" width="12.375" style="2" customWidth="1"/>
    <col min="11773" max="11773" width="11.375" style="2" customWidth="1"/>
    <col min="11774" max="11774" width="16.625" style="2" customWidth="1"/>
    <col min="11775" max="12024" width="9" style="2"/>
    <col min="12025" max="12025" width="19" style="2" customWidth="1"/>
    <col min="12026" max="12026" width="9.875" style="2" customWidth="1"/>
    <col min="12027" max="12028" width="12.375" style="2" customWidth="1"/>
    <col min="12029" max="12029" width="11.375" style="2" customWidth="1"/>
    <col min="12030" max="12030" width="16.625" style="2" customWidth="1"/>
    <col min="12031" max="12280" width="9" style="2"/>
    <col min="12281" max="12281" width="19" style="2" customWidth="1"/>
    <col min="12282" max="12282" width="9.875" style="2" customWidth="1"/>
    <col min="12283" max="12284" width="12.375" style="2" customWidth="1"/>
    <col min="12285" max="12285" width="11.375" style="2" customWidth="1"/>
    <col min="12286" max="12286" width="16.625" style="2" customWidth="1"/>
    <col min="12287" max="12536" width="9" style="2"/>
    <col min="12537" max="12537" width="19" style="2" customWidth="1"/>
    <col min="12538" max="12538" width="9.875" style="2" customWidth="1"/>
    <col min="12539" max="12540" width="12.375" style="2" customWidth="1"/>
    <col min="12541" max="12541" width="11.375" style="2" customWidth="1"/>
    <col min="12542" max="12542" width="16.625" style="2" customWidth="1"/>
    <col min="12543" max="12792" width="9" style="2"/>
    <col min="12793" max="12793" width="19" style="2" customWidth="1"/>
    <col min="12794" max="12794" width="9.875" style="2" customWidth="1"/>
    <col min="12795" max="12796" width="12.375" style="2" customWidth="1"/>
    <col min="12797" max="12797" width="11.375" style="2" customWidth="1"/>
    <col min="12798" max="12798" width="16.625" style="2" customWidth="1"/>
    <col min="12799" max="13048" width="9" style="2"/>
    <col min="13049" max="13049" width="19" style="2" customWidth="1"/>
    <col min="13050" max="13050" width="9.875" style="2" customWidth="1"/>
    <col min="13051" max="13052" width="12.375" style="2" customWidth="1"/>
    <col min="13053" max="13053" width="11.375" style="2" customWidth="1"/>
    <col min="13054" max="13054" width="16.625" style="2" customWidth="1"/>
    <col min="13055" max="13304" width="9" style="2"/>
    <col min="13305" max="13305" width="19" style="2" customWidth="1"/>
    <col min="13306" max="13306" width="9.875" style="2" customWidth="1"/>
    <col min="13307" max="13308" width="12.375" style="2" customWidth="1"/>
    <col min="13309" max="13309" width="11.375" style="2" customWidth="1"/>
    <col min="13310" max="13310" width="16.625" style="2" customWidth="1"/>
    <col min="13311" max="13560" width="9" style="2"/>
    <col min="13561" max="13561" width="19" style="2" customWidth="1"/>
    <col min="13562" max="13562" width="9.875" style="2" customWidth="1"/>
    <col min="13563" max="13564" width="12.375" style="2" customWidth="1"/>
    <col min="13565" max="13565" width="11.375" style="2" customWidth="1"/>
    <col min="13566" max="13566" width="16.625" style="2" customWidth="1"/>
    <col min="13567" max="13816" width="9" style="2"/>
    <col min="13817" max="13817" width="19" style="2" customWidth="1"/>
    <col min="13818" max="13818" width="9.875" style="2" customWidth="1"/>
    <col min="13819" max="13820" width="12.375" style="2" customWidth="1"/>
    <col min="13821" max="13821" width="11.375" style="2" customWidth="1"/>
    <col min="13822" max="13822" width="16.625" style="2" customWidth="1"/>
    <col min="13823" max="14072" width="9" style="2"/>
    <col min="14073" max="14073" width="19" style="2" customWidth="1"/>
    <col min="14074" max="14074" width="9.875" style="2" customWidth="1"/>
    <col min="14075" max="14076" width="12.375" style="2" customWidth="1"/>
    <col min="14077" max="14077" width="11.375" style="2" customWidth="1"/>
    <col min="14078" max="14078" width="16.625" style="2" customWidth="1"/>
    <col min="14079" max="14328" width="9" style="2"/>
    <col min="14329" max="14329" width="19" style="2" customWidth="1"/>
    <col min="14330" max="14330" width="9.875" style="2" customWidth="1"/>
    <col min="14331" max="14332" width="12.375" style="2" customWidth="1"/>
    <col min="14333" max="14333" width="11.375" style="2" customWidth="1"/>
    <col min="14334" max="14334" width="16.625" style="2" customWidth="1"/>
    <col min="14335" max="14584" width="9" style="2"/>
    <col min="14585" max="14585" width="19" style="2" customWidth="1"/>
    <col min="14586" max="14586" width="9.875" style="2" customWidth="1"/>
    <col min="14587" max="14588" width="12.375" style="2" customWidth="1"/>
    <col min="14589" max="14589" width="11.375" style="2" customWidth="1"/>
    <col min="14590" max="14590" width="16.625" style="2" customWidth="1"/>
    <col min="14591" max="14840" width="9" style="2"/>
    <col min="14841" max="14841" width="19" style="2" customWidth="1"/>
    <col min="14842" max="14842" width="9.875" style="2" customWidth="1"/>
    <col min="14843" max="14844" width="12.375" style="2" customWidth="1"/>
    <col min="14845" max="14845" width="11.375" style="2" customWidth="1"/>
    <col min="14846" max="14846" width="16.625" style="2" customWidth="1"/>
    <col min="14847" max="15096" width="9" style="2"/>
    <col min="15097" max="15097" width="19" style="2" customWidth="1"/>
    <col min="15098" max="15098" width="9.875" style="2" customWidth="1"/>
    <col min="15099" max="15100" width="12.375" style="2" customWidth="1"/>
    <col min="15101" max="15101" width="11.375" style="2" customWidth="1"/>
    <col min="15102" max="15102" width="16.625" style="2" customWidth="1"/>
    <col min="15103" max="15352" width="9" style="2"/>
    <col min="15353" max="15353" width="19" style="2" customWidth="1"/>
    <col min="15354" max="15354" width="9.875" style="2" customWidth="1"/>
    <col min="15355" max="15356" width="12.375" style="2" customWidth="1"/>
    <col min="15357" max="15357" width="11.375" style="2" customWidth="1"/>
    <col min="15358" max="15358" width="16.625" style="2" customWidth="1"/>
    <col min="15359" max="15608" width="9" style="2"/>
    <col min="15609" max="15609" width="19" style="2" customWidth="1"/>
    <col min="15610" max="15610" width="9.875" style="2" customWidth="1"/>
    <col min="15611" max="15612" width="12.375" style="2" customWidth="1"/>
    <col min="15613" max="15613" width="11.375" style="2" customWidth="1"/>
    <col min="15614" max="15614" width="16.625" style="2" customWidth="1"/>
    <col min="15615" max="15864" width="9" style="2"/>
    <col min="15865" max="15865" width="19" style="2" customWidth="1"/>
    <col min="15866" max="15866" width="9.875" style="2" customWidth="1"/>
    <col min="15867" max="15868" width="12.375" style="2" customWidth="1"/>
    <col min="15869" max="15869" width="11.375" style="2" customWidth="1"/>
    <col min="15870" max="15870" width="16.625" style="2" customWidth="1"/>
    <col min="15871" max="16120" width="9" style="2"/>
    <col min="16121" max="16121" width="19" style="2" customWidth="1"/>
    <col min="16122" max="16122" width="9.875" style="2" customWidth="1"/>
    <col min="16123" max="16124" width="12.375" style="2" customWidth="1"/>
    <col min="16125" max="16125" width="11.375" style="2" customWidth="1"/>
    <col min="16126" max="16126" width="16.625" style="2" customWidth="1"/>
    <col min="16127" max="16384" width="9" style="2"/>
  </cols>
  <sheetData>
    <row r="1" spans="1:8" ht="20.25" x14ac:dyDescent="0.3">
      <c r="A1" s="1"/>
      <c r="B1" s="31" t="s">
        <v>23</v>
      </c>
    </row>
    <row r="3" spans="1:8" x14ac:dyDescent="0.3">
      <c r="A3" s="32" t="s">
        <v>24</v>
      </c>
      <c r="F3" s="1"/>
    </row>
    <row r="4" spans="1:8" x14ac:dyDescent="0.3">
      <c r="A4" s="3" t="s">
        <v>0</v>
      </c>
      <c r="F4" s="4"/>
      <c r="G4" s="4"/>
    </row>
    <row r="5" spans="1:8" s="5" customFormat="1" x14ac:dyDescent="0.3">
      <c r="A5" s="2"/>
      <c r="B5" s="5" t="s">
        <v>2</v>
      </c>
      <c r="C5" s="5" t="s">
        <v>20</v>
      </c>
      <c r="D5" s="5" t="s">
        <v>3</v>
      </c>
      <c r="F5" s="4"/>
      <c r="G5" s="4"/>
    </row>
    <row r="6" spans="1:8" x14ac:dyDescent="0.3">
      <c r="A6" s="6" t="s">
        <v>22</v>
      </c>
      <c r="B6" s="18">
        <v>60</v>
      </c>
      <c r="C6" s="18">
        <v>-0.5</v>
      </c>
      <c r="D6" s="18">
        <v>0.1</v>
      </c>
      <c r="F6" s="4"/>
      <c r="G6" s="4"/>
    </row>
    <row r="7" spans="1:8" x14ac:dyDescent="0.3">
      <c r="A7" s="2" t="s">
        <v>4</v>
      </c>
      <c r="B7" s="18">
        <v>40</v>
      </c>
      <c r="C7" s="18">
        <v>0.1</v>
      </c>
      <c r="D7" s="18">
        <v>-1</v>
      </c>
      <c r="F7" s="4"/>
      <c r="G7" s="4"/>
    </row>
    <row r="8" spans="1:8" x14ac:dyDescent="0.3">
      <c r="A8" s="3" t="s">
        <v>18</v>
      </c>
      <c r="B8" s="33">
        <v>10</v>
      </c>
      <c r="C8" s="18"/>
      <c r="D8" s="18"/>
    </row>
    <row r="9" spans="1:8" x14ac:dyDescent="0.3">
      <c r="B9" s="18"/>
      <c r="C9" s="18"/>
      <c r="D9" s="18"/>
    </row>
    <row r="10" spans="1:8" x14ac:dyDescent="0.3">
      <c r="F10" s="17"/>
      <c r="G10" s="17"/>
      <c r="H10" s="17"/>
    </row>
    <row r="11" spans="1:8" x14ac:dyDescent="0.3">
      <c r="F11" s="17"/>
      <c r="G11" s="17"/>
      <c r="H11" s="17"/>
    </row>
    <row r="12" spans="1:8" x14ac:dyDescent="0.3">
      <c r="F12" s="17"/>
      <c r="G12" s="17"/>
      <c r="H12" s="17"/>
    </row>
    <row r="13" spans="1:8" x14ac:dyDescent="0.3">
      <c r="F13" s="17"/>
      <c r="G13" s="17"/>
      <c r="H13" s="17"/>
    </row>
    <row r="14" spans="1:8" x14ac:dyDescent="0.3">
      <c r="F14" s="18"/>
      <c r="G14" s="18"/>
      <c r="H14" s="18"/>
    </row>
    <row r="15" spans="1:8" x14ac:dyDescent="0.3">
      <c r="F15" s="18"/>
      <c r="G15" s="18"/>
      <c r="H15" s="18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5"/>
  <sheetViews>
    <sheetView tabSelected="1" topLeftCell="A16" workbookViewId="0">
      <selection activeCell="L29" sqref="L29"/>
    </sheetView>
  </sheetViews>
  <sheetFormatPr defaultRowHeight="16.5" x14ac:dyDescent="0.3"/>
  <cols>
    <col min="1" max="1" width="19.75" customWidth="1"/>
    <col min="2" max="11" width="9.625" customWidth="1"/>
    <col min="13" max="13" width="16.625" customWidth="1"/>
    <col min="14" max="23" width="7.625" customWidth="1"/>
  </cols>
  <sheetData>
    <row r="1" spans="1:23" s="2" customFormat="1" ht="20.25" x14ac:dyDescent="0.3">
      <c r="A1" s="1"/>
      <c r="B1" s="31" t="s">
        <v>23</v>
      </c>
    </row>
    <row r="2" spans="1:23" s="2" customFormat="1" x14ac:dyDescent="0.3"/>
    <row r="3" spans="1:23" s="2" customFormat="1" x14ac:dyDescent="0.3">
      <c r="A3" s="32" t="s">
        <v>24</v>
      </c>
      <c r="G3" s="1"/>
    </row>
    <row r="4" spans="1:23" s="2" customFormat="1" x14ac:dyDescent="0.3">
      <c r="A4" s="3" t="s">
        <v>0</v>
      </c>
      <c r="G4" s="4"/>
      <c r="H4" s="4"/>
    </row>
    <row r="5" spans="1:23" s="5" customFormat="1" x14ac:dyDescent="0.3">
      <c r="A5" s="2"/>
      <c r="B5" s="5" t="s">
        <v>29</v>
      </c>
      <c r="C5" s="5" t="s">
        <v>30</v>
      </c>
      <c r="D5" s="5" t="s">
        <v>31</v>
      </c>
      <c r="G5" s="4"/>
      <c r="H5" s="4"/>
    </row>
    <row r="6" spans="1:23" s="2" customFormat="1" x14ac:dyDescent="0.3">
      <c r="A6" s="6" t="s">
        <v>22</v>
      </c>
      <c r="B6" s="18">
        <v>60</v>
      </c>
      <c r="C6" s="18">
        <v>-0.5</v>
      </c>
      <c r="D6" s="18">
        <v>0.1</v>
      </c>
      <c r="E6" s="18"/>
      <c r="G6" s="4"/>
      <c r="H6" s="4"/>
    </row>
    <row r="7" spans="1:23" s="2" customFormat="1" x14ac:dyDescent="0.3">
      <c r="A7" s="2" t="s">
        <v>4</v>
      </c>
      <c r="B7" s="18">
        <v>40</v>
      </c>
      <c r="C7" s="18">
        <v>0.1</v>
      </c>
      <c r="D7" s="18">
        <v>-1</v>
      </c>
      <c r="E7" s="18"/>
      <c r="G7" s="4"/>
      <c r="H7" s="4"/>
    </row>
    <row r="8" spans="1:23" s="2" customFormat="1" x14ac:dyDescent="0.3">
      <c r="A8" s="3" t="s">
        <v>18</v>
      </c>
      <c r="B8" s="33">
        <v>10</v>
      </c>
      <c r="C8" s="18"/>
      <c r="D8" s="18"/>
      <c r="E8" s="18"/>
    </row>
    <row r="9" spans="1:23" x14ac:dyDescent="0.3">
      <c r="A9" t="s">
        <v>37</v>
      </c>
      <c r="B9" s="18">
        <v>120</v>
      </c>
    </row>
    <row r="11" spans="1:23" x14ac:dyDescent="0.3">
      <c r="A11" s="77" t="s">
        <v>32</v>
      </c>
      <c r="M11" s="77" t="s">
        <v>33</v>
      </c>
    </row>
    <row r="12" spans="1:23" ht="18" x14ac:dyDescent="0.3">
      <c r="A12" s="49" t="s">
        <v>35</v>
      </c>
      <c r="B12" s="50">
        <v>5</v>
      </c>
      <c r="C12" s="51">
        <v>10</v>
      </c>
      <c r="D12" s="51">
        <v>15</v>
      </c>
      <c r="E12" s="51">
        <v>20</v>
      </c>
      <c r="F12" s="51">
        <v>25</v>
      </c>
      <c r="G12" s="51">
        <v>30</v>
      </c>
      <c r="H12" s="51">
        <v>35</v>
      </c>
      <c r="I12" s="51">
        <v>40</v>
      </c>
      <c r="J12" s="51">
        <v>45</v>
      </c>
      <c r="K12" s="52">
        <v>50</v>
      </c>
      <c r="L12" s="41"/>
      <c r="M12" s="49" t="s">
        <v>34</v>
      </c>
      <c r="N12" s="50">
        <v>5</v>
      </c>
      <c r="O12" s="51">
        <v>10</v>
      </c>
      <c r="P12" s="51">
        <v>15</v>
      </c>
      <c r="Q12" s="51">
        <v>20</v>
      </c>
      <c r="R12" s="51">
        <v>25</v>
      </c>
      <c r="S12" s="51">
        <v>30</v>
      </c>
      <c r="T12" s="51">
        <v>35</v>
      </c>
      <c r="U12" s="51">
        <v>40</v>
      </c>
      <c r="V12" s="51">
        <v>45</v>
      </c>
      <c r="W12" s="52">
        <v>50</v>
      </c>
    </row>
    <row r="13" spans="1:23" ht="17.25" x14ac:dyDescent="0.3">
      <c r="A13" s="46">
        <v>30</v>
      </c>
      <c r="B13" s="59">
        <f>$B$6+$C$6*$A13+$D$6*B$12</f>
        <v>45.5</v>
      </c>
      <c r="C13" s="60">
        <f t="shared" ref="C13:K27" si="0">$B$6+$C$6*$A13+$D$6*C$12</f>
        <v>46</v>
      </c>
      <c r="D13" s="60">
        <f t="shared" si="0"/>
        <v>46.5</v>
      </c>
      <c r="E13" s="60">
        <f t="shared" si="0"/>
        <v>47</v>
      </c>
      <c r="F13" s="60">
        <f t="shared" si="0"/>
        <v>47.5</v>
      </c>
      <c r="G13" s="60">
        <f t="shared" si="0"/>
        <v>48</v>
      </c>
      <c r="H13" s="60">
        <f t="shared" si="0"/>
        <v>48.5</v>
      </c>
      <c r="I13" s="60">
        <f t="shared" si="0"/>
        <v>49</v>
      </c>
      <c r="J13" s="60">
        <f t="shared" si="0"/>
        <v>49.5</v>
      </c>
      <c r="K13" s="61">
        <f t="shared" si="0"/>
        <v>50</v>
      </c>
      <c r="L13" s="41"/>
      <c r="M13" s="46">
        <v>30</v>
      </c>
      <c r="N13" s="68">
        <f>IF($B$7+$C$7*$M13+$D$7*N$12&gt;0,$B$7+$C$7*$M13+$D$7*N$12,0)</f>
        <v>38</v>
      </c>
      <c r="O13" s="69">
        <f t="shared" ref="O13:W27" si="1">IF($B$7+$C$7*$M13+$D$7*O$12&gt;0,$B$7+$C$7*$M13+$D$7*O$12,0)</f>
        <v>33</v>
      </c>
      <c r="P13" s="69">
        <f t="shared" si="1"/>
        <v>28</v>
      </c>
      <c r="Q13" s="69">
        <f t="shared" si="1"/>
        <v>23</v>
      </c>
      <c r="R13" s="69">
        <f t="shared" si="1"/>
        <v>18</v>
      </c>
      <c r="S13" s="69">
        <f t="shared" si="1"/>
        <v>13</v>
      </c>
      <c r="T13" s="69">
        <f t="shared" si="1"/>
        <v>8</v>
      </c>
      <c r="U13" s="69">
        <f t="shared" si="1"/>
        <v>3</v>
      </c>
      <c r="V13" s="69">
        <f t="shared" si="1"/>
        <v>0</v>
      </c>
      <c r="W13" s="70">
        <f t="shared" si="1"/>
        <v>0</v>
      </c>
    </row>
    <row r="14" spans="1:23" ht="17.25" x14ac:dyDescent="0.3">
      <c r="A14" s="47">
        <v>35</v>
      </c>
      <c r="B14" s="62">
        <f t="shared" ref="B14:B27" si="2">$B$6+$C$6*$A14+$D$6*B$12</f>
        <v>43</v>
      </c>
      <c r="C14" s="63">
        <f t="shared" si="0"/>
        <v>43.5</v>
      </c>
      <c r="D14" s="63">
        <f t="shared" si="0"/>
        <v>44</v>
      </c>
      <c r="E14" s="63">
        <f t="shared" si="0"/>
        <v>44.5</v>
      </c>
      <c r="F14" s="63">
        <f t="shared" si="0"/>
        <v>45</v>
      </c>
      <c r="G14" s="63">
        <f t="shared" si="0"/>
        <v>45.5</v>
      </c>
      <c r="H14" s="63">
        <f t="shared" si="0"/>
        <v>46</v>
      </c>
      <c r="I14" s="63">
        <f t="shared" si="0"/>
        <v>46.5</v>
      </c>
      <c r="J14" s="63">
        <f t="shared" si="0"/>
        <v>47</v>
      </c>
      <c r="K14" s="64">
        <f t="shared" si="0"/>
        <v>47.5</v>
      </c>
      <c r="L14" s="41"/>
      <c r="M14" s="47">
        <v>35</v>
      </c>
      <c r="N14" s="71">
        <f t="shared" ref="N14:N27" si="3">IF($B$7+$C$7*$M14+$D$7*N$12&gt;0,$B$7+$C$7*$M14+$D$7*N$12,0)</f>
        <v>38.5</v>
      </c>
      <c r="O14" s="72">
        <f t="shared" si="1"/>
        <v>33.5</v>
      </c>
      <c r="P14" s="72">
        <f t="shared" si="1"/>
        <v>28.5</v>
      </c>
      <c r="Q14" s="72">
        <f t="shared" si="1"/>
        <v>23.5</v>
      </c>
      <c r="R14" s="72">
        <f t="shared" si="1"/>
        <v>18.5</v>
      </c>
      <c r="S14" s="72">
        <f t="shared" si="1"/>
        <v>13.5</v>
      </c>
      <c r="T14" s="72">
        <f t="shared" si="1"/>
        <v>8.5</v>
      </c>
      <c r="U14" s="72">
        <f t="shared" si="1"/>
        <v>3.5</v>
      </c>
      <c r="V14" s="72">
        <f t="shared" si="1"/>
        <v>0</v>
      </c>
      <c r="W14" s="73">
        <f t="shared" si="1"/>
        <v>0</v>
      </c>
    </row>
    <row r="15" spans="1:23" ht="17.25" x14ac:dyDescent="0.3">
      <c r="A15" s="47">
        <v>40</v>
      </c>
      <c r="B15" s="62">
        <f t="shared" si="2"/>
        <v>40.5</v>
      </c>
      <c r="C15" s="63">
        <f t="shared" si="0"/>
        <v>41</v>
      </c>
      <c r="D15" s="63">
        <f t="shared" si="0"/>
        <v>41.5</v>
      </c>
      <c r="E15" s="63">
        <f t="shared" si="0"/>
        <v>42</v>
      </c>
      <c r="F15" s="63">
        <f t="shared" si="0"/>
        <v>42.5</v>
      </c>
      <c r="G15" s="63">
        <f t="shared" si="0"/>
        <v>43</v>
      </c>
      <c r="H15" s="63">
        <f t="shared" si="0"/>
        <v>43.5</v>
      </c>
      <c r="I15" s="63">
        <f t="shared" si="0"/>
        <v>44</v>
      </c>
      <c r="J15" s="63">
        <f t="shared" si="0"/>
        <v>44.5</v>
      </c>
      <c r="K15" s="64">
        <f t="shared" si="0"/>
        <v>45</v>
      </c>
      <c r="L15" s="41"/>
      <c r="M15" s="47">
        <v>40</v>
      </c>
      <c r="N15" s="71">
        <f t="shared" si="3"/>
        <v>39</v>
      </c>
      <c r="O15" s="72">
        <f t="shared" si="1"/>
        <v>34</v>
      </c>
      <c r="P15" s="72">
        <f t="shared" si="1"/>
        <v>29</v>
      </c>
      <c r="Q15" s="72">
        <f t="shared" si="1"/>
        <v>24</v>
      </c>
      <c r="R15" s="72">
        <f t="shared" si="1"/>
        <v>19</v>
      </c>
      <c r="S15" s="72">
        <f t="shared" si="1"/>
        <v>14</v>
      </c>
      <c r="T15" s="72">
        <f t="shared" si="1"/>
        <v>9</v>
      </c>
      <c r="U15" s="72">
        <f t="shared" si="1"/>
        <v>4</v>
      </c>
      <c r="V15" s="72">
        <f t="shared" si="1"/>
        <v>0</v>
      </c>
      <c r="W15" s="73">
        <f t="shared" si="1"/>
        <v>0</v>
      </c>
    </row>
    <row r="16" spans="1:23" ht="17.25" x14ac:dyDescent="0.3">
      <c r="A16" s="47">
        <v>45</v>
      </c>
      <c r="B16" s="62">
        <f t="shared" si="2"/>
        <v>38</v>
      </c>
      <c r="C16" s="63">
        <f t="shared" si="0"/>
        <v>38.5</v>
      </c>
      <c r="D16" s="63">
        <f t="shared" si="0"/>
        <v>39</v>
      </c>
      <c r="E16" s="63">
        <f t="shared" si="0"/>
        <v>39.5</v>
      </c>
      <c r="F16" s="63">
        <f t="shared" si="0"/>
        <v>40</v>
      </c>
      <c r="G16" s="63">
        <f t="shared" si="0"/>
        <v>40.5</v>
      </c>
      <c r="H16" s="63">
        <f t="shared" si="0"/>
        <v>41</v>
      </c>
      <c r="I16" s="63">
        <f t="shared" si="0"/>
        <v>41.5</v>
      </c>
      <c r="J16" s="63">
        <f t="shared" si="0"/>
        <v>42</v>
      </c>
      <c r="K16" s="64">
        <f t="shared" si="0"/>
        <v>42.5</v>
      </c>
      <c r="L16" s="41"/>
      <c r="M16" s="47">
        <v>45</v>
      </c>
      <c r="N16" s="71">
        <f t="shared" si="3"/>
        <v>39.5</v>
      </c>
      <c r="O16" s="72">
        <f t="shared" si="1"/>
        <v>34.5</v>
      </c>
      <c r="P16" s="72">
        <f t="shared" si="1"/>
        <v>29.5</v>
      </c>
      <c r="Q16" s="72">
        <f t="shared" si="1"/>
        <v>24.5</v>
      </c>
      <c r="R16" s="72">
        <f t="shared" si="1"/>
        <v>19.5</v>
      </c>
      <c r="S16" s="72">
        <f t="shared" si="1"/>
        <v>14.5</v>
      </c>
      <c r="T16" s="72">
        <f t="shared" si="1"/>
        <v>9.5</v>
      </c>
      <c r="U16" s="72">
        <f t="shared" si="1"/>
        <v>4.5</v>
      </c>
      <c r="V16" s="72">
        <f t="shared" si="1"/>
        <v>0</v>
      </c>
      <c r="W16" s="73">
        <f t="shared" si="1"/>
        <v>0</v>
      </c>
    </row>
    <row r="17" spans="1:23" ht="17.25" x14ac:dyDescent="0.3">
      <c r="A17" s="47">
        <v>50</v>
      </c>
      <c r="B17" s="62">
        <f t="shared" si="2"/>
        <v>35.5</v>
      </c>
      <c r="C17" s="63">
        <f t="shared" si="0"/>
        <v>36</v>
      </c>
      <c r="D17" s="63">
        <f t="shared" si="0"/>
        <v>36.5</v>
      </c>
      <c r="E17" s="63">
        <f t="shared" si="0"/>
        <v>37</v>
      </c>
      <c r="F17" s="63">
        <f t="shared" si="0"/>
        <v>37.5</v>
      </c>
      <c r="G17" s="63">
        <f t="shared" si="0"/>
        <v>38</v>
      </c>
      <c r="H17" s="63">
        <f t="shared" si="0"/>
        <v>38.5</v>
      </c>
      <c r="I17" s="63">
        <f t="shared" si="0"/>
        <v>39</v>
      </c>
      <c r="J17" s="63">
        <f t="shared" si="0"/>
        <v>39.5</v>
      </c>
      <c r="K17" s="64">
        <f t="shared" si="0"/>
        <v>40</v>
      </c>
      <c r="L17" s="41"/>
      <c r="M17" s="47">
        <v>50</v>
      </c>
      <c r="N17" s="71">
        <f t="shared" si="3"/>
        <v>40</v>
      </c>
      <c r="O17" s="72">
        <f t="shared" si="1"/>
        <v>35</v>
      </c>
      <c r="P17" s="72">
        <f t="shared" si="1"/>
        <v>30</v>
      </c>
      <c r="Q17" s="72">
        <f t="shared" si="1"/>
        <v>25</v>
      </c>
      <c r="R17" s="72">
        <f t="shared" si="1"/>
        <v>20</v>
      </c>
      <c r="S17" s="72">
        <f t="shared" si="1"/>
        <v>15</v>
      </c>
      <c r="T17" s="72">
        <f t="shared" si="1"/>
        <v>10</v>
      </c>
      <c r="U17" s="72">
        <f t="shared" si="1"/>
        <v>5</v>
      </c>
      <c r="V17" s="72">
        <f t="shared" si="1"/>
        <v>0</v>
      </c>
      <c r="W17" s="73">
        <f t="shared" si="1"/>
        <v>0</v>
      </c>
    </row>
    <row r="18" spans="1:23" ht="17.25" x14ac:dyDescent="0.3">
      <c r="A18" s="47">
        <v>55</v>
      </c>
      <c r="B18" s="62">
        <f t="shared" si="2"/>
        <v>33</v>
      </c>
      <c r="C18" s="63">
        <f t="shared" si="0"/>
        <v>33.5</v>
      </c>
      <c r="D18" s="63">
        <f t="shared" si="0"/>
        <v>34</v>
      </c>
      <c r="E18" s="63">
        <f t="shared" si="0"/>
        <v>34.5</v>
      </c>
      <c r="F18" s="63">
        <f t="shared" si="0"/>
        <v>35</v>
      </c>
      <c r="G18" s="63">
        <f t="shared" si="0"/>
        <v>35.5</v>
      </c>
      <c r="H18" s="63">
        <f t="shared" si="0"/>
        <v>36</v>
      </c>
      <c r="I18" s="63">
        <f t="shared" si="0"/>
        <v>36.5</v>
      </c>
      <c r="J18" s="63">
        <f t="shared" si="0"/>
        <v>37</v>
      </c>
      <c r="K18" s="64">
        <f t="shared" si="0"/>
        <v>37.5</v>
      </c>
      <c r="L18" s="41"/>
      <c r="M18" s="47">
        <v>55</v>
      </c>
      <c r="N18" s="71">
        <f t="shared" si="3"/>
        <v>40.5</v>
      </c>
      <c r="O18" s="72">
        <f t="shared" si="1"/>
        <v>35.5</v>
      </c>
      <c r="P18" s="72">
        <f t="shared" si="1"/>
        <v>30.5</v>
      </c>
      <c r="Q18" s="72">
        <f t="shared" si="1"/>
        <v>25.5</v>
      </c>
      <c r="R18" s="72">
        <f t="shared" si="1"/>
        <v>20.5</v>
      </c>
      <c r="S18" s="72">
        <f t="shared" si="1"/>
        <v>15.5</v>
      </c>
      <c r="T18" s="72">
        <f t="shared" si="1"/>
        <v>10.5</v>
      </c>
      <c r="U18" s="72">
        <f t="shared" si="1"/>
        <v>5.5</v>
      </c>
      <c r="V18" s="72">
        <f t="shared" si="1"/>
        <v>0.5</v>
      </c>
      <c r="W18" s="73">
        <f t="shared" si="1"/>
        <v>0</v>
      </c>
    </row>
    <row r="19" spans="1:23" ht="17.25" x14ac:dyDescent="0.3">
      <c r="A19" s="47">
        <v>60</v>
      </c>
      <c r="B19" s="62">
        <f t="shared" si="2"/>
        <v>30.5</v>
      </c>
      <c r="C19" s="63">
        <f t="shared" si="0"/>
        <v>31</v>
      </c>
      <c r="D19" s="63">
        <f t="shared" si="0"/>
        <v>31.5</v>
      </c>
      <c r="E19" s="63">
        <f t="shared" si="0"/>
        <v>32</v>
      </c>
      <c r="F19" s="63">
        <f t="shared" si="0"/>
        <v>32.5</v>
      </c>
      <c r="G19" s="63">
        <f t="shared" si="0"/>
        <v>33</v>
      </c>
      <c r="H19" s="63">
        <f t="shared" si="0"/>
        <v>33.5</v>
      </c>
      <c r="I19" s="63">
        <f t="shared" si="0"/>
        <v>34</v>
      </c>
      <c r="J19" s="63">
        <f t="shared" si="0"/>
        <v>34.5</v>
      </c>
      <c r="K19" s="64">
        <f t="shared" si="0"/>
        <v>35</v>
      </c>
      <c r="L19" s="41"/>
      <c r="M19" s="47">
        <v>60</v>
      </c>
      <c r="N19" s="71">
        <f t="shared" si="3"/>
        <v>41</v>
      </c>
      <c r="O19" s="72">
        <f t="shared" si="1"/>
        <v>36</v>
      </c>
      <c r="P19" s="72">
        <f t="shared" si="1"/>
        <v>31</v>
      </c>
      <c r="Q19" s="72">
        <f t="shared" si="1"/>
        <v>26</v>
      </c>
      <c r="R19" s="72">
        <f t="shared" si="1"/>
        <v>21</v>
      </c>
      <c r="S19" s="72">
        <f t="shared" si="1"/>
        <v>16</v>
      </c>
      <c r="T19" s="72">
        <f t="shared" si="1"/>
        <v>11</v>
      </c>
      <c r="U19" s="72">
        <f t="shared" si="1"/>
        <v>6</v>
      </c>
      <c r="V19" s="72">
        <f t="shared" si="1"/>
        <v>1</v>
      </c>
      <c r="W19" s="73">
        <f t="shared" si="1"/>
        <v>0</v>
      </c>
    </row>
    <row r="20" spans="1:23" ht="17.25" x14ac:dyDescent="0.3">
      <c r="A20" s="47">
        <v>65</v>
      </c>
      <c r="B20" s="62">
        <f t="shared" si="2"/>
        <v>28</v>
      </c>
      <c r="C20" s="63">
        <f t="shared" si="0"/>
        <v>28.5</v>
      </c>
      <c r="D20" s="63">
        <f t="shared" si="0"/>
        <v>29</v>
      </c>
      <c r="E20" s="63">
        <f t="shared" si="0"/>
        <v>29.5</v>
      </c>
      <c r="F20" s="63">
        <f t="shared" si="0"/>
        <v>30</v>
      </c>
      <c r="G20" s="63">
        <f t="shared" si="0"/>
        <v>30.5</v>
      </c>
      <c r="H20" s="63">
        <f t="shared" si="0"/>
        <v>31</v>
      </c>
      <c r="I20" s="63">
        <f t="shared" si="0"/>
        <v>31.5</v>
      </c>
      <c r="J20" s="63">
        <f t="shared" si="0"/>
        <v>32</v>
      </c>
      <c r="K20" s="64">
        <f t="shared" si="0"/>
        <v>32.5</v>
      </c>
      <c r="L20" s="41"/>
      <c r="M20" s="47">
        <v>65</v>
      </c>
      <c r="N20" s="71">
        <f t="shared" si="3"/>
        <v>41.5</v>
      </c>
      <c r="O20" s="72">
        <f t="shared" si="1"/>
        <v>36.5</v>
      </c>
      <c r="P20" s="72">
        <f t="shared" si="1"/>
        <v>31.5</v>
      </c>
      <c r="Q20" s="72">
        <f t="shared" si="1"/>
        <v>26.5</v>
      </c>
      <c r="R20" s="72">
        <f t="shared" si="1"/>
        <v>21.5</v>
      </c>
      <c r="S20" s="72">
        <f t="shared" si="1"/>
        <v>16.5</v>
      </c>
      <c r="T20" s="72">
        <f t="shared" si="1"/>
        <v>11.5</v>
      </c>
      <c r="U20" s="72">
        <f t="shared" si="1"/>
        <v>6.5</v>
      </c>
      <c r="V20" s="72">
        <f t="shared" si="1"/>
        <v>1.5</v>
      </c>
      <c r="W20" s="73">
        <f t="shared" si="1"/>
        <v>0</v>
      </c>
    </row>
    <row r="21" spans="1:23" ht="17.25" x14ac:dyDescent="0.3">
      <c r="A21" s="47">
        <v>70</v>
      </c>
      <c r="B21" s="62">
        <f t="shared" si="2"/>
        <v>25.5</v>
      </c>
      <c r="C21" s="63">
        <f t="shared" si="0"/>
        <v>26</v>
      </c>
      <c r="D21" s="63">
        <f t="shared" si="0"/>
        <v>26.5</v>
      </c>
      <c r="E21" s="63">
        <f t="shared" si="0"/>
        <v>27</v>
      </c>
      <c r="F21" s="63">
        <f t="shared" si="0"/>
        <v>27.5</v>
      </c>
      <c r="G21" s="63">
        <f t="shared" si="0"/>
        <v>28</v>
      </c>
      <c r="H21" s="63">
        <f t="shared" si="0"/>
        <v>28.5</v>
      </c>
      <c r="I21" s="63">
        <f t="shared" si="0"/>
        <v>29</v>
      </c>
      <c r="J21" s="63">
        <f t="shared" si="0"/>
        <v>29.5</v>
      </c>
      <c r="K21" s="64">
        <f t="shared" si="0"/>
        <v>30</v>
      </c>
      <c r="L21" s="41"/>
      <c r="M21" s="47">
        <v>70</v>
      </c>
      <c r="N21" s="71">
        <f t="shared" si="3"/>
        <v>42</v>
      </c>
      <c r="O21" s="72">
        <f t="shared" si="1"/>
        <v>37</v>
      </c>
      <c r="P21" s="72">
        <f t="shared" si="1"/>
        <v>32</v>
      </c>
      <c r="Q21" s="72">
        <f t="shared" si="1"/>
        <v>27</v>
      </c>
      <c r="R21" s="72">
        <f t="shared" si="1"/>
        <v>22</v>
      </c>
      <c r="S21" s="72">
        <f t="shared" si="1"/>
        <v>17</v>
      </c>
      <c r="T21" s="72">
        <f t="shared" si="1"/>
        <v>12</v>
      </c>
      <c r="U21" s="72">
        <f t="shared" si="1"/>
        <v>7</v>
      </c>
      <c r="V21" s="72">
        <f t="shared" si="1"/>
        <v>2</v>
      </c>
      <c r="W21" s="73">
        <f t="shared" si="1"/>
        <v>0</v>
      </c>
    </row>
    <row r="22" spans="1:23" ht="17.25" x14ac:dyDescent="0.3">
      <c r="A22" s="47">
        <v>75</v>
      </c>
      <c r="B22" s="62">
        <f t="shared" si="2"/>
        <v>23</v>
      </c>
      <c r="C22" s="63">
        <f t="shared" si="0"/>
        <v>23.5</v>
      </c>
      <c r="D22" s="63">
        <f t="shared" si="0"/>
        <v>24</v>
      </c>
      <c r="E22" s="63">
        <f t="shared" si="0"/>
        <v>24.5</v>
      </c>
      <c r="F22" s="63">
        <f t="shared" si="0"/>
        <v>25</v>
      </c>
      <c r="G22" s="63">
        <f t="shared" si="0"/>
        <v>25.5</v>
      </c>
      <c r="H22" s="63">
        <f t="shared" si="0"/>
        <v>26</v>
      </c>
      <c r="I22" s="63">
        <f t="shared" si="0"/>
        <v>26.5</v>
      </c>
      <c r="J22" s="63">
        <f t="shared" si="0"/>
        <v>27</v>
      </c>
      <c r="K22" s="64">
        <f t="shared" si="0"/>
        <v>27.5</v>
      </c>
      <c r="L22" s="41"/>
      <c r="M22" s="47">
        <v>75</v>
      </c>
      <c r="N22" s="71">
        <f t="shared" si="3"/>
        <v>42.5</v>
      </c>
      <c r="O22" s="72">
        <f t="shared" si="1"/>
        <v>37.5</v>
      </c>
      <c r="P22" s="72">
        <f t="shared" si="1"/>
        <v>32.5</v>
      </c>
      <c r="Q22" s="72">
        <f t="shared" si="1"/>
        <v>27.5</v>
      </c>
      <c r="R22" s="72">
        <f t="shared" si="1"/>
        <v>22.5</v>
      </c>
      <c r="S22" s="72">
        <f t="shared" si="1"/>
        <v>17.5</v>
      </c>
      <c r="T22" s="72">
        <f t="shared" si="1"/>
        <v>12.5</v>
      </c>
      <c r="U22" s="72">
        <f t="shared" si="1"/>
        <v>7.5</v>
      </c>
      <c r="V22" s="72">
        <f t="shared" si="1"/>
        <v>2.5</v>
      </c>
      <c r="W22" s="73">
        <f t="shared" si="1"/>
        <v>0</v>
      </c>
    </row>
    <row r="23" spans="1:23" ht="17.25" x14ac:dyDescent="0.3">
      <c r="A23" s="47">
        <v>80</v>
      </c>
      <c r="B23" s="62">
        <f t="shared" si="2"/>
        <v>20.5</v>
      </c>
      <c r="C23" s="63">
        <f t="shared" si="0"/>
        <v>21</v>
      </c>
      <c r="D23" s="63">
        <f t="shared" si="0"/>
        <v>21.5</v>
      </c>
      <c r="E23" s="63">
        <f t="shared" si="0"/>
        <v>22</v>
      </c>
      <c r="F23" s="63">
        <f t="shared" si="0"/>
        <v>22.5</v>
      </c>
      <c r="G23" s="63">
        <f t="shared" si="0"/>
        <v>23</v>
      </c>
      <c r="H23" s="63">
        <f t="shared" si="0"/>
        <v>23.5</v>
      </c>
      <c r="I23" s="63">
        <f t="shared" si="0"/>
        <v>24</v>
      </c>
      <c r="J23" s="63">
        <f t="shared" si="0"/>
        <v>24.5</v>
      </c>
      <c r="K23" s="64">
        <f t="shared" si="0"/>
        <v>25</v>
      </c>
      <c r="L23" s="41"/>
      <c r="M23" s="47">
        <v>80</v>
      </c>
      <c r="N23" s="71">
        <f t="shared" si="3"/>
        <v>43</v>
      </c>
      <c r="O23" s="72">
        <f t="shared" si="1"/>
        <v>38</v>
      </c>
      <c r="P23" s="72">
        <f t="shared" si="1"/>
        <v>33</v>
      </c>
      <c r="Q23" s="72">
        <f t="shared" si="1"/>
        <v>28</v>
      </c>
      <c r="R23" s="72">
        <f t="shared" si="1"/>
        <v>23</v>
      </c>
      <c r="S23" s="72">
        <f t="shared" si="1"/>
        <v>18</v>
      </c>
      <c r="T23" s="72">
        <f t="shared" si="1"/>
        <v>13</v>
      </c>
      <c r="U23" s="72">
        <f t="shared" si="1"/>
        <v>8</v>
      </c>
      <c r="V23" s="72">
        <f t="shared" si="1"/>
        <v>3</v>
      </c>
      <c r="W23" s="73">
        <f t="shared" si="1"/>
        <v>0</v>
      </c>
    </row>
    <row r="24" spans="1:23" ht="17.25" x14ac:dyDescent="0.3">
      <c r="A24" s="47">
        <v>85</v>
      </c>
      <c r="B24" s="62">
        <f t="shared" si="2"/>
        <v>18</v>
      </c>
      <c r="C24" s="63">
        <f t="shared" si="0"/>
        <v>18.5</v>
      </c>
      <c r="D24" s="63">
        <f t="shared" si="0"/>
        <v>19</v>
      </c>
      <c r="E24" s="63">
        <f t="shared" si="0"/>
        <v>19.5</v>
      </c>
      <c r="F24" s="63">
        <f t="shared" si="0"/>
        <v>20</v>
      </c>
      <c r="G24" s="63">
        <f t="shared" si="0"/>
        <v>20.5</v>
      </c>
      <c r="H24" s="63">
        <f t="shared" si="0"/>
        <v>21</v>
      </c>
      <c r="I24" s="63">
        <f t="shared" si="0"/>
        <v>21.5</v>
      </c>
      <c r="J24" s="63">
        <f t="shared" si="0"/>
        <v>22</v>
      </c>
      <c r="K24" s="64">
        <f t="shared" si="0"/>
        <v>22.5</v>
      </c>
      <c r="L24" s="41"/>
      <c r="M24" s="47">
        <v>85</v>
      </c>
      <c r="N24" s="71">
        <f t="shared" si="3"/>
        <v>43.5</v>
      </c>
      <c r="O24" s="72">
        <f t="shared" si="1"/>
        <v>38.5</v>
      </c>
      <c r="P24" s="72">
        <f t="shared" si="1"/>
        <v>33.5</v>
      </c>
      <c r="Q24" s="72">
        <f t="shared" si="1"/>
        <v>28.5</v>
      </c>
      <c r="R24" s="72">
        <f t="shared" si="1"/>
        <v>23.5</v>
      </c>
      <c r="S24" s="72">
        <f t="shared" si="1"/>
        <v>18.5</v>
      </c>
      <c r="T24" s="72">
        <f t="shared" si="1"/>
        <v>13.5</v>
      </c>
      <c r="U24" s="72">
        <f t="shared" si="1"/>
        <v>8.5</v>
      </c>
      <c r="V24" s="72">
        <f t="shared" si="1"/>
        <v>3.5</v>
      </c>
      <c r="W24" s="73">
        <f t="shared" si="1"/>
        <v>0</v>
      </c>
    </row>
    <row r="25" spans="1:23" ht="17.25" x14ac:dyDescent="0.3">
      <c r="A25" s="47">
        <v>90</v>
      </c>
      <c r="B25" s="62">
        <f t="shared" si="2"/>
        <v>15.5</v>
      </c>
      <c r="C25" s="63">
        <f t="shared" si="0"/>
        <v>16</v>
      </c>
      <c r="D25" s="63">
        <f t="shared" si="0"/>
        <v>16.5</v>
      </c>
      <c r="E25" s="63">
        <f t="shared" si="0"/>
        <v>17</v>
      </c>
      <c r="F25" s="63">
        <f t="shared" si="0"/>
        <v>17.5</v>
      </c>
      <c r="G25" s="63">
        <f t="shared" si="0"/>
        <v>18</v>
      </c>
      <c r="H25" s="63">
        <f t="shared" si="0"/>
        <v>18.5</v>
      </c>
      <c r="I25" s="63">
        <f t="shared" si="0"/>
        <v>19</v>
      </c>
      <c r="J25" s="63">
        <f t="shared" si="0"/>
        <v>19.5</v>
      </c>
      <c r="K25" s="64">
        <f t="shared" si="0"/>
        <v>20</v>
      </c>
      <c r="L25" s="41"/>
      <c r="M25" s="47">
        <v>90</v>
      </c>
      <c r="N25" s="71">
        <f t="shared" si="3"/>
        <v>44</v>
      </c>
      <c r="O25" s="72">
        <f t="shared" si="1"/>
        <v>39</v>
      </c>
      <c r="P25" s="72">
        <f t="shared" si="1"/>
        <v>34</v>
      </c>
      <c r="Q25" s="72">
        <f t="shared" si="1"/>
        <v>29</v>
      </c>
      <c r="R25" s="72">
        <f t="shared" si="1"/>
        <v>24</v>
      </c>
      <c r="S25" s="72">
        <f t="shared" si="1"/>
        <v>19</v>
      </c>
      <c r="T25" s="72">
        <f t="shared" si="1"/>
        <v>14</v>
      </c>
      <c r="U25" s="72">
        <f t="shared" si="1"/>
        <v>9</v>
      </c>
      <c r="V25" s="72">
        <f t="shared" si="1"/>
        <v>4</v>
      </c>
      <c r="W25" s="73">
        <f t="shared" si="1"/>
        <v>0</v>
      </c>
    </row>
    <row r="26" spans="1:23" ht="17.25" x14ac:dyDescent="0.3">
      <c r="A26" s="47">
        <v>95</v>
      </c>
      <c r="B26" s="62">
        <f t="shared" si="2"/>
        <v>13</v>
      </c>
      <c r="C26" s="63">
        <f t="shared" si="0"/>
        <v>13.5</v>
      </c>
      <c r="D26" s="63">
        <f t="shared" si="0"/>
        <v>14</v>
      </c>
      <c r="E26" s="63">
        <f t="shared" si="0"/>
        <v>14.5</v>
      </c>
      <c r="F26" s="63">
        <f t="shared" si="0"/>
        <v>15</v>
      </c>
      <c r="G26" s="63">
        <f t="shared" si="0"/>
        <v>15.5</v>
      </c>
      <c r="H26" s="63">
        <f t="shared" si="0"/>
        <v>16</v>
      </c>
      <c r="I26" s="63">
        <f t="shared" si="0"/>
        <v>16.5</v>
      </c>
      <c r="J26" s="63">
        <f t="shared" si="0"/>
        <v>17</v>
      </c>
      <c r="K26" s="64">
        <f t="shared" si="0"/>
        <v>17.5</v>
      </c>
      <c r="L26" s="41"/>
      <c r="M26" s="47">
        <v>95</v>
      </c>
      <c r="N26" s="71">
        <f t="shared" si="3"/>
        <v>44.5</v>
      </c>
      <c r="O26" s="72">
        <f t="shared" si="1"/>
        <v>39.5</v>
      </c>
      <c r="P26" s="72">
        <f t="shared" si="1"/>
        <v>34.5</v>
      </c>
      <c r="Q26" s="72">
        <f t="shared" si="1"/>
        <v>29.5</v>
      </c>
      <c r="R26" s="72">
        <f t="shared" si="1"/>
        <v>24.5</v>
      </c>
      <c r="S26" s="72">
        <f t="shared" si="1"/>
        <v>19.5</v>
      </c>
      <c r="T26" s="72">
        <f t="shared" si="1"/>
        <v>14.5</v>
      </c>
      <c r="U26" s="72">
        <f t="shared" si="1"/>
        <v>9.5</v>
      </c>
      <c r="V26" s="72">
        <f t="shared" si="1"/>
        <v>4.5</v>
      </c>
      <c r="W26" s="73">
        <f t="shared" si="1"/>
        <v>0</v>
      </c>
    </row>
    <row r="27" spans="1:23" ht="17.25" x14ac:dyDescent="0.3">
      <c r="A27" s="48">
        <v>100</v>
      </c>
      <c r="B27" s="65">
        <f t="shared" si="2"/>
        <v>10.5</v>
      </c>
      <c r="C27" s="66">
        <f t="shared" si="0"/>
        <v>11</v>
      </c>
      <c r="D27" s="66">
        <f t="shared" si="0"/>
        <v>11.5</v>
      </c>
      <c r="E27" s="66">
        <f t="shared" si="0"/>
        <v>12</v>
      </c>
      <c r="F27" s="66">
        <f t="shared" si="0"/>
        <v>12.5</v>
      </c>
      <c r="G27" s="66">
        <f t="shared" si="0"/>
        <v>13</v>
      </c>
      <c r="H27" s="66">
        <f t="shared" si="0"/>
        <v>13.5</v>
      </c>
      <c r="I27" s="66">
        <f t="shared" si="0"/>
        <v>14</v>
      </c>
      <c r="J27" s="66">
        <f t="shared" si="0"/>
        <v>14.5</v>
      </c>
      <c r="K27" s="67">
        <f t="shared" si="0"/>
        <v>15</v>
      </c>
      <c r="L27" s="41"/>
      <c r="M27" s="48">
        <v>100</v>
      </c>
      <c r="N27" s="74">
        <f t="shared" si="3"/>
        <v>45</v>
      </c>
      <c r="O27" s="75">
        <f t="shared" si="1"/>
        <v>40</v>
      </c>
      <c r="P27" s="75">
        <f t="shared" si="1"/>
        <v>35</v>
      </c>
      <c r="Q27" s="75">
        <f t="shared" si="1"/>
        <v>30</v>
      </c>
      <c r="R27" s="75">
        <f t="shared" si="1"/>
        <v>25</v>
      </c>
      <c r="S27" s="75">
        <f t="shared" si="1"/>
        <v>20</v>
      </c>
      <c r="T27" s="75">
        <f t="shared" si="1"/>
        <v>15</v>
      </c>
      <c r="U27" s="75">
        <f t="shared" si="1"/>
        <v>10</v>
      </c>
      <c r="V27" s="75">
        <f t="shared" si="1"/>
        <v>5</v>
      </c>
      <c r="W27" s="76">
        <f t="shared" si="1"/>
        <v>0</v>
      </c>
    </row>
    <row r="28" spans="1:23" ht="17.25" x14ac:dyDescent="0.3">
      <c r="A28" s="42"/>
      <c r="B28" s="44"/>
      <c r="C28" s="45"/>
      <c r="D28" s="45"/>
      <c r="E28" s="45"/>
      <c r="F28" s="45"/>
      <c r="G28" s="43"/>
      <c r="H28" s="41"/>
      <c r="I28" s="41"/>
      <c r="J28" s="41"/>
      <c r="K28" s="41"/>
      <c r="L28" s="41"/>
      <c r="M28" s="41"/>
    </row>
    <row r="29" spans="1:23" x14ac:dyDescent="0.3">
      <c r="A29" s="77" t="s">
        <v>36</v>
      </c>
      <c r="L29" t="s">
        <v>38</v>
      </c>
    </row>
    <row r="30" spans="1:23" ht="18" x14ac:dyDescent="0.3">
      <c r="A30" s="49" t="s">
        <v>35</v>
      </c>
      <c r="B30" s="50">
        <v>5</v>
      </c>
      <c r="C30" s="51">
        <v>10</v>
      </c>
      <c r="D30" s="51">
        <v>15</v>
      </c>
      <c r="E30" s="51">
        <v>20</v>
      </c>
      <c r="F30" s="51">
        <v>25</v>
      </c>
      <c r="G30" s="51">
        <v>30</v>
      </c>
      <c r="H30" s="51">
        <v>35</v>
      </c>
      <c r="I30" s="51">
        <v>40</v>
      </c>
      <c r="J30" s="51">
        <v>45</v>
      </c>
      <c r="K30" s="52">
        <v>50</v>
      </c>
    </row>
    <row r="31" spans="1:23" x14ac:dyDescent="0.3">
      <c r="A31" s="46">
        <v>30</v>
      </c>
      <c r="B31" s="50">
        <f>$A31*B13+B$30*N13-$B$8*MAX(B13,N13)</f>
        <v>1100</v>
      </c>
      <c r="C31" s="51">
        <f t="shared" ref="C31:K31" si="4">$A31*C13+C$30*O13-$B$8*MAX(C13,O13)</f>
        <v>1250</v>
      </c>
      <c r="D31" s="51">
        <f t="shared" si="4"/>
        <v>1350</v>
      </c>
      <c r="E31" s="51">
        <f t="shared" si="4"/>
        <v>1400</v>
      </c>
      <c r="F31" s="51">
        <f t="shared" si="4"/>
        <v>1400</v>
      </c>
      <c r="G31" s="51">
        <f t="shared" si="4"/>
        <v>1350</v>
      </c>
      <c r="H31" s="51">
        <f t="shared" si="4"/>
        <v>1250</v>
      </c>
      <c r="I31" s="51">
        <f t="shared" si="4"/>
        <v>1100</v>
      </c>
      <c r="J31" s="51">
        <f t="shared" si="4"/>
        <v>990</v>
      </c>
      <c r="K31" s="52">
        <f t="shared" si="4"/>
        <v>1000</v>
      </c>
    </row>
    <row r="32" spans="1:23" x14ac:dyDescent="0.3">
      <c r="A32" s="47">
        <v>35</v>
      </c>
      <c r="B32" s="54">
        <f t="shared" ref="B32:B45" si="5">$A32*B14+B$30*N14-$B$8*MAX(B14,N14)</f>
        <v>1267.5</v>
      </c>
      <c r="C32" s="53">
        <f t="shared" ref="C32:C45" si="6">$A32*C14+C$30*O14-$B$8*MAX(C14,O14)</f>
        <v>1422.5</v>
      </c>
      <c r="D32" s="53">
        <f t="shared" ref="D32:D45" si="7">$A32*D14+D$30*P14-$B$8*MAX(D14,P14)</f>
        <v>1527.5</v>
      </c>
      <c r="E32" s="53">
        <f t="shared" ref="E32:E45" si="8">$A32*E14+E$30*Q14-$B$8*MAX(E14,Q14)</f>
        <v>1582.5</v>
      </c>
      <c r="F32" s="53">
        <f t="shared" ref="F32:F45" si="9">$A32*F14+F$30*R14-$B$8*MAX(F14,R14)</f>
        <v>1587.5</v>
      </c>
      <c r="G32" s="53">
        <f t="shared" ref="G32:G45" si="10">$A32*G14+G$30*S14-$B$8*MAX(G14,S14)</f>
        <v>1542.5</v>
      </c>
      <c r="H32" s="53">
        <f t="shared" ref="H32:H45" si="11">$A32*H14+H$30*T14-$B$8*MAX(H14,T14)</f>
        <v>1447.5</v>
      </c>
      <c r="I32" s="53">
        <f t="shared" ref="I32:I45" si="12">$A32*I14+I$30*U14-$B$8*MAX(I14,U14)</f>
        <v>1302.5</v>
      </c>
      <c r="J32" s="53">
        <f t="shared" ref="J32:J45" si="13">$A32*J14+J$30*V14-$B$8*MAX(J14,V14)</f>
        <v>1175</v>
      </c>
      <c r="K32" s="55">
        <f t="shared" ref="K32:K45" si="14">$A32*K14+K$30*W14-$B$8*MAX(K14,W14)</f>
        <v>1187.5</v>
      </c>
    </row>
    <row r="33" spans="1:11" x14ac:dyDescent="0.3">
      <c r="A33" s="47">
        <v>40</v>
      </c>
      <c r="B33" s="54">
        <f t="shared" si="5"/>
        <v>1410</v>
      </c>
      <c r="C33" s="53">
        <f t="shared" si="6"/>
        <v>1570</v>
      </c>
      <c r="D33" s="53">
        <f t="shared" si="7"/>
        <v>1680</v>
      </c>
      <c r="E33" s="53">
        <f t="shared" si="8"/>
        <v>1740</v>
      </c>
      <c r="F33" s="53">
        <f t="shared" si="9"/>
        <v>1750</v>
      </c>
      <c r="G33" s="53">
        <f t="shared" si="10"/>
        <v>1710</v>
      </c>
      <c r="H33" s="53">
        <f t="shared" si="11"/>
        <v>1620</v>
      </c>
      <c r="I33" s="53">
        <f t="shared" si="12"/>
        <v>1480</v>
      </c>
      <c r="J33" s="53">
        <f t="shared" si="13"/>
        <v>1335</v>
      </c>
      <c r="K33" s="55">
        <f t="shared" si="14"/>
        <v>1350</v>
      </c>
    </row>
    <row r="34" spans="1:11" x14ac:dyDescent="0.3">
      <c r="A34" s="47">
        <v>45</v>
      </c>
      <c r="B34" s="54">
        <f t="shared" si="5"/>
        <v>1512.5</v>
      </c>
      <c r="C34" s="53">
        <f t="shared" si="6"/>
        <v>1692.5</v>
      </c>
      <c r="D34" s="53">
        <f t="shared" si="7"/>
        <v>1807.5</v>
      </c>
      <c r="E34" s="53">
        <f t="shared" si="8"/>
        <v>1872.5</v>
      </c>
      <c r="F34" s="53">
        <f t="shared" si="9"/>
        <v>1887.5</v>
      </c>
      <c r="G34" s="53">
        <f t="shared" si="10"/>
        <v>1852.5</v>
      </c>
      <c r="H34" s="53">
        <f t="shared" si="11"/>
        <v>1767.5</v>
      </c>
      <c r="I34" s="53">
        <f t="shared" si="12"/>
        <v>1632.5</v>
      </c>
      <c r="J34" s="53">
        <f t="shared" si="13"/>
        <v>1470</v>
      </c>
      <c r="K34" s="55">
        <f t="shared" si="14"/>
        <v>1487.5</v>
      </c>
    </row>
    <row r="35" spans="1:11" x14ac:dyDescent="0.3">
      <c r="A35" s="47">
        <v>50</v>
      </c>
      <c r="B35" s="54">
        <f t="shared" si="5"/>
        <v>1575</v>
      </c>
      <c r="C35" s="53">
        <f t="shared" si="6"/>
        <v>1790</v>
      </c>
      <c r="D35" s="53">
        <f t="shared" si="7"/>
        <v>1910</v>
      </c>
      <c r="E35" s="53">
        <f t="shared" si="8"/>
        <v>1980</v>
      </c>
      <c r="F35" s="53">
        <f t="shared" si="9"/>
        <v>2000</v>
      </c>
      <c r="G35" s="53">
        <f t="shared" si="10"/>
        <v>1970</v>
      </c>
      <c r="H35" s="53">
        <f t="shared" si="11"/>
        <v>1890</v>
      </c>
      <c r="I35" s="53">
        <f t="shared" si="12"/>
        <v>1760</v>
      </c>
      <c r="J35" s="53">
        <f t="shared" si="13"/>
        <v>1580</v>
      </c>
      <c r="K35" s="55">
        <f t="shared" si="14"/>
        <v>1600</v>
      </c>
    </row>
    <row r="36" spans="1:11" x14ac:dyDescent="0.3">
      <c r="A36" s="47">
        <v>55</v>
      </c>
      <c r="B36" s="54">
        <f t="shared" si="5"/>
        <v>1612.5</v>
      </c>
      <c r="C36" s="53">
        <f t="shared" si="6"/>
        <v>1842.5</v>
      </c>
      <c r="D36" s="53">
        <f t="shared" si="7"/>
        <v>1987.5</v>
      </c>
      <c r="E36" s="53">
        <f t="shared" si="8"/>
        <v>2062.5</v>
      </c>
      <c r="F36" s="53">
        <f t="shared" si="9"/>
        <v>2087.5</v>
      </c>
      <c r="G36" s="53">
        <f t="shared" si="10"/>
        <v>2062.5</v>
      </c>
      <c r="H36" s="53">
        <f t="shared" si="11"/>
        <v>1987.5</v>
      </c>
      <c r="I36" s="53">
        <f t="shared" si="12"/>
        <v>1862.5</v>
      </c>
      <c r="J36" s="53">
        <f t="shared" si="13"/>
        <v>1687.5</v>
      </c>
      <c r="K36" s="55">
        <f t="shared" si="14"/>
        <v>1687.5</v>
      </c>
    </row>
    <row r="37" spans="1:11" x14ac:dyDescent="0.3">
      <c r="A37" s="47">
        <v>60</v>
      </c>
      <c r="B37" s="54">
        <f t="shared" si="5"/>
        <v>1625</v>
      </c>
      <c r="C37" s="53">
        <f t="shared" si="6"/>
        <v>1860</v>
      </c>
      <c r="D37" s="53">
        <f t="shared" si="7"/>
        <v>2040</v>
      </c>
      <c r="E37" s="53">
        <f t="shared" si="8"/>
        <v>2120</v>
      </c>
      <c r="F37" s="53">
        <f t="shared" si="9"/>
        <v>2150</v>
      </c>
      <c r="G37" s="53">
        <f t="shared" si="10"/>
        <v>2130</v>
      </c>
      <c r="H37" s="53">
        <f t="shared" si="11"/>
        <v>2060</v>
      </c>
      <c r="I37" s="53">
        <f t="shared" si="12"/>
        <v>1940</v>
      </c>
      <c r="J37" s="53">
        <f t="shared" si="13"/>
        <v>1770</v>
      </c>
      <c r="K37" s="55">
        <f t="shared" si="14"/>
        <v>1750</v>
      </c>
    </row>
    <row r="38" spans="1:11" x14ac:dyDescent="0.3">
      <c r="A38" s="47">
        <v>65</v>
      </c>
      <c r="B38" s="54">
        <f t="shared" si="5"/>
        <v>1612.5</v>
      </c>
      <c r="C38" s="53">
        <f t="shared" si="6"/>
        <v>1852.5</v>
      </c>
      <c r="D38" s="53">
        <f t="shared" si="7"/>
        <v>2042.5</v>
      </c>
      <c r="E38" s="53">
        <f t="shared" si="8"/>
        <v>2152.5</v>
      </c>
      <c r="F38" s="53">
        <f t="shared" si="9"/>
        <v>2187.5</v>
      </c>
      <c r="G38" s="53">
        <f t="shared" si="10"/>
        <v>2172.5</v>
      </c>
      <c r="H38" s="53">
        <f t="shared" si="11"/>
        <v>2107.5</v>
      </c>
      <c r="I38" s="53">
        <f t="shared" si="12"/>
        <v>1992.5</v>
      </c>
      <c r="J38" s="53">
        <f t="shared" si="13"/>
        <v>1827.5</v>
      </c>
      <c r="K38" s="55">
        <f t="shared" si="14"/>
        <v>1787.5</v>
      </c>
    </row>
    <row r="39" spans="1:11" x14ac:dyDescent="0.3">
      <c r="A39" s="47">
        <v>70</v>
      </c>
      <c r="B39" s="54">
        <f t="shared" si="5"/>
        <v>1575</v>
      </c>
      <c r="C39" s="53">
        <f t="shared" si="6"/>
        <v>1820</v>
      </c>
      <c r="D39" s="53">
        <f t="shared" si="7"/>
        <v>2015</v>
      </c>
      <c r="E39" s="53">
        <f t="shared" si="8"/>
        <v>2160</v>
      </c>
      <c r="F39" s="53">
        <f>$A39*F21+F$30*R21-$B$8*MAX(F21,R21)</f>
        <v>2200</v>
      </c>
      <c r="G39" s="53">
        <f t="shared" si="10"/>
        <v>2190</v>
      </c>
      <c r="H39" s="53">
        <f t="shared" si="11"/>
        <v>2130</v>
      </c>
      <c r="I39" s="53">
        <f t="shared" si="12"/>
        <v>2020</v>
      </c>
      <c r="J39" s="53">
        <f t="shared" si="13"/>
        <v>1860</v>
      </c>
      <c r="K39" s="55">
        <f t="shared" si="14"/>
        <v>1800</v>
      </c>
    </row>
    <row r="40" spans="1:11" x14ac:dyDescent="0.3">
      <c r="A40" s="47">
        <v>75</v>
      </c>
      <c r="B40" s="54">
        <f t="shared" si="5"/>
        <v>1512.5</v>
      </c>
      <c r="C40" s="53">
        <f t="shared" si="6"/>
        <v>1762.5</v>
      </c>
      <c r="D40" s="53">
        <f t="shared" si="7"/>
        <v>1962.5</v>
      </c>
      <c r="E40" s="53">
        <f t="shared" si="8"/>
        <v>2112.5</v>
      </c>
      <c r="F40" s="53">
        <f t="shared" si="9"/>
        <v>2187.5</v>
      </c>
      <c r="G40" s="53">
        <f t="shared" si="10"/>
        <v>2182.5</v>
      </c>
      <c r="H40" s="53">
        <f t="shared" si="11"/>
        <v>2127.5</v>
      </c>
      <c r="I40" s="53">
        <f t="shared" si="12"/>
        <v>2022.5</v>
      </c>
      <c r="J40" s="53">
        <f t="shared" si="13"/>
        <v>1867.5</v>
      </c>
      <c r="K40" s="55">
        <f t="shared" si="14"/>
        <v>1787.5</v>
      </c>
    </row>
    <row r="41" spans="1:11" x14ac:dyDescent="0.3">
      <c r="A41" s="47">
        <v>80</v>
      </c>
      <c r="B41" s="54">
        <f t="shared" si="5"/>
        <v>1425</v>
      </c>
      <c r="C41" s="53">
        <f t="shared" si="6"/>
        <v>1680</v>
      </c>
      <c r="D41" s="53">
        <f t="shared" si="7"/>
        <v>1885</v>
      </c>
      <c r="E41" s="53">
        <f t="shared" si="8"/>
        <v>2040</v>
      </c>
      <c r="F41" s="53">
        <f t="shared" si="9"/>
        <v>2145</v>
      </c>
      <c r="G41" s="53">
        <f t="shared" si="10"/>
        <v>2150</v>
      </c>
      <c r="H41" s="53">
        <f t="shared" si="11"/>
        <v>2100</v>
      </c>
      <c r="I41" s="53">
        <f t="shared" si="12"/>
        <v>2000</v>
      </c>
      <c r="J41" s="53">
        <f t="shared" si="13"/>
        <v>1850</v>
      </c>
      <c r="K41" s="55">
        <f t="shared" si="14"/>
        <v>1750</v>
      </c>
    </row>
    <row r="42" spans="1:11" x14ac:dyDescent="0.3">
      <c r="A42" s="47">
        <v>85</v>
      </c>
      <c r="B42" s="54">
        <f t="shared" si="5"/>
        <v>1312.5</v>
      </c>
      <c r="C42" s="53">
        <f t="shared" si="6"/>
        <v>1572.5</v>
      </c>
      <c r="D42" s="53">
        <f t="shared" si="7"/>
        <v>1782.5</v>
      </c>
      <c r="E42" s="53">
        <f t="shared" si="8"/>
        <v>1942.5</v>
      </c>
      <c r="F42" s="53">
        <f t="shared" si="9"/>
        <v>2052.5</v>
      </c>
      <c r="G42" s="53">
        <f t="shared" si="10"/>
        <v>2092.5</v>
      </c>
      <c r="H42" s="53">
        <f t="shared" si="11"/>
        <v>2047.5</v>
      </c>
      <c r="I42" s="53">
        <f t="shared" si="12"/>
        <v>1952.5</v>
      </c>
      <c r="J42" s="53">
        <f t="shared" si="13"/>
        <v>1807.5</v>
      </c>
      <c r="K42" s="55">
        <f t="shared" si="14"/>
        <v>1687.5</v>
      </c>
    </row>
    <row r="43" spans="1:11" x14ac:dyDescent="0.3">
      <c r="A43" s="47">
        <v>90</v>
      </c>
      <c r="B43" s="54">
        <f t="shared" si="5"/>
        <v>1175</v>
      </c>
      <c r="C43" s="53">
        <f t="shared" si="6"/>
        <v>1440</v>
      </c>
      <c r="D43" s="53">
        <f t="shared" si="7"/>
        <v>1655</v>
      </c>
      <c r="E43" s="53">
        <f t="shared" si="8"/>
        <v>1820</v>
      </c>
      <c r="F43" s="53">
        <f t="shared" si="9"/>
        <v>1935</v>
      </c>
      <c r="G43" s="53">
        <f t="shared" si="10"/>
        <v>2000</v>
      </c>
      <c r="H43" s="53">
        <f t="shared" si="11"/>
        <v>1970</v>
      </c>
      <c r="I43" s="53">
        <f t="shared" si="12"/>
        <v>1880</v>
      </c>
      <c r="J43" s="53">
        <f t="shared" si="13"/>
        <v>1740</v>
      </c>
      <c r="K43" s="55">
        <f t="shared" si="14"/>
        <v>1600</v>
      </c>
    </row>
    <row r="44" spans="1:11" x14ac:dyDescent="0.3">
      <c r="A44" s="47">
        <v>95</v>
      </c>
      <c r="B44" s="54">
        <f t="shared" si="5"/>
        <v>1012.5</v>
      </c>
      <c r="C44" s="53">
        <f t="shared" si="6"/>
        <v>1282.5</v>
      </c>
      <c r="D44" s="53">
        <f t="shared" si="7"/>
        <v>1502.5</v>
      </c>
      <c r="E44" s="53">
        <f t="shared" si="8"/>
        <v>1672.5</v>
      </c>
      <c r="F44" s="53">
        <f t="shared" si="9"/>
        <v>1792.5</v>
      </c>
      <c r="G44" s="53">
        <f t="shared" si="10"/>
        <v>1862.5</v>
      </c>
      <c r="H44" s="53">
        <f t="shared" si="11"/>
        <v>1867.5</v>
      </c>
      <c r="I44" s="53">
        <f t="shared" si="12"/>
        <v>1782.5</v>
      </c>
      <c r="J44" s="53">
        <f t="shared" si="13"/>
        <v>1647.5</v>
      </c>
      <c r="K44" s="55">
        <f t="shared" si="14"/>
        <v>1487.5</v>
      </c>
    </row>
    <row r="45" spans="1:11" x14ac:dyDescent="0.3">
      <c r="A45" s="48">
        <v>100</v>
      </c>
      <c r="B45" s="56">
        <f t="shared" si="5"/>
        <v>825</v>
      </c>
      <c r="C45" s="57">
        <f t="shared" si="6"/>
        <v>1100</v>
      </c>
      <c r="D45" s="57">
        <f t="shared" si="7"/>
        <v>1325</v>
      </c>
      <c r="E45" s="57">
        <f t="shared" si="8"/>
        <v>1500</v>
      </c>
      <c r="F45" s="57">
        <f t="shared" si="9"/>
        <v>1625</v>
      </c>
      <c r="G45" s="57">
        <f t="shared" si="10"/>
        <v>1700</v>
      </c>
      <c r="H45" s="57">
        <f t="shared" si="11"/>
        <v>1725</v>
      </c>
      <c r="I45" s="57">
        <f t="shared" si="12"/>
        <v>1660</v>
      </c>
      <c r="J45" s="57">
        <f t="shared" si="13"/>
        <v>1530</v>
      </c>
      <c r="K45" s="58">
        <f t="shared" si="14"/>
        <v>1350</v>
      </c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H34"/>
  <sheetViews>
    <sheetView workbookViewId="0">
      <selection activeCell="C23" sqref="C23"/>
    </sheetView>
  </sheetViews>
  <sheetFormatPr defaultRowHeight="16.5" x14ac:dyDescent="0.3"/>
  <cols>
    <col min="1" max="1" width="25.75" style="2" customWidth="1"/>
    <col min="2" max="2" width="12.625" style="2" customWidth="1"/>
    <col min="3" max="3" width="13.625" style="2" bestFit="1" customWidth="1"/>
    <col min="4" max="4" width="13.875" style="2" bestFit="1" customWidth="1"/>
    <col min="5" max="5" width="11.375" style="2" customWidth="1"/>
    <col min="6" max="6" width="17.625" style="2" customWidth="1"/>
    <col min="7" max="248" width="9.125" style="2"/>
    <col min="249" max="249" width="19" style="2" customWidth="1"/>
    <col min="250" max="250" width="9.875" style="2" customWidth="1"/>
    <col min="251" max="252" width="12.375" style="2" customWidth="1"/>
    <col min="253" max="253" width="11.375" style="2" customWidth="1"/>
    <col min="254" max="254" width="16.625" style="2" customWidth="1"/>
    <col min="255" max="504" width="9.125" style="2"/>
    <col min="505" max="505" width="19" style="2" customWidth="1"/>
    <col min="506" max="506" width="9.875" style="2" customWidth="1"/>
    <col min="507" max="508" width="12.375" style="2" customWidth="1"/>
    <col min="509" max="509" width="11.375" style="2" customWidth="1"/>
    <col min="510" max="510" width="16.625" style="2" customWidth="1"/>
    <col min="511" max="760" width="9.125" style="2"/>
    <col min="761" max="761" width="19" style="2" customWidth="1"/>
    <col min="762" max="762" width="9.875" style="2" customWidth="1"/>
    <col min="763" max="764" width="12.375" style="2" customWidth="1"/>
    <col min="765" max="765" width="11.375" style="2" customWidth="1"/>
    <col min="766" max="766" width="16.625" style="2" customWidth="1"/>
    <col min="767" max="1016" width="9.125" style="2"/>
    <col min="1017" max="1017" width="19" style="2" customWidth="1"/>
    <col min="1018" max="1018" width="9.875" style="2" customWidth="1"/>
    <col min="1019" max="1020" width="12.375" style="2" customWidth="1"/>
    <col min="1021" max="1021" width="11.375" style="2" customWidth="1"/>
    <col min="1022" max="1022" width="16.625" style="2" customWidth="1"/>
    <col min="1023" max="1272" width="9.125" style="2"/>
    <col min="1273" max="1273" width="19" style="2" customWidth="1"/>
    <col min="1274" max="1274" width="9.875" style="2" customWidth="1"/>
    <col min="1275" max="1276" width="12.375" style="2" customWidth="1"/>
    <col min="1277" max="1277" width="11.375" style="2" customWidth="1"/>
    <col min="1278" max="1278" width="16.625" style="2" customWidth="1"/>
    <col min="1279" max="1528" width="9.125" style="2"/>
    <col min="1529" max="1529" width="19" style="2" customWidth="1"/>
    <col min="1530" max="1530" width="9.875" style="2" customWidth="1"/>
    <col min="1531" max="1532" width="12.375" style="2" customWidth="1"/>
    <col min="1533" max="1533" width="11.375" style="2" customWidth="1"/>
    <col min="1534" max="1534" width="16.625" style="2" customWidth="1"/>
    <col min="1535" max="1784" width="9.125" style="2"/>
    <col min="1785" max="1785" width="19" style="2" customWidth="1"/>
    <col min="1786" max="1786" width="9.875" style="2" customWidth="1"/>
    <col min="1787" max="1788" width="12.375" style="2" customWidth="1"/>
    <col min="1789" max="1789" width="11.375" style="2" customWidth="1"/>
    <col min="1790" max="1790" width="16.625" style="2" customWidth="1"/>
    <col min="1791" max="2040" width="9.125" style="2"/>
    <col min="2041" max="2041" width="19" style="2" customWidth="1"/>
    <col min="2042" max="2042" width="9.875" style="2" customWidth="1"/>
    <col min="2043" max="2044" width="12.375" style="2" customWidth="1"/>
    <col min="2045" max="2045" width="11.375" style="2" customWidth="1"/>
    <col min="2046" max="2046" width="16.625" style="2" customWidth="1"/>
    <col min="2047" max="2296" width="9.125" style="2"/>
    <col min="2297" max="2297" width="19" style="2" customWidth="1"/>
    <col min="2298" max="2298" width="9.875" style="2" customWidth="1"/>
    <col min="2299" max="2300" width="12.375" style="2" customWidth="1"/>
    <col min="2301" max="2301" width="11.375" style="2" customWidth="1"/>
    <col min="2302" max="2302" width="16.625" style="2" customWidth="1"/>
    <col min="2303" max="2552" width="9.125" style="2"/>
    <col min="2553" max="2553" width="19" style="2" customWidth="1"/>
    <col min="2554" max="2554" width="9.875" style="2" customWidth="1"/>
    <col min="2555" max="2556" width="12.375" style="2" customWidth="1"/>
    <col min="2557" max="2557" width="11.375" style="2" customWidth="1"/>
    <col min="2558" max="2558" width="16.625" style="2" customWidth="1"/>
    <col min="2559" max="2808" width="9.125" style="2"/>
    <col min="2809" max="2809" width="19" style="2" customWidth="1"/>
    <col min="2810" max="2810" width="9.875" style="2" customWidth="1"/>
    <col min="2811" max="2812" width="12.375" style="2" customWidth="1"/>
    <col min="2813" max="2813" width="11.375" style="2" customWidth="1"/>
    <col min="2814" max="2814" width="16.625" style="2" customWidth="1"/>
    <col min="2815" max="3064" width="9.125" style="2"/>
    <col min="3065" max="3065" width="19" style="2" customWidth="1"/>
    <col min="3066" max="3066" width="9.875" style="2" customWidth="1"/>
    <col min="3067" max="3068" width="12.375" style="2" customWidth="1"/>
    <col min="3069" max="3069" width="11.375" style="2" customWidth="1"/>
    <col min="3070" max="3070" width="16.625" style="2" customWidth="1"/>
    <col min="3071" max="3320" width="9.125" style="2"/>
    <col min="3321" max="3321" width="19" style="2" customWidth="1"/>
    <col min="3322" max="3322" width="9.875" style="2" customWidth="1"/>
    <col min="3323" max="3324" width="12.375" style="2" customWidth="1"/>
    <col min="3325" max="3325" width="11.375" style="2" customWidth="1"/>
    <col min="3326" max="3326" width="16.625" style="2" customWidth="1"/>
    <col min="3327" max="3576" width="9.125" style="2"/>
    <col min="3577" max="3577" width="19" style="2" customWidth="1"/>
    <col min="3578" max="3578" width="9.875" style="2" customWidth="1"/>
    <col min="3579" max="3580" width="12.375" style="2" customWidth="1"/>
    <col min="3581" max="3581" width="11.375" style="2" customWidth="1"/>
    <col min="3582" max="3582" width="16.625" style="2" customWidth="1"/>
    <col min="3583" max="3832" width="9.125" style="2"/>
    <col min="3833" max="3833" width="19" style="2" customWidth="1"/>
    <col min="3834" max="3834" width="9.875" style="2" customWidth="1"/>
    <col min="3835" max="3836" width="12.375" style="2" customWidth="1"/>
    <col min="3837" max="3837" width="11.375" style="2" customWidth="1"/>
    <col min="3838" max="3838" width="16.625" style="2" customWidth="1"/>
    <col min="3839" max="4088" width="9.125" style="2"/>
    <col min="4089" max="4089" width="19" style="2" customWidth="1"/>
    <col min="4090" max="4090" width="9.875" style="2" customWidth="1"/>
    <col min="4091" max="4092" width="12.375" style="2" customWidth="1"/>
    <col min="4093" max="4093" width="11.375" style="2" customWidth="1"/>
    <col min="4094" max="4094" width="16.625" style="2" customWidth="1"/>
    <col min="4095" max="4344" width="9.125" style="2"/>
    <col min="4345" max="4345" width="19" style="2" customWidth="1"/>
    <col min="4346" max="4346" width="9.875" style="2" customWidth="1"/>
    <col min="4347" max="4348" width="12.375" style="2" customWidth="1"/>
    <col min="4349" max="4349" width="11.375" style="2" customWidth="1"/>
    <col min="4350" max="4350" width="16.625" style="2" customWidth="1"/>
    <col min="4351" max="4600" width="9.125" style="2"/>
    <col min="4601" max="4601" width="19" style="2" customWidth="1"/>
    <col min="4602" max="4602" width="9.875" style="2" customWidth="1"/>
    <col min="4603" max="4604" width="12.375" style="2" customWidth="1"/>
    <col min="4605" max="4605" width="11.375" style="2" customWidth="1"/>
    <col min="4606" max="4606" width="16.625" style="2" customWidth="1"/>
    <col min="4607" max="4856" width="9.125" style="2"/>
    <col min="4857" max="4857" width="19" style="2" customWidth="1"/>
    <col min="4858" max="4858" width="9.875" style="2" customWidth="1"/>
    <col min="4859" max="4860" width="12.375" style="2" customWidth="1"/>
    <col min="4861" max="4861" width="11.375" style="2" customWidth="1"/>
    <col min="4862" max="4862" width="16.625" style="2" customWidth="1"/>
    <col min="4863" max="5112" width="9.125" style="2"/>
    <col min="5113" max="5113" width="19" style="2" customWidth="1"/>
    <col min="5114" max="5114" width="9.875" style="2" customWidth="1"/>
    <col min="5115" max="5116" width="12.375" style="2" customWidth="1"/>
    <col min="5117" max="5117" width="11.375" style="2" customWidth="1"/>
    <col min="5118" max="5118" width="16.625" style="2" customWidth="1"/>
    <col min="5119" max="5368" width="9.125" style="2"/>
    <col min="5369" max="5369" width="19" style="2" customWidth="1"/>
    <col min="5370" max="5370" width="9.875" style="2" customWidth="1"/>
    <col min="5371" max="5372" width="12.375" style="2" customWidth="1"/>
    <col min="5373" max="5373" width="11.375" style="2" customWidth="1"/>
    <col min="5374" max="5374" width="16.625" style="2" customWidth="1"/>
    <col min="5375" max="5624" width="9.125" style="2"/>
    <col min="5625" max="5625" width="19" style="2" customWidth="1"/>
    <col min="5626" max="5626" width="9.875" style="2" customWidth="1"/>
    <col min="5627" max="5628" width="12.375" style="2" customWidth="1"/>
    <col min="5629" max="5629" width="11.375" style="2" customWidth="1"/>
    <col min="5630" max="5630" width="16.625" style="2" customWidth="1"/>
    <col min="5631" max="5880" width="9.125" style="2"/>
    <col min="5881" max="5881" width="19" style="2" customWidth="1"/>
    <col min="5882" max="5882" width="9.875" style="2" customWidth="1"/>
    <col min="5883" max="5884" width="12.375" style="2" customWidth="1"/>
    <col min="5885" max="5885" width="11.375" style="2" customWidth="1"/>
    <col min="5886" max="5886" width="16.625" style="2" customWidth="1"/>
    <col min="5887" max="6136" width="9.125" style="2"/>
    <col min="6137" max="6137" width="19" style="2" customWidth="1"/>
    <col min="6138" max="6138" width="9.875" style="2" customWidth="1"/>
    <col min="6139" max="6140" width="12.375" style="2" customWidth="1"/>
    <col min="6141" max="6141" width="11.375" style="2" customWidth="1"/>
    <col min="6142" max="6142" width="16.625" style="2" customWidth="1"/>
    <col min="6143" max="6392" width="9.125" style="2"/>
    <col min="6393" max="6393" width="19" style="2" customWidth="1"/>
    <col min="6394" max="6394" width="9.875" style="2" customWidth="1"/>
    <col min="6395" max="6396" width="12.375" style="2" customWidth="1"/>
    <col min="6397" max="6397" width="11.375" style="2" customWidth="1"/>
    <col min="6398" max="6398" width="16.625" style="2" customWidth="1"/>
    <col min="6399" max="6648" width="9.125" style="2"/>
    <col min="6649" max="6649" width="19" style="2" customWidth="1"/>
    <col min="6650" max="6650" width="9.875" style="2" customWidth="1"/>
    <col min="6651" max="6652" width="12.375" style="2" customWidth="1"/>
    <col min="6653" max="6653" width="11.375" style="2" customWidth="1"/>
    <col min="6654" max="6654" width="16.625" style="2" customWidth="1"/>
    <col min="6655" max="6904" width="9.125" style="2"/>
    <col min="6905" max="6905" width="19" style="2" customWidth="1"/>
    <col min="6906" max="6906" width="9.875" style="2" customWidth="1"/>
    <col min="6907" max="6908" width="12.375" style="2" customWidth="1"/>
    <col min="6909" max="6909" width="11.375" style="2" customWidth="1"/>
    <col min="6910" max="6910" width="16.625" style="2" customWidth="1"/>
    <col min="6911" max="7160" width="9.125" style="2"/>
    <col min="7161" max="7161" width="19" style="2" customWidth="1"/>
    <col min="7162" max="7162" width="9.875" style="2" customWidth="1"/>
    <col min="7163" max="7164" width="12.375" style="2" customWidth="1"/>
    <col min="7165" max="7165" width="11.375" style="2" customWidth="1"/>
    <col min="7166" max="7166" width="16.625" style="2" customWidth="1"/>
    <col min="7167" max="7416" width="9.125" style="2"/>
    <col min="7417" max="7417" width="19" style="2" customWidth="1"/>
    <col min="7418" max="7418" width="9.875" style="2" customWidth="1"/>
    <col min="7419" max="7420" width="12.375" style="2" customWidth="1"/>
    <col min="7421" max="7421" width="11.375" style="2" customWidth="1"/>
    <col min="7422" max="7422" width="16.625" style="2" customWidth="1"/>
    <col min="7423" max="7672" width="9.125" style="2"/>
    <col min="7673" max="7673" width="19" style="2" customWidth="1"/>
    <col min="7674" max="7674" width="9.875" style="2" customWidth="1"/>
    <col min="7675" max="7676" width="12.375" style="2" customWidth="1"/>
    <col min="7677" max="7677" width="11.375" style="2" customWidth="1"/>
    <col min="7678" max="7678" width="16.625" style="2" customWidth="1"/>
    <col min="7679" max="7928" width="9.125" style="2"/>
    <col min="7929" max="7929" width="19" style="2" customWidth="1"/>
    <col min="7930" max="7930" width="9.875" style="2" customWidth="1"/>
    <col min="7931" max="7932" width="12.375" style="2" customWidth="1"/>
    <col min="7933" max="7933" width="11.375" style="2" customWidth="1"/>
    <col min="7934" max="7934" width="16.625" style="2" customWidth="1"/>
    <col min="7935" max="8184" width="9.125" style="2"/>
    <col min="8185" max="8185" width="19" style="2" customWidth="1"/>
    <col min="8186" max="8186" width="9.875" style="2" customWidth="1"/>
    <col min="8187" max="8188" width="12.375" style="2" customWidth="1"/>
    <col min="8189" max="8189" width="11.375" style="2" customWidth="1"/>
    <col min="8190" max="8190" width="16.625" style="2" customWidth="1"/>
    <col min="8191" max="8440" width="9.125" style="2"/>
    <col min="8441" max="8441" width="19" style="2" customWidth="1"/>
    <col min="8442" max="8442" width="9.875" style="2" customWidth="1"/>
    <col min="8443" max="8444" width="12.375" style="2" customWidth="1"/>
    <col min="8445" max="8445" width="11.375" style="2" customWidth="1"/>
    <col min="8446" max="8446" width="16.625" style="2" customWidth="1"/>
    <col min="8447" max="8696" width="9.125" style="2"/>
    <col min="8697" max="8697" width="19" style="2" customWidth="1"/>
    <col min="8698" max="8698" width="9.875" style="2" customWidth="1"/>
    <col min="8699" max="8700" width="12.375" style="2" customWidth="1"/>
    <col min="8701" max="8701" width="11.375" style="2" customWidth="1"/>
    <col min="8702" max="8702" width="16.625" style="2" customWidth="1"/>
    <col min="8703" max="8952" width="9.125" style="2"/>
    <col min="8953" max="8953" width="19" style="2" customWidth="1"/>
    <col min="8954" max="8954" width="9.875" style="2" customWidth="1"/>
    <col min="8955" max="8956" width="12.375" style="2" customWidth="1"/>
    <col min="8957" max="8957" width="11.375" style="2" customWidth="1"/>
    <col min="8958" max="8958" width="16.625" style="2" customWidth="1"/>
    <col min="8959" max="9208" width="9.125" style="2"/>
    <col min="9209" max="9209" width="19" style="2" customWidth="1"/>
    <col min="9210" max="9210" width="9.875" style="2" customWidth="1"/>
    <col min="9211" max="9212" width="12.375" style="2" customWidth="1"/>
    <col min="9213" max="9213" width="11.375" style="2" customWidth="1"/>
    <col min="9214" max="9214" width="16.625" style="2" customWidth="1"/>
    <col min="9215" max="9464" width="9.125" style="2"/>
    <col min="9465" max="9465" width="19" style="2" customWidth="1"/>
    <col min="9466" max="9466" width="9.875" style="2" customWidth="1"/>
    <col min="9467" max="9468" width="12.375" style="2" customWidth="1"/>
    <col min="9469" max="9469" width="11.375" style="2" customWidth="1"/>
    <col min="9470" max="9470" width="16.625" style="2" customWidth="1"/>
    <col min="9471" max="9720" width="9.125" style="2"/>
    <col min="9721" max="9721" width="19" style="2" customWidth="1"/>
    <col min="9722" max="9722" width="9.875" style="2" customWidth="1"/>
    <col min="9723" max="9724" width="12.375" style="2" customWidth="1"/>
    <col min="9725" max="9725" width="11.375" style="2" customWidth="1"/>
    <col min="9726" max="9726" width="16.625" style="2" customWidth="1"/>
    <col min="9727" max="9976" width="9.125" style="2"/>
    <col min="9977" max="9977" width="19" style="2" customWidth="1"/>
    <col min="9978" max="9978" width="9.875" style="2" customWidth="1"/>
    <col min="9979" max="9980" width="12.375" style="2" customWidth="1"/>
    <col min="9981" max="9981" width="11.375" style="2" customWidth="1"/>
    <col min="9982" max="9982" width="16.625" style="2" customWidth="1"/>
    <col min="9983" max="10232" width="9.125" style="2"/>
    <col min="10233" max="10233" width="19" style="2" customWidth="1"/>
    <col min="10234" max="10234" width="9.875" style="2" customWidth="1"/>
    <col min="10235" max="10236" width="12.375" style="2" customWidth="1"/>
    <col min="10237" max="10237" width="11.375" style="2" customWidth="1"/>
    <col min="10238" max="10238" width="16.625" style="2" customWidth="1"/>
    <col min="10239" max="10488" width="9.125" style="2"/>
    <col min="10489" max="10489" width="19" style="2" customWidth="1"/>
    <col min="10490" max="10490" width="9.875" style="2" customWidth="1"/>
    <col min="10491" max="10492" width="12.375" style="2" customWidth="1"/>
    <col min="10493" max="10493" width="11.375" style="2" customWidth="1"/>
    <col min="10494" max="10494" width="16.625" style="2" customWidth="1"/>
    <col min="10495" max="10744" width="9.125" style="2"/>
    <col min="10745" max="10745" width="19" style="2" customWidth="1"/>
    <col min="10746" max="10746" width="9.875" style="2" customWidth="1"/>
    <col min="10747" max="10748" width="12.375" style="2" customWidth="1"/>
    <col min="10749" max="10749" width="11.375" style="2" customWidth="1"/>
    <col min="10750" max="10750" width="16.625" style="2" customWidth="1"/>
    <col min="10751" max="11000" width="9.125" style="2"/>
    <col min="11001" max="11001" width="19" style="2" customWidth="1"/>
    <col min="11002" max="11002" width="9.875" style="2" customWidth="1"/>
    <col min="11003" max="11004" width="12.375" style="2" customWidth="1"/>
    <col min="11005" max="11005" width="11.375" style="2" customWidth="1"/>
    <col min="11006" max="11006" width="16.625" style="2" customWidth="1"/>
    <col min="11007" max="11256" width="9.125" style="2"/>
    <col min="11257" max="11257" width="19" style="2" customWidth="1"/>
    <col min="11258" max="11258" width="9.875" style="2" customWidth="1"/>
    <col min="11259" max="11260" width="12.375" style="2" customWidth="1"/>
    <col min="11261" max="11261" width="11.375" style="2" customWidth="1"/>
    <col min="11262" max="11262" width="16.625" style="2" customWidth="1"/>
    <col min="11263" max="11512" width="9.125" style="2"/>
    <col min="11513" max="11513" width="19" style="2" customWidth="1"/>
    <col min="11514" max="11514" width="9.875" style="2" customWidth="1"/>
    <col min="11515" max="11516" width="12.375" style="2" customWidth="1"/>
    <col min="11517" max="11517" width="11.375" style="2" customWidth="1"/>
    <col min="11518" max="11518" width="16.625" style="2" customWidth="1"/>
    <col min="11519" max="11768" width="9.125" style="2"/>
    <col min="11769" max="11769" width="19" style="2" customWidth="1"/>
    <col min="11770" max="11770" width="9.875" style="2" customWidth="1"/>
    <col min="11771" max="11772" width="12.375" style="2" customWidth="1"/>
    <col min="11773" max="11773" width="11.375" style="2" customWidth="1"/>
    <col min="11774" max="11774" width="16.625" style="2" customWidth="1"/>
    <col min="11775" max="12024" width="9.125" style="2"/>
    <col min="12025" max="12025" width="19" style="2" customWidth="1"/>
    <col min="12026" max="12026" width="9.875" style="2" customWidth="1"/>
    <col min="12027" max="12028" width="12.375" style="2" customWidth="1"/>
    <col min="12029" max="12029" width="11.375" style="2" customWidth="1"/>
    <col min="12030" max="12030" width="16.625" style="2" customWidth="1"/>
    <col min="12031" max="12280" width="9.125" style="2"/>
    <col min="12281" max="12281" width="19" style="2" customWidth="1"/>
    <col min="12282" max="12282" width="9.875" style="2" customWidth="1"/>
    <col min="12283" max="12284" width="12.375" style="2" customWidth="1"/>
    <col min="12285" max="12285" width="11.375" style="2" customWidth="1"/>
    <col min="12286" max="12286" width="16.625" style="2" customWidth="1"/>
    <col min="12287" max="12536" width="9.125" style="2"/>
    <col min="12537" max="12537" width="19" style="2" customWidth="1"/>
    <col min="12538" max="12538" width="9.875" style="2" customWidth="1"/>
    <col min="12539" max="12540" width="12.375" style="2" customWidth="1"/>
    <col min="12541" max="12541" width="11.375" style="2" customWidth="1"/>
    <col min="12542" max="12542" width="16.625" style="2" customWidth="1"/>
    <col min="12543" max="12792" width="9.125" style="2"/>
    <col min="12793" max="12793" width="19" style="2" customWidth="1"/>
    <col min="12794" max="12794" width="9.875" style="2" customWidth="1"/>
    <col min="12795" max="12796" width="12.375" style="2" customWidth="1"/>
    <col min="12797" max="12797" width="11.375" style="2" customWidth="1"/>
    <col min="12798" max="12798" width="16.625" style="2" customWidth="1"/>
    <col min="12799" max="13048" width="9.125" style="2"/>
    <col min="13049" max="13049" width="19" style="2" customWidth="1"/>
    <col min="13050" max="13050" width="9.875" style="2" customWidth="1"/>
    <col min="13051" max="13052" width="12.375" style="2" customWidth="1"/>
    <col min="13053" max="13053" width="11.375" style="2" customWidth="1"/>
    <col min="13054" max="13054" width="16.625" style="2" customWidth="1"/>
    <col min="13055" max="13304" width="9.125" style="2"/>
    <col min="13305" max="13305" width="19" style="2" customWidth="1"/>
    <col min="13306" max="13306" width="9.875" style="2" customWidth="1"/>
    <col min="13307" max="13308" width="12.375" style="2" customWidth="1"/>
    <col min="13309" max="13309" width="11.375" style="2" customWidth="1"/>
    <col min="13310" max="13310" width="16.625" style="2" customWidth="1"/>
    <col min="13311" max="13560" width="9.125" style="2"/>
    <col min="13561" max="13561" width="19" style="2" customWidth="1"/>
    <col min="13562" max="13562" width="9.875" style="2" customWidth="1"/>
    <col min="13563" max="13564" width="12.375" style="2" customWidth="1"/>
    <col min="13565" max="13565" width="11.375" style="2" customWidth="1"/>
    <col min="13566" max="13566" width="16.625" style="2" customWidth="1"/>
    <col min="13567" max="13816" width="9.125" style="2"/>
    <col min="13817" max="13817" width="19" style="2" customWidth="1"/>
    <col min="13818" max="13818" width="9.875" style="2" customWidth="1"/>
    <col min="13819" max="13820" width="12.375" style="2" customWidth="1"/>
    <col min="13821" max="13821" width="11.375" style="2" customWidth="1"/>
    <col min="13822" max="13822" width="16.625" style="2" customWidth="1"/>
    <col min="13823" max="14072" width="9.125" style="2"/>
    <col min="14073" max="14073" width="19" style="2" customWidth="1"/>
    <col min="14074" max="14074" width="9.875" style="2" customWidth="1"/>
    <col min="14075" max="14076" width="12.375" style="2" customWidth="1"/>
    <col min="14077" max="14077" width="11.375" style="2" customWidth="1"/>
    <col min="14078" max="14078" width="16.625" style="2" customWidth="1"/>
    <col min="14079" max="14328" width="9.125" style="2"/>
    <col min="14329" max="14329" width="19" style="2" customWidth="1"/>
    <col min="14330" max="14330" width="9.875" style="2" customWidth="1"/>
    <col min="14331" max="14332" width="12.375" style="2" customWidth="1"/>
    <col min="14333" max="14333" width="11.375" style="2" customWidth="1"/>
    <col min="14334" max="14334" width="16.625" style="2" customWidth="1"/>
    <col min="14335" max="14584" width="9.125" style="2"/>
    <col min="14585" max="14585" width="19" style="2" customWidth="1"/>
    <col min="14586" max="14586" width="9.875" style="2" customWidth="1"/>
    <col min="14587" max="14588" width="12.375" style="2" customWidth="1"/>
    <col min="14589" max="14589" width="11.375" style="2" customWidth="1"/>
    <col min="14590" max="14590" width="16.625" style="2" customWidth="1"/>
    <col min="14591" max="14840" width="9.125" style="2"/>
    <col min="14841" max="14841" width="19" style="2" customWidth="1"/>
    <col min="14842" max="14842" width="9.875" style="2" customWidth="1"/>
    <col min="14843" max="14844" width="12.375" style="2" customWidth="1"/>
    <col min="14845" max="14845" width="11.375" style="2" customWidth="1"/>
    <col min="14846" max="14846" width="16.625" style="2" customWidth="1"/>
    <col min="14847" max="15096" width="9.125" style="2"/>
    <col min="15097" max="15097" width="19" style="2" customWidth="1"/>
    <col min="15098" max="15098" width="9.875" style="2" customWidth="1"/>
    <col min="15099" max="15100" width="12.375" style="2" customWidth="1"/>
    <col min="15101" max="15101" width="11.375" style="2" customWidth="1"/>
    <col min="15102" max="15102" width="16.625" style="2" customWidth="1"/>
    <col min="15103" max="15352" width="9.125" style="2"/>
    <col min="15353" max="15353" width="19" style="2" customWidth="1"/>
    <col min="15354" max="15354" width="9.875" style="2" customWidth="1"/>
    <col min="15355" max="15356" width="12.375" style="2" customWidth="1"/>
    <col min="15357" max="15357" width="11.375" style="2" customWidth="1"/>
    <col min="15358" max="15358" width="16.625" style="2" customWidth="1"/>
    <col min="15359" max="15608" width="9.125" style="2"/>
    <col min="15609" max="15609" width="19" style="2" customWidth="1"/>
    <col min="15610" max="15610" width="9.875" style="2" customWidth="1"/>
    <col min="15611" max="15612" width="12.375" style="2" customWidth="1"/>
    <col min="15613" max="15613" width="11.375" style="2" customWidth="1"/>
    <col min="15614" max="15614" width="16.625" style="2" customWidth="1"/>
    <col min="15615" max="15864" width="9.125" style="2"/>
    <col min="15865" max="15865" width="19" style="2" customWidth="1"/>
    <col min="15866" max="15866" width="9.875" style="2" customWidth="1"/>
    <col min="15867" max="15868" width="12.375" style="2" customWidth="1"/>
    <col min="15869" max="15869" width="11.375" style="2" customWidth="1"/>
    <col min="15870" max="15870" width="16.625" style="2" customWidth="1"/>
    <col min="15871" max="16120" width="9.125" style="2"/>
    <col min="16121" max="16121" width="19" style="2" customWidth="1"/>
    <col min="16122" max="16122" width="9.875" style="2" customWidth="1"/>
    <col min="16123" max="16124" width="12.375" style="2" customWidth="1"/>
    <col min="16125" max="16125" width="11.375" style="2" customWidth="1"/>
    <col min="16126" max="16126" width="16.625" style="2" customWidth="1"/>
    <col min="16127" max="16384" width="9.125" style="2"/>
  </cols>
  <sheetData>
    <row r="1" spans="1:7" ht="20.25" x14ac:dyDescent="0.3">
      <c r="A1" s="1"/>
      <c r="B1" s="31" t="s">
        <v>23</v>
      </c>
    </row>
    <row r="3" spans="1:7" x14ac:dyDescent="0.3">
      <c r="A3" s="32" t="s">
        <v>24</v>
      </c>
      <c r="F3" s="1"/>
    </row>
    <row r="4" spans="1:7" x14ac:dyDescent="0.3">
      <c r="A4" s="3" t="s">
        <v>0</v>
      </c>
      <c r="F4" s="4"/>
      <c r="G4" s="4"/>
    </row>
    <row r="5" spans="1:7" s="5" customFormat="1" x14ac:dyDescent="0.3">
      <c r="A5" s="2"/>
      <c r="B5" s="5" t="s">
        <v>2</v>
      </c>
      <c r="C5" s="5" t="s">
        <v>20</v>
      </c>
      <c r="D5" s="5" t="s">
        <v>3</v>
      </c>
      <c r="F5" s="4"/>
      <c r="G5" s="4"/>
    </row>
    <row r="6" spans="1:7" x14ac:dyDescent="0.3">
      <c r="A6" s="6" t="s">
        <v>22</v>
      </c>
      <c r="B6" s="18">
        <v>60</v>
      </c>
      <c r="C6" s="18">
        <v>-0.5</v>
      </c>
      <c r="D6" s="18">
        <v>0.1</v>
      </c>
      <c r="F6" s="4"/>
      <c r="G6" s="4"/>
    </row>
    <row r="7" spans="1:7" x14ac:dyDescent="0.3">
      <c r="A7" s="2" t="s">
        <v>4</v>
      </c>
      <c r="B7" s="18">
        <v>40</v>
      </c>
      <c r="C7" s="18">
        <v>0.1</v>
      </c>
      <c r="D7" s="18">
        <v>-1</v>
      </c>
      <c r="F7" s="4"/>
      <c r="G7" s="4"/>
    </row>
    <row r="8" spans="1:7" x14ac:dyDescent="0.3">
      <c r="A8" s="3" t="s">
        <v>18</v>
      </c>
      <c r="B8" s="33">
        <v>10</v>
      </c>
      <c r="C8" s="18"/>
      <c r="D8" s="18"/>
    </row>
    <row r="9" spans="1:7" x14ac:dyDescent="0.3">
      <c r="B9" s="18"/>
      <c r="C9" s="18"/>
      <c r="D9" s="18"/>
    </row>
    <row r="10" spans="1:7" x14ac:dyDescent="0.3">
      <c r="A10" s="32" t="s">
        <v>25</v>
      </c>
    </row>
    <row r="11" spans="1:7" s="5" customFormat="1" x14ac:dyDescent="0.3">
      <c r="B11" s="5" t="s">
        <v>21</v>
      </c>
      <c r="C11" s="5" t="s">
        <v>6</v>
      </c>
      <c r="D11" s="7"/>
    </row>
    <row r="12" spans="1:7" x14ac:dyDescent="0.3">
      <c r="A12" s="2" t="s">
        <v>28</v>
      </c>
      <c r="B12" s="38">
        <v>70.306124771078558</v>
      </c>
      <c r="C12" s="38">
        <v>26.530604084550042</v>
      </c>
      <c r="D12" s="9"/>
    </row>
    <row r="13" spans="1:7" x14ac:dyDescent="0.3">
      <c r="B13" s="9"/>
      <c r="C13" s="8"/>
      <c r="D13" s="9"/>
    </row>
    <row r="14" spans="1:7" x14ac:dyDescent="0.3">
      <c r="A14" s="2" t="s">
        <v>19</v>
      </c>
      <c r="B14" s="40">
        <v>27.499998026838913</v>
      </c>
    </row>
    <row r="16" spans="1:7" x14ac:dyDescent="0.3">
      <c r="A16" s="32" t="s">
        <v>26</v>
      </c>
    </row>
    <row r="17" spans="1:8" x14ac:dyDescent="0.3">
      <c r="A17" s="2" t="s">
        <v>9</v>
      </c>
      <c r="B17" s="34">
        <f>SUMPRODUCT(B23:C23,B12:C12)</f>
        <v>2477.2958985964315</v>
      </c>
    </row>
    <row r="18" spans="1:8" x14ac:dyDescent="0.3">
      <c r="A18" s="2" t="s">
        <v>10</v>
      </c>
      <c r="B18" s="34">
        <f>B14*B8</f>
        <v>274.99998026838915</v>
      </c>
    </row>
    <row r="19" spans="1:8" x14ac:dyDescent="0.3">
      <c r="A19" s="2" t="s">
        <v>5</v>
      </c>
      <c r="B19" s="35">
        <f>B17-B18</f>
        <v>2202.2959183280423</v>
      </c>
    </row>
    <row r="21" spans="1:8" x14ac:dyDescent="0.3">
      <c r="A21" s="32" t="s">
        <v>27</v>
      </c>
    </row>
    <row r="22" spans="1:8" x14ac:dyDescent="0.3">
      <c r="A22" s="32"/>
      <c r="B22" s="36" t="s">
        <v>21</v>
      </c>
      <c r="C22" s="36" t="s">
        <v>6</v>
      </c>
    </row>
    <row r="23" spans="1:8" x14ac:dyDescent="0.3">
      <c r="A23" s="2" t="s">
        <v>7</v>
      </c>
      <c r="B23" s="39">
        <f>B6+SUMPRODUCT(B12:C12,C6:D6)</f>
        <v>27.499998022915726</v>
      </c>
      <c r="C23" s="39">
        <f>B7+SUMPRODUCT(B12:C12,C7:D7)</f>
        <v>20.500008392557813</v>
      </c>
      <c r="D23" s="5"/>
      <c r="E23" s="5"/>
      <c r="F23" s="5"/>
      <c r="G23" s="7"/>
    </row>
    <row r="24" spans="1:8" x14ac:dyDescent="0.3">
      <c r="B24" s="36" t="s">
        <v>8</v>
      </c>
      <c r="C24" s="36" t="s">
        <v>8</v>
      </c>
    </row>
    <row r="25" spans="1:8" x14ac:dyDescent="0.3">
      <c r="A25" s="2" t="s">
        <v>1</v>
      </c>
      <c r="B25" s="37">
        <f>B14</f>
        <v>27.499998026838913</v>
      </c>
      <c r="C25" s="37">
        <f>B14</f>
        <v>27.499998026838913</v>
      </c>
      <c r="D25" s="10"/>
    </row>
    <row r="26" spans="1:8" x14ac:dyDescent="0.3">
      <c r="B26" s="10"/>
    </row>
    <row r="29" spans="1:8" x14ac:dyDescent="0.3">
      <c r="F29" s="17"/>
      <c r="G29" s="17"/>
      <c r="H29" s="17"/>
    </row>
    <row r="30" spans="1:8" x14ac:dyDescent="0.3">
      <c r="F30" s="17"/>
      <c r="G30" s="17"/>
      <c r="H30" s="17"/>
    </row>
    <row r="31" spans="1:8" x14ac:dyDescent="0.3">
      <c r="F31" s="17"/>
      <c r="G31" s="17"/>
      <c r="H31" s="17"/>
    </row>
    <row r="32" spans="1:8" x14ac:dyDescent="0.3">
      <c r="F32" s="17"/>
      <c r="G32" s="17"/>
      <c r="H32" s="17"/>
    </row>
    <row r="33" spans="6:8" x14ac:dyDescent="0.3">
      <c r="F33" s="18"/>
      <c r="G33" s="18"/>
      <c r="H33" s="18"/>
    </row>
    <row r="34" spans="6:8" x14ac:dyDescent="0.3">
      <c r="F34" s="18"/>
      <c r="G34" s="18"/>
      <c r="H34" s="18"/>
    </row>
  </sheetData>
  <phoneticPr fontId="6" type="noConversion"/>
  <printOptions horizontalCentered="1" verticalCentered="1" headings="1" gridLines="1" gridLinesSet="0"/>
  <pageMargins left="0.75" right="0.75" top="1" bottom="1" header="0.5" footer="0.5"/>
  <pageSetup scale="78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B15"/>
  <sheetViews>
    <sheetView workbookViewId="0"/>
  </sheetViews>
  <sheetFormatPr defaultRowHeight="16.5" x14ac:dyDescent="0.3"/>
  <sheetData>
    <row r="1" spans="1:2" x14ac:dyDescent="0.3">
      <c r="A1">
        <v>1</v>
      </c>
    </row>
    <row r="2" spans="1:2" x14ac:dyDescent="0.3">
      <c r="A2" t="s">
        <v>11</v>
      </c>
    </row>
    <row r="3" spans="1:2" x14ac:dyDescent="0.3">
      <c r="A3">
        <v>1</v>
      </c>
    </row>
    <row r="4" spans="1:2" x14ac:dyDescent="0.3">
      <c r="A4">
        <v>60</v>
      </c>
    </row>
    <row r="5" spans="1:2" x14ac:dyDescent="0.3">
      <c r="A5">
        <v>80</v>
      </c>
    </row>
    <row r="6" spans="1:2" x14ac:dyDescent="0.3">
      <c r="A6">
        <v>2</v>
      </c>
    </row>
    <row r="8" spans="1:2" x14ac:dyDescent="0.3">
      <c r="A8" s="11"/>
      <c r="B8" s="11"/>
    </row>
    <row r="9" spans="1:2" x14ac:dyDescent="0.3">
      <c r="A9" t="s">
        <v>12</v>
      </c>
    </row>
    <row r="10" spans="1:2" x14ac:dyDescent="0.3">
      <c r="A10" t="s">
        <v>10</v>
      </c>
    </row>
    <row r="15" spans="1:2" x14ac:dyDescent="0.3">
      <c r="B15" s="11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workbookViewId="0">
      <selection activeCell="M28" sqref="M28"/>
    </sheetView>
  </sheetViews>
  <sheetFormatPr defaultRowHeight="16.5" x14ac:dyDescent="0.3"/>
  <sheetData>
    <row r="1" spans="1:11" x14ac:dyDescent="0.3">
      <c r="A1" s="12" t="s">
        <v>13</v>
      </c>
      <c r="K1" s="16" t="str">
        <f>CONCATENATE("Sensitivity of ",$K$4," to ","Cost of capacity")</f>
        <v>Sensitivity of Prices_1 to Cost of capacity</v>
      </c>
    </row>
    <row r="3" spans="1:11" x14ac:dyDescent="0.3">
      <c r="A3" t="s">
        <v>14</v>
      </c>
      <c r="K3" t="s">
        <v>17</v>
      </c>
    </row>
    <row r="4" spans="1:11" ht="47.25" x14ac:dyDescent="0.3">
      <c r="B4" s="14" t="s">
        <v>15</v>
      </c>
      <c r="C4" s="14" t="s">
        <v>16</v>
      </c>
      <c r="D4" s="14" t="s">
        <v>1</v>
      </c>
      <c r="E4" s="14" t="s">
        <v>5</v>
      </c>
      <c r="J4" s="16">
        <f>MATCH($K$4,OutputAddresses,0)</f>
        <v>1</v>
      </c>
      <c r="K4" s="15" t="s">
        <v>15</v>
      </c>
    </row>
    <row r="5" spans="1:11" x14ac:dyDescent="0.3">
      <c r="A5" s="13">
        <v>60</v>
      </c>
      <c r="B5" s="19">
        <v>133.82</v>
      </c>
      <c r="C5" s="20">
        <v>72.099999999999994</v>
      </c>
      <c r="D5" s="21">
        <v>0.729610988058778</v>
      </c>
      <c r="E5" s="22">
        <v>106.46648820794583</v>
      </c>
      <c r="K5">
        <f>INDEX(OutputValues,1,$J$4)</f>
        <v>133.82</v>
      </c>
    </row>
    <row r="6" spans="1:11" x14ac:dyDescent="0.3">
      <c r="A6" s="13">
        <v>62</v>
      </c>
      <c r="B6" s="23">
        <v>134.32</v>
      </c>
      <c r="C6" s="24">
        <v>72.599999999999994</v>
      </c>
      <c r="D6" s="25">
        <v>0.72461098599574547</v>
      </c>
      <c r="E6" s="26">
        <v>105.01226623559796</v>
      </c>
      <c r="K6">
        <f>INDEX(OutputValues,2,$J$4)</f>
        <v>134.32</v>
      </c>
    </row>
    <row r="7" spans="1:11" x14ac:dyDescent="0.3">
      <c r="A7" s="13">
        <v>64</v>
      </c>
      <c r="B7" s="23">
        <v>134.82</v>
      </c>
      <c r="C7" s="24">
        <v>73.099999999999994</v>
      </c>
      <c r="D7" s="25">
        <v>0.71961099173703136</v>
      </c>
      <c r="E7" s="26">
        <v>103.5680442639628</v>
      </c>
      <c r="K7">
        <f>INDEX(OutputValues,3,$J$4)</f>
        <v>134.82</v>
      </c>
    </row>
    <row r="8" spans="1:11" x14ac:dyDescent="0.3">
      <c r="A8" s="13">
        <v>66</v>
      </c>
      <c r="B8" s="23">
        <v>135.32</v>
      </c>
      <c r="C8" s="24">
        <v>73.599999999999994</v>
      </c>
      <c r="D8" s="25">
        <v>0.71461099128875549</v>
      </c>
      <c r="E8" s="26">
        <v>102.13382229304042</v>
      </c>
      <c r="K8">
        <f>INDEX(OutputValues,4,$J$4)</f>
        <v>135.32</v>
      </c>
    </row>
    <row r="9" spans="1:11" x14ac:dyDescent="0.3">
      <c r="A9" s="13">
        <v>68</v>
      </c>
      <c r="B9" s="23">
        <v>135.82</v>
      </c>
      <c r="C9" s="24">
        <v>74.099999999999994</v>
      </c>
      <c r="D9" s="25">
        <v>0.70961099688998708</v>
      </c>
      <c r="E9" s="26">
        <v>100.70960032283074</v>
      </c>
      <c r="K9">
        <f>INDEX(OutputValues,5,$J$4)</f>
        <v>135.82</v>
      </c>
    </row>
    <row r="10" spans="1:11" x14ac:dyDescent="0.3">
      <c r="A10" s="13">
        <v>70</v>
      </c>
      <c r="B10" s="23">
        <v>136.32</v>
      </c>
      <c r="C10" s="24">
        <v>74.599999999999994</v>
      </c>
      <c r="D10" s="25">
        <v>0.70461098593487104</v>
      </c>
      <c r="E10" s="26">
        <v>99.295378353333803</v>
      </c>
      <c r="K10">
        <f>INDEX(OutputValues,6,$J$4)</f>
        <v>136.32</v>
      </c>
    </row>
    <row r="11" spans="1:11" x14ac:dyDescent="0.3">
      <c r="A11" s="13">
        <v>72</v>
      </c>
      <c r="B11" s="23">
        <v>136.82</v>
      </c>
      <c r="C11" s="24">
        <v>75.099999999999994</v>
      </c>
      <c r="D11" s="25">
        <v>0.69961098999753579</v>
      </c>
      <c r="E11" s="26">
        <v>97.891156384549575</v>
      </c>
      <c r="K11">
        <f>INDEX(OutputValues,7,$J$4)</f>
        <v>136.82</v>
      </c>
    </row>
    <row r="12" spans="1:11" x14ac:dyDescent="0.3">
      <c r="A12" s="13">
        <v>74</v>
      </c>
      <c r="B12" s="23">
        <v>137.32</v>
      </c>
      <c r="C12" s="24">
        <v>75.599999999999994</v>
      </c>
      <c r="D12" s="25">
        <v>0.6946109895744822</v>
      </c>
      <c r="E12" s="26">
        <v>96.496934416478055</v>
      </c>
      <c r="K12">
        <f>INDEX(OutputValues,8,$J$4)</f>
        <v>137.32</v>
      </c>
    </row>
    <row r="13" spans="1:11" x14ac:dyDescent="0.3">
      <c r="A13" s="13">
        <v>76</v>
      </c>
      <c r="B13" s="23">
        <v>137.82</v>
      </c>
      <c r="C13" s="24">
        <v>76.099999999999994</v>
      </c>
      <c r="D13" s="25">
        <v>0.68961098919796671</v>
      </c>
      <c r="E13" s="26">
        <v>95.112712449119272</v>
      </c>
      <c r="K13">
        <f>INDEX(OutputValues,9,$J$4)</f>
        <v>137.82</v>
      </c>
    </row>
    <row r="14" spans="1:11" x14ac:dyDescent="0.3">
      <c r="A14" s="13">
        <v>78</v>
      </c>
      <c r="B14" s="23">
        <v>138.32</v>
      </c>
      <c r="C14" s="24">
        <v>76.599999999999994</v>
      </c>
      <c r="D14" s="25">
        <v>0.6846109831448427</v>
      </c>
      <c r="E14" s="26">
        <v>93.738490482473239</v>
      </c>
      <c r="K14">
        <f>INDEX(OutputValues,10,$J$4)</f>
        <v>138.32</v>
      </c>
    </row>
    <row r="15" spans="1:11" x14ac:dyDescent="0.3">
      <c r="A15" s="13">
        <v>80</v>
      </c>
      <c r="B15" s="27">
        <v>138.82</v>
      </c>
      <c r="C15" s="28">
        <v>77.099999999999994</v>
      </c>
      <c r="D15" s="29">
        <v>0.67961098278848042</v>
      </c>
      <c r="E15" s="30">
        <v>92.374268516539942</v>
      </c>
      <c r="K15">
        <f>INDEX(OutputValues,11,$J$4)</f>
        <v>138.82</v>
      </c>
    </row>
  </sheetData>
  <phoneticPr fontId="6" type="noConversion"/>
  <dataValidations count="1">
    <dataValidation type="list" allowBlank="1" showInputMessage="1" showErrorMessage="1" sqref="K4" xr:uid="{00000000-0002-0000-0400-000000000000}">
      <formula1>OutputAddresses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Data</vt:lpstr>
      <vt:lpstr>Sheet2</vt:lpstr>
      <vt:lpstr>Model</vt:lpstr>
      <vt:lpstr>Model_STS</vt:lpstr>
      <vt:lpstr>STS_1</vt:lpstr>
      <vt:lpstr>Capacity</vt:lpstr>
      <vt:lpstr>STS_1!ChartData</vt:lpstr>
      <vt:lpstr>Common_Capacity</vt:lpstr>
      <vt:lpstr>STS_1!InputValues</vt:lpstr>
      <vt:lpstr>STS_1!OutputAddresses</vt:lpstr>
      <vt:lpstr>STS_1!OutputValues</vt:lpstr>
      <vt:lpstr>Model!Print_Area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user</cp:lastModifiedBy>
  <cp:lastPrinted>2010-07-13T19:19:43Z</cp:lastPrinted>
  <dcterms:created xsi:type="dcterms:W3CDTF">2007-05-15T20:24:56Z</dcterms:created>
  <dcterms:modified xsi:type="dcterms:W3CDTF">2022-04-22T01:47:44Z</dcterms:modified>
</cp:coreProperties>
</file>