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BOOK\8th Semester\LAB\"/>
    </mc:Choice>
  </mc:AlternateContent>
  <bookViews>
    <workbookView xWindow="0" yWindow="0" windowWidth="19200" windowHeight="114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2" l="1"/>
  <c r="Q10" i="2" s="1"/>
  <c r="P11" i="2"/>
  <c r="Q11" i="2" s="1"/>
  <c r="P12" i="2"/>
  <c r="Q12" i="2" s="1"/>
  <c r="P13" i="2"/>
  <c r="Q13" i="2" s="1"/>
  <c r="P14" i="2"/>
  <c r="Q14" i="2" s="1"/>
  <c r="P15" i="2"/>
  <c r="Q15" i="2" s="1"/>
  <c r="P16" i="2"/>
  <c r="Q16" i="2" s="1"/>
  <c r="P9" i="2"/>
  <c r="Q9" i="2" s="1"/>
  <c r="P8" i="2"/>
  <c r="Q8" i="2" s="1"/>
  <c r="P7" i="2"/>
  <c r="Q7" i="2" s="1"/>
  <c r="N8" i="2"/>
  <c r="O8" i="2" s="1"/>
  <c r="N9" i="2"/>
  <c r="O9" i="2" s="1"/>
  <c r="N10" i="2"/>
  <c r="O10" i="2" s="1"/>
  <c r="N11" i="2"/>
  <c r="O11" i="2" s="1"/>
  <c r="N12" i="2"/>
  <c r="O12" i="2" s="1"/>
  <c r="N13" i="2"/>
  <c r="O13" i="2" s="1"/>
  <c r="N14" i="2"/>
  <c r="O14" i="2" s="1"/>
  <c r="N15" i="2"/>
  <c r="O15" i="2" s="1"/>
  <c r="N16" i="2"/>
  <c r="O16" i="2" s="1"/>
  <c r="N7" i="2"/>
  <c r="O7" i="2" s="1"/>
  <c r="L8" i="2"/>
  <c r="M8" i="2" s="1"/>
  <c r="L9" i="2"/>
  <c r="M9" i="2" s="1"/>
  <c r="L10" i="2"/>
  <c r="M10" i="2" s="1"/>
  <c r="L11" i="2"/>
  <c r="M11" i="2" s="1"/>
  <c r="L12" i="2"/>
  <c r="M12" i="2" s="1"/>
  <c r="L13" i="2"/>
  <c r="M13" i="2" s="1"/>
  <c r="L14" i="2"/>
  <c r="M14" i="2" s="1"/>
  <c r="L15" i="2"/>
  <c r="M15" i="2" s="1"/>
  <c r="L16" i="2"/>
  <c r="M16" i="2" s="1"/>
  <c r="L7" i="2"/>
  <c r="M7" i="2" s="1"/>
  <c r="R16" i="2"/>
  <c r="S16" i="2" s="1"/>
  <c r="T16" i="2"/>
  <c r="U16" i="2" s="1"/>
  <c r="R15" i="2"/>
  <c r="S15" i="2" s="1"/>
  <c r="T15" i="2"/>
  <c r="U15" i="2" s="1"/>
  <c r="R7" i="2"/>
  <c r="S7" i="2" s="1"/>
  <c r="T8" i="2"/>
  <c r="U8" i="2" s="1"/>
  <c r="T9" i="2"/>
  <c r="U9" i="2" s="1"/>
  <c r="T10" i="2"/>
  <c r="U10" i="2" s="1"/>
  <c r="T11" i="2"/>
  <c r="U11" i="2" s="1"/>
  <c r="T12" i="2"/>
  <c r="U12" i="2" s="1"/>
  <c r="T13" i="2"/>
  <c r="U13" i="2" s="1"/>
  <c r="T14" i="2"/>
  <c r="U14" i="2" s="1"/>
  <c r="T7" i="2"/>
  <c r="U7" i="2" s="1"/>
  <c r="R8" i="2"/>
  <c r="S8" i="2" s="1"/>
  <c r="R9" i="2"/>
  <c r="S9" i="2" s="1"/>
  <c r="R10" i="2"/>
  <c r="S10" i="2" s="1"/>
  <c r="R11" i="2"/>
  <c r="S11" i="2" s="1"/>
  <c r="R12" i="2"/>
  <c r="S12" i="2" s="1"/>
  <c r="R13" i="2"/>
  <c r="S13" i="2" s="1"/>
  <c r="R14" i="2"/>
  <c r="S14" i="2" s="1"/>
  <c r="C7" i="2"/>
  <c r="E4" i="1"/>
  <c r="F4" i="1"/>
  <c r="C4" i="1"/>
  <c r="V5" i="1"/>
  <c r="V4" i="1"/>
  <c r="D24" i="1"/>
  <c r="W3" i="1"/>
  <c r="AC3" i="1"/>
  <c r="Y25" i="1" l="1"/>
  <c r="Y39" i="1" s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24" i="1"/>
  <c r="W25" i="1"/>
  <c r="W40" i="1" s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24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Y23" i="1"/>
  <c r="X23" i="1"/>
  <c r="V23" i="1"/>
  <c r="U23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4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A3" i="1"/>
  <c r="Y3" i="1"/>
  <c r="W23" i="1" s="1"/>
  <c r="X3" i="1"/>
  <c r="Z3" i="1" s="1"/>
  <c r="AB3" i="1" s="1"/>
  <c r="AD3" i="1" s="1"/>
  <c r="C25" i="1"/>
  <c r="J25" i="1" s="1"/>
  <c r="C26" i="1"/>
  <c r="U6" i="1" s="1"/>
  <c r="C27" i="1"/>
  <c r="J27" i="1" s="1"/>
  <c r="C28" i="1"/>
  <c r="U8" i="1" s="1"/>
  <c r="C29" i="1"/>
  <c r="U9" i="1" s="1"/>
  <c r="C30" i="1"/>
  <c r="J30" i="1" s="1"/>
  <c r="C31" i="1"/>
  <c r="J31" i="1" s="1"/>
  <c r="C32" i="1"/>
  <c r="U12" i="1" s="1"/>
  <c r="C33" i="1"/>
  <c r="U13" i="1" s="1"/>
  <c r="C34" i="1"/>
  <c r="U14" i="1" s="1"/>
  <c r="C35" i="1"/>
  <c r="U15" i="1" s="1"/>
  <c r="C36" i="1"/>
  <c r="U16" i="1" s="1"/>
  <c r="C37" i="1"/>
  <c r="J37" i="1" s="1"/>
  <c r="C38" i="1"/>
  <c r="U18" i="1" s="1"/>
  <c r="C8" i="2"/>
  <c r="F8" i="2" s="1"/>
  <c r="C9" i="2"/>
  <c r="F9" i="2" s="1"/>
  <c r="C10" i="2"/>
  <c r="F10" i="2" s="1"/>
  <c r="C11" i="2"/>
  <c r="F11" i="2" s="1"/>
  <c r="C12" i="2"/>
  <c r="F12" i="2" s="1"/>
  <c r="C13" i="2"/>
  <c r="F13" i="2" s="1"/>
  <c r="C14" i="2"/>
  <c r="F14" i="2" s="1"/>
  <c r="C15" i="2"/>
  <c r="F15" i="2" s="1"/>
  <c r="C16" i="2"/>
  <c r="F16" i="2" s="1"/>
  <c r="C17" i="2"/>
  <c r="F17" i="2" s="1"/>
  <c r="C18" i="2"/>
  <c r="F18" i="2" s="1"/>
  <c r="C19" i="2"/>
  <c r="C20" i="2"/>
  <c r="F20" i="2" s="1"/>
  <c r="C21" i="2"/>
  <c r="F21" i="2" s="1"/>
  <c r="F7" i="2"/>
  <c r="F19" i="2"/>
  <c r="M4" i="1"/>
  <c r="J28" i="1"/>
  <c r="J35" i="1"/>
  <c r="J36" i="1"/>
  <c r="J38" i="1"/>
  <c r="G25" i="1"/>
  <c r="N25" i="1" s="1"/>
  <c r="G26" i="1"/>
  <c r="N26" i="1" s="1"/>
  <c r="G27" i="1"/>
  <c r="N27" i="1" s="1"/>
  <c r="G28" i="1"/>
  <c r="N28" i="1" s="1"/>
  <c r="G29" i="1"/>
  <c r="N29" i="1" s="1"/>
  <c r="G30" i="1"/>
  <c r="N30" i="1" s="1"/>
  <c r="G31" i="1"/>
  <c r="N31" i="1" s="1"/>
  <c r="G32" i="1"/>
  <c r="N32" i="1" s="1"/>
  <c r="G33" i="1"/>
  <c r="N33" i="1" s="1"/>
  <c r="G34" i="1"/>
  <c r="N34" i="1" s="1"/>
  <c r="G35" i="1"/>
  <c r="N35" i="1" s="1"/>
  <c r="G36" i="1"/>
  <c r="N36" i="1" s="1"/>
  <c r="G37" i="1"/>
  <c r="N37" i="1" s="1"/>
  <c r="G38" i="1"/>
  <c r="N38" i="1" s="1"/>
  <c r="G24" i="1"/>
  <c r="N24" i="1" s="1"/>
  <c r="F25" i="1"/>
  <c r="AA5" i="1" s="1"/>
  <c r="F26" i="1"/>
  <c r="AA6" i="1" s="1"/>
  <c r="AB6" i="1" s="1"/>
  <c r="F27" i="1"/>
  <c r="AA7" i="1" s="1"/>
  <c r="AB7" i="1" s="1"/>
  <c r="F28" i="1"/>
  <c r="AA8" i="1" s="1"/>
  <c r="AB8" i="1" s="1"/>
  <c r="F29" i="1"/>
  <c r="AA9" i="1" s="1"/>
  <c r="AB9" i="1" s="1"/>
  <c r="F30" i="1"/>
  <c r="AA10" i="1" s="1"/>
  <c r="AB10" i="1" s="1"/>
  <c r="F31" i="1"/>
  <c r="AA11" i="1" s="1"/>
  <c r="AB11" i="1" s="1"/>
  <c r="F32" i="1"/>
  <c r="AA12" i="1" s="1"/>
  <c r="AB12" i="1" s="1"/>
  <c r="F33" i="1"/>
  <c r="M33" i="1" s="1"/>
  <c r="F34" i="1"/>
  <c r="AA14" i="1" s="1"/>
  <c r="AB14" i="1" s="1"/>
  <c r="F35" i="1"/>
  <c r="AA15" i="1" s="1"/>
  <c r="AB15" i="1" s="1"/>
  <c r="F36" i="1"/>
  <c r="AA16" i="1" s="1"/>
  <c r="AB16" i="1" s="1"/>
  <c r="F37" i="1"/>
  <c r="AA17" i="1" s="1"/>
  <c r="AB17" i="1" s="1"/>
  <c r="F38" i="1"/>
  <c r="AA18" i="1" s="1"/>
  <c r="AB18" i="1" s="1"/>
  <c r="F24" i="1"/>
  <c r="AA4" i="1" s="1"/>
  <c r="AB5" i="1" s="1"/>
  <c r="E25" i="1"/>
  <c r="L25" i="1" s="1"/>
  <c r="E26" i="1"/>
  <c r="L26" i="1" s="1"/>
  <c r="E27" i="1"/>
  <c r="Y7" i="1" s="1"/>
  <c r="Z7" i="1" s="1"/>
  <c r="E28" i="1"/>
  <c r="Y8" i="1" s="1"/>
  <c r="Z8" i="1" s="1"/>
  <c r="E29" i="1"/>
  <c r="Y9" i="1" s="1"/>
  <c r="Z9" i="1" s="1"/>
  <c r="E30" i="1"/>
  <c r="Y10" i="1" s="1"/>
  <c r="Z10" i="1" s="1"/>
  <c r="E31" i="1"/>
  <c r="Y11" i="1" s="1"/>
  <c r="Z11" i="1" s="1"/>
  <c r="E32" i="1"/>
  <c r="L32" i="1" s="1"/>
  <c r="E33" i="1"/>
  <c r="Y13" i="1" s="1"/>
  <c r="Z13" i="1" s="1"/>
  <c r="E34" i="1"/>
  <c r="L34" i="1" s="1"/>
  <c r="E35" i="1"/>
  <c r="Y15" i="1" s="1"/>
  <c r="Z15" i="1" s="1"/>
  <c r="E36" i="1"/>
  <c r="Y16" i="1" s="1"/>
  <c r="Z16" i="1" s="1"/>
  <c r="E37" i="1"/>
  <c r="Y17" i="1" s="1"/>
  <c r="Z17" i="1" s="1"/>
  <c r="E38" i="1"/>
  <c r="Y18" i="1" s="1"/>
  <c r="Z18" i="1" s="1"/>
  <c r="E24" i="1"/>
  <c r="Y4" i="1" s="1"/>
  <c r="Z4" i="1" s="1"/>
  <c r="C24" i="1"/>
  <c r="U4" i="1" s="1"/>
  <c r="K24" i="1"/>
  <c r="D38" i="1"/>
  <c r="K38" i="1" s="1"/>
  <c r="D37" i="1"/>
  <c r="K37" i="1" s="1"/>
  <c r="D36" i="1"/>
  <c r="K36" i="1" s="1"/>
  <c r="D35" i="1"/>
  <c r="K35" i="1" s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K26" i="1" s="1"/>
  <c r="D25" i="1"/>
  <c r="K25" i="1" s="1"/>
  <c r="P5" i="1"/>
  <c r="O6" i="1"/>
  <c r="I5" i="1"/>
  <c r="R5" i="1" s="1"/>
  <c r="I6" i="1"/>
  <c r="R6" i="1" s="1"/>
  <c r="I7" i="1"/>
  <c r="R7" i="1" s="1"/>
  <c r="I8" i="1"/>
  <c r="R8" i="1" s="1"/>
  <c r="I9" i="1"/>
  <c r="R9" i="1" s="1"/>
  <c r="I10" i="1"/>
  <c r="R10" i="1" s="1"/>
  <c r="I11" i="1"/>
  <c r="R11" i="1" s="1"/>
  <c r="I12" i="1"/>
  <c r="R12" i="1" s="1"/>
  <c r="I13" i="1"/>
  <c r="R13" i="1" s="1"/>
  <c r="I14" i="1"/>
  <c r="R14" i="1" s="1"/>
  <c r="I15" i="1"/>
  <c r="R15" i="1" s="1"/>
  <c r="I16" i="1"/>
  <c r="R16" i="1" s="1"/>
  <c r="I17" i="1"/>
  <c r="R17" i="1" s="1"/>
  <c r="I18" i="1"/>
  <c r="R18" i="1" s="1"/>
  <c r="H5" i="1"/>
  <c r="Q5" i="1" s="1"/>
  <c r="H6" i="1"/>
  <c r="Q6" i="1" s="1"/>
  <c r="H7" i="1"/>
  <c r="Q7" i="1" s="1"/>
  <c r="H8" i="1"/>
  <c r="Q8" i="1" s="1"/>
  <c r="H9" i="1"/>
  <c r="Q9" i="1" s="1"/>
  <c r="H10" i="1"/>
  <c r="Q10" i="1" s="1"/>
  <c r="H11" i="1"/>
  <c r="Q11" i="1" s="1"/>
  <c r="H12" i="1"/>
  <c r="Q12" i="1" s="1"/>
  <c r="H13" i="1"/>
  <c r="Q13" i="1" s="1"/>
  <c r="H14" i="1"/>
  <c r="Q14" i="1" s="1"/>
  <c r="H15" i="1"/>
  <c r="Q15" i="1" s="1"/>
  <c r="H16" i="1"/>
  <c r="Q16" i="1" s="1"/>
  <c r="H17" i="1"/>
  <c r="Q17" i="1" s="1"/>
  <c r="H18" i="1"/>
  <c r="Q18" i="1" s="1"/>
  <c r="G5" i="1"/>
  <c r="G6" i="1"/>
  <c r="P6" i="1" s="1"/>
  <c r="G7" i="1"/>
  <c r="P7" i="1" s="1"/>
  <c r="G8" i="1"/>
  <c r="P8" i="1" s="1"/>
  <c r="G9" i="1"/>
  <c r="P9" i="1" s="1"/>
  <c r="G10" i="1"/>
  <c r="P10" i="1" s="1"/>
  <c r="G11" i="1"/>
  <c r="P11" i="1" s="1"/>
  <c r="G12" i="1"/>
  <c r="P12" i="1" s="1"/>
  <c r="G13" i="1"/>
  <c r="P13" i="1" s="1"/>
  <c r="G14" i="1"/>
  <c r="P14" i="1" s="1"/>
  <c r="G15" i="1"/>
  <c r="P15" i="1" s="1"/>
  <c r="G16" i="1"/>
  <c r="P16" i="1" s="1"/>
  <c r="G17" i="1"/>
  <c r="P17" i="1" s="1"/>
  <c r="G18" i="1"/>
  <c r="P18" i="1" s="1"/>
  <c r="F5" i="1"/>
  <c r="O5" i="1" s="1"/>
  <c r="F6" i="1"/>
  <c r="F7" i="1"/>
  <c r="O7" i="1" s="1"/>
  <c r="F8" i="1"/>
  <c r="O8" i="1" s="1"/>
  <c r="F9" i="1"/>
  <c r="O9" i="1" s="1"/>
  <c r="F10" i="1"/>
  <c r="O10" i="1" s="1"/>
  <c r="F11" i="1"/>
  <c r="O11" i="1" s="1"/>
  <c r="F12" i="1"/>
  <c r="O12" i="1" s="1"/>
  <c r="F13" i="1"/>
  <c r="O13" i="1" s="1"/>
  <c r="F14" i="1"/>
  <c r="O14" i="1" s="1"/>
  <c r="F15" i="1"/>
  <c r="O15" i="1" s="1"/>
  <c r="F16" i="1"/>
  <c r="O16" i="1" s="1"/>
  <c r="F17" i="1"/>
  <c r="O17" i="1" s="1"/>
  <c r="F18" i="1"/>
  <c r="O18" i="1" s="1"/>
  <c r="E5" i="1"/>
  <c r="N5" i="1" s="1"/>
  <c r="E6" i="1"/>
  <c r="N6" i="1" s="1"/>
  <c r="E7" i="1"/>
  <c r="N7" i="1" s="1"/>
  <c r="E8" i="1"/>
  <c r="N8" i="1" s="1"/>
  <c r="E9" i="1"/>
  <c r="N9" i="1" s="1"/>
  <c r="E10" i="1"/>
  <c r="N10" i="1" s="1"/>
  <c r="E11" i="1"/>
  <c r="N11" i="1" s="1"/>
  <c r="E12" i="1"/>
  <c r="N12" i="1" s="1"/>
  <c r="E13" i="1"/>
  <c r="N13" i="1" s="1"/>
  <c r="E14" i="1"/>
  <c r="N14" i="1" s="1"/>
  <c r="E15" i="1"/>
  <c r="N15" i="1" s="1"/>
  <c r="E16" i="1"/>
  <c r="N16" i="1" s="1"/>
  <c r="E17" i="1"/>
  <c r="N17" i="1" s="1"/>
  <c r="E18" i="1"/>
  <c r="N18" i="1" s="1"/>
  <c r="I4" i="1"/>
  <c r="R4" i="1" s="1"/>
  <c r="H4" i="1"/>
  <c r="Q4" i="1" s="1"/>
  <c r="G4" i="1"/>
  <c r="P4" i="1" s="1"/>
  <c r="O4" i="1"/>
  <c r="N4" i="1"/>
  <c r="C5" i="1"/>
  <c r="M5" i="1" s="1"/>
  <c r="C6" i="1"/>
  <c r="M6" i="1" s="1"/>
  <c r="C7" i="1"/>
  <c r="M7" i="1" s="1"/>
  <c r="C8" i="1"/>
  <c r="M8" i="1" s="1"/>
  <c r="C9" i="1"/>
  <c r="M9" i="1" s="1"/>
  <c r="C10" i="1"/>
  <c r="M10" i="1" s="1"/>
  <c r="C11" i="1"/>
  <c r="M11" i="1" s="1"/>
  <c r="C12" i="1"/>
  <c r="M12" i="1" s="1"/>
  <c r="C13" i="1"/>
  <c r="M13" i="1" s="1"/>
  <c r="C14" i="1"/>
  <c r="M14" i="1" s="1"/>
  <c r="C15" i="1"/>
  <c r="M15" i="1" s="1"/>
  <c r="C16" i="1"/>
  <c r="M16" i="1" s="1"/>
  <c r="C17" i="1"/>
  <c r="M17" i="1" s="1"/>
  <c r="C18" i="1"/>
  <c r="M18" i="1" s="1"/>
  <c r="Y40" i="1" l="1"/>
  <c r="X40" i="1"/>
  <c r="X39" i="1"/>
  <c r="W39" i="1"/>
  <c r="V39" i="1"/>
  <c r="V40" i="1"/>
  <c r="U39" i="1"/>
  <c r="U40" i="1"/>
  <c r="U17" i="1"/>
  <c r="J29" i="1"/>
  <c r="M38" i="1"/>
  <c r="W5" i="1"/>
  <c r="X5" i="1" s="1"/>
  <c r="L24" i="1"/>
  <c r="M31" i="1"/>
  <c r="M30" i="1"/>
  <c r="AA13" i="1"/>
  <c r="AB13" i="1" s="1"/>
  <c r="J32" i="1"/>
  <c r="W13" i="1"/>
  <c r="X13" i="1" s="1"/>
  <c r="J26" i="1"/>
  <c r="M25" i="1"/>
  <c r="Y14" i="1"/>
  <c r="Z14" i="1" s="1"/>
  <c r="U10" i="1"/>
  <c r="Y12" i="1"/>
  <c r="Z12" i="1" s="1"/>
  <c r="Y6" i="1"/>
  <c r="Z6" i="1" s="1"/>
  <c r="AB4" i="1"/>
  <c r="N40" i="1"/>
  <c r="N39" i="1"/>
  <c r="O19" i="1"/>
  <c r="O20" i="1"/>
  <c r="Q19" i="1"/>
  <c r="Q20" i="1"/>
  <c r="P19" i="1"/>
  <c r="P20" i="1"/>
  <c r="N19" i="1"/>
  <c r="R20" i="1"/>
  <c r="R19" i="1"/>
  <c r="Y5" i="1"/>
  <c r="Z5" i="1" s="1"/>
  <c r="J24" i="1"/>
  <c r="J40" i="1" s="1"/>
  <c r="J34" i="1"/>
  <c r="L31" i="1"/>
  <c r="M37" i="1"/>
  <c r="M29" i="1"/>
  <c r="U11" i="1"/>
  <c r="W12" i="1"/>
  <c r="X12" i="1" s="1"/>
  <c r="J33" i="1"/>
  <c r="L38" i="1"/>
  <c r="L30" i="1"/>
  <c r="M36" i="1"/>
  <c r="M28" i="1"/>
  <c r="W4" i="1"/>
  <c r="W11" i="1"/>
  <c r="X11" i="1" s="1"/>
  <c r="N20" i="1"/>
  <c r="M24" i="1"/>
  <c r="L37" i="1"/>
  <c r="L29" i="1"/>
  <c r="M35" i="1"/>
  <c r="M27" i="1"/>
  <c r="W18" i="1"/>
  <c r="X18" i="1" s="1"/>
  <c r="W10" i="1"/>
  <c r="X10" i="1" s="1"/>
  <c r="L36" i="1"/>
  <c r="L28" i="1"/>
  <c r="M34" i="1"/>
  <c r="M26" i="1"/>
  <c r="W17" i="1"/>
  <c r="X17" i="1" s="1"/>
  <c r="W9" i="1"/>
  <c r="X9" i="1" s="1"/>
  <c r="L35" i="1"/>
  <c r="L27" i="1"/>
  <c r="U7" i="1"/>
  <c r="W16" i="1"/>
  <c r="X16" i="1" s="1"/>
  <c r="W8" i="1"/>
  <c r="X8" i="1" s="1"/>
  <c r="M32" i="1"/>
  <c r="W15" i="1"/>
  <c r="X15" i="1" s="1"/>
  <c r="W7" i="1"/>
  <c r="X7" i="1" s="1"/>
  <c r="L33" i="1"/>
  <c r="U5" i="1"/>
  <c r="W14" i="1"/>
  <c r="X14" i="1" s="1"/>
  <c r="W6" i="1"/>
  <c r="X6" i="1" s="1"/>
  <c r="J39" i="1"/>
  <c r="F22" i="2"/>
  <c r="F23" i="2"/>
  <c r="K40" i="1"/>
  <c r="K39" i="1"/>
  <c r="M19" i="1"/>
  <c r="M20" i="1"/>
  <c r="L39" i="1" l="1"/>
  <c r="X4" i="1"/>
  <c r="L40" i="1"/>
  <c r="M39" i="1"/>
  <c r="M40" i="1"/>
</calcChain>
</file>

<file path=xl/sharedStrings.xml><?xml version="1.0" encoding="utf-8"?>
<sst xmlns="http://schemas.openxmlformats.org/spreadsheetml/2006/main" count="56" uniqueCount="36">
  <si>
    <t>Distance(m)</t>
  </si>
  <si>
    <t>RSS</t>
  </si>
  <si>
    <t>ERSS</t>
  </si>
  <si>
    <t>n=1.45</t>
  </si>
  <si>
    <t>n=1</t>
  </si>
  <si>
    <t>n=1.5</t>
  </si>
  <si>
    <t>n=2</t>
  </si>
  <si>
    <t>n=3</t>
  </si>
  <si>
    <t>n=4</t>
  </si>
  <si>
    <t>Estimate RSS for various PLE(n)</t>
  </si>
  <si>
    <t>Error</t>
  </si>
  <si>
    <t>std=</t>
  </si>
  <si>
    <t>avg=</t>
  </si>
  <si>
    <t>n=</t>
  </si>
  <si>
    <t>Log_D_M</t>
  </si>
  <si>
    <t>Log_D_S_M</t>
  </si>
  <si>
    <t>W/F_M</t>
  </si>
  <si>
    <t>IUT_M</t>
  </si>
  <si>
    <t>F_S_M</t>
  </si>
  <si>
    <t>Estimated RSS</t>
  </si>
  <si>
    <t>STD=</t>
  </si>
  <si>
    <t>AVG=</t>
  </si>
  <si>
    <t>n</t>
  </si>
  <si>
    <t>error</t>
  </si>
  <si>
    <t>Link speed</t>
  </si>
  <si>
    <t>Log_D_P_Model</t>
  </si>
  <si>
    <t>Error (Link Speed)</t>
  </si>
  <si>
    <t>Link Speed for various path loss model</t>
  </si>
  <si>
    <t>Default LS</t>
  </si>
  <si>
    <t>2.(c)</t>
  </si>
  <si>
    <t>2.(b)</t>
  </si>
  <si>
    <t>LDM</t>
  </si>
  <si>
    <t>LDSM</t>
  </si>
  <si>
    <t>WFM</t>
  </si>
  <si>
    <t>FSM</t>
  </si>
  <si>
    <t>ITUM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</si>
</sst>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RSS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Sheet1!$B$4:$B$18</c:f>
              <c:numCache>
                <c:formatCode>General</c:formatCode>
                <c:ptCount val="15"/>
                <c:pt idx="0">
                  <c:v>-39</c:v>
                </c:pt>
                <c:pt idx="1">
                  <c:v>-44</c:v>
                </c:pt>
                <c:pt idx="2">
                  <c:v>-47</c:v>
                </c:pt>
                <c:pt idx="3">
                  <c:v>-48</c:v>
                </c:pt>
                <c:pt idx="4">
                  <c:v>-50</c:v>
                </c:pt>
                <c:pt idx="5">
                  <c:v>-51</c:v>
                </c:pt>
                <c:pt idx="6">
                  <c:v>-51.6</c:v>
                </c:pt>
                <c:pt idx="7">
                  <c:v>-53</c:v>
                </c:pt>
                <c:pt idx="8">
                  <c:v>-53.2</c:v>
                </c:pt>
                <c:pt idx="9">
                  <c:v>-55</c:v>
                </c:pt>
                <c:pt idx="10">
                  <c:v>-55.3</c:v>
                </c:pt>
                <c:pt idx="11">
                  <c:v>-56</c:v>
                </c:pt>
                <c:pt idx="12">
                  <c:v>-56.6</c:v>
                </c:pt>
                <c:pt idx="13">
                  <c:v>-57.7</c:v>
                </c:pt>
                <c:pt idx="14">
                  <c:v>-58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1B-4B3F-991F-207590A9B91C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ERSS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Sheet1!$A$4:$A$18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Sheet1!$C$4:$C$18</c:f>
              <c:numCache>
                <c:formatCode>General</c:formatCode>
                <c:ptCount val="15"/>
                <c:pt idx="0">
                  <c:v>-40.049999999999997</c:v>
                </c:pt>
                <c:pt idx="1">
                  <c:v>-44.41</c:v>
                </c:pt>
                <c:pt idx="2">
                  <c:v>-46.97</c:v>
                </c:pt>
                <c:pt idx="3">
                  <c:v>-48.78</c:v>
                </c:pt>
                <c:pt idx="4">
                  <c:v>-50.19</c:v>
                </c:pt>
                <c:pt idx="5">
                  <c:v>-51.33</c:v>
                </c:pt>
                <c:pt idx="6">
                  <c:v>-52.3</c:v>
                </c:pt>
                <c:pt idx="7">
                  <c:v>-53.14</c:v>
                </c:pt>
                <c:pt idx="8">
                  <c:v>-53.89</c:v>
                </c:pt>
                <c:pt idx="9">
                  <c:v>-54.55</c:v>
                </c:pt>
                <c:pt idx="10">
                  <c:v>-55.15</c:v>
                </c:pt>
                <c:pt idx="11">
                  <c:v>-55.7</c:v>
                </c:pt>
                <c:pt idx="12">
                  <c:v>-56.2</c:v>
                </c:pt>
                <c:pt idx="13">
                  <c:v>-56.67</c:v>
                </c:pt>
                <c:pt idx="14">
                  <c:v>-57.1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1B-4B3F-991F-207590A9B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012320"/>
        <c:axId val="2029013280"/>
      </c:scatterChart>
      <c:valAx>
        <c:axId val="2029012320"/>
        <c:scaling>
          <c:orientation val="minMax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13280"/>
        <c:crosses val="autoZero"/>
        <c:crossBetween val="midCat"/>
        <c:majorUnit val="2"/>
      </c:valAx>
      <c:valAx>
        <c:axId val="2029013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12320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66688945567826408"/>
          <c:y val="0.42660607154419244"/>
          <c:w val="0.14296973439618971"/>
          <c:h val="0.182863326701718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956826048917801E-2"/>
          <c:y val="0.13890380313199105"/>
          <c:w val="0.87905331646336704"/>
          <c:h val="0.71413136374482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RSS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Sheet1!$A$24:$A$38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Sheet1!$B$24:$B$38</c:f>
              <c:numCache>
                <c:formatCode>General</c:formatCode>
                <c:ptCount val="15"/>
                <c:pt idx="0">
                  <c:v>-39</c:v>
                </c:pt>
                <c:pt idx="1">
                  <c:v>-44</c:v>
                </c:pt>
                <c:pt idx="2">
                  <c:v>-47</c:v>
                </c:pt>
                <c:pt idx="3">
                  <c:v>-48</c:v>
                </c:pt>
                <c:pt idx="4">
                  <c:v>-50</c:v>
                </c:pt>
                <c:pt idx="5">
                  <c:v>-51</c:v>
                </c:pt>
                <c:pt idx="6">
                  <c:v>-51.6</c:v>
                </c:pt>
                <c:pt idx="7">
                  <c:v>-53</c:v>
                </c:pt>
                <c:pt idx="8">
                  <c:v>-53.2</c:v>
                </c:pt>
                <c:pt idx="9">
                  <c:v>-55</c:v>
                </c:pt>
                <c:pt idx="10">
                  <c:v>-55.3</c:v>
                </c:pt>
                <c:pt idx="11">
                  <c:v>-56</c:v>
                </c:pt>
                <c:pt idx="12">
                  <c:v>-56.6</c:v>
                </c:pt>
                <c:pt idx="13">
                  <c:v>-57.7</c:v>
                </c:pt>
                <c:pt idx="14">
                  <c:v>-58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ED-4149-B489-8C507947C349}"/>
            </c:ext>
          </c:extLst>
        </c:ser>
        <c:ser>
          <c:idx val="1"/>
          <c:order val="1"/>
          <c:tx>
            <c:strRef>
              <c:f>Sheet1!$C$23</c:f>
              <c:strCache>
                <c:ptCount val="1"/>
                <c:pt idx="0">
                  <c:v>Log_D_M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Sheet1!$A$24:$A$38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Sheet1!$C$24:$C$38</c:f>
              <c:numCache>
                <c:formatCode>General</c:formatCode>
                <c:ptCount val="15"/>
                <c:pt idx="0">
                  <c:v>-39</c:v>
                </c:pt>
                <c:pt idx="1">
                  <c:v>-43.36</c:v>
                </c:pt>
                <c:pt idx="2">
                  <c:v>-45.92</c:v>
                </c:pt>
                <c:pt idx="3">
                  <c:v>-47.73</c:v>
                </c:pt>
                <c:pt idx="4">
                  <c:v>-49.14</c:v>
                </c:pt>
                <c:pt idx="5">
                  <c:v>-50.28</c:v>
                </c:pt>
                <c:pt idx="6">
                  <c:v>-51.25</c:v>
                </c:pt>
                <c:pt idx="7">
                  <c:v>-52.09</c:v>
                </c:pt>
                <c:pt idx="8">
                  <c:v>-52.84</c:v>
                </c:pt>
                <c:pt idx="9">
                  <c:v>-53.5</c:v>
                </c:pt>
                <c:pt idx="10">
                  <c:v>-54.1</c:v>
                </c:pt>
                <c:pt idx="11">
                  <c:v>-54.65</c:v>
                </c:pt>
                <c:pt idx="12">
                  <c:v>-55.15</c:v>
                </c:pt>
                <c:pt idx="13">
                  <c:v>-55.62</c:v>
                </c:pt>
                <c:pt idx="14">
                  <c:v>-56.05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ED-4149-B489-8C507947C349}"/>
            </c:ext>
          </c:extLst>
        </c:ser>
        <c:ser>
          <c:idx val="2"/>
          <c:order val="2"/>
          <c:tx>
            <c:strRef>
              <c:f>Sheet1!$D$23</c:f>
              <c:strCache>
                <c:ptCount val="1"/>
                <c:pt idx="0">
                  <c:v>Log_D_S_M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Sheet1!$A$24:$A$38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Sheet1!$D$24:$D$38</c:f>
              <c:numCache>
                <c:formatCode>General</c:formatCode>
                <c:ptCount val="15"/>
                <c:pt idx="0">
                  <c:v>-40.049999999999997</c:v>
                </c:pt>
                <c:pt idx="1">
                  <c:v>-44.41</c:v>
                </c:pt>
                <c:pt idx="2">
                  <c:v>-46.97</c:v>
                </c:pt>
                <c:pt idx="3">
                  <c:v>-48.78</c:v>
                </c:pt>
                <c:pt idx="4">
                  <c:v>-50.19</c:v>
                </c:pt>
                <c:pt idx="5">
                  <c:v>-51.33</c:v>
                </c:pt>
                <c:pt idx="6">
                  <c:v>-52.3</c:v>
                </c:pt>
                <c:pt idx="7">
                  <c:v>-53.14</c:v>
                </c:pt>
                <c:pt idx="8">
                  <c:v>-53.89</c:v>
                </c:pt>
                <c:pt idx="9">
                  <c:v>-54.55</c:v>
                </c:pt>
                <c:pt idx="10">
                  <c:v>-55.15</c:v>
                </c:pt>
                <c:pt idx="11">
                  <c:v>-55.7</c:v>
                </c:pt>
                <c:pt idx="12">
                  <c:v>-56.2</c:v>
                </c:pt>
                <c:pt idx="13">
                  <c:v>-56.67</c:v>
                </c:pt>
                <c:pt idx="14">
                  <c:v>-57.1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ED-4149-B489-8C507947C349}"/>
            </c:ext>
          </c:extLst>
        </c:ser>
        <c:ser>
          <c:idx val="3"/>
          <c:order val="3"/>
          <c:tx>
            <c:strRef>
              <c:f>Sheet1!$E$23</c:f>
              <c:strCache>
                <c:ptCount val="1"/>
                <c:pt idx="0">
                  <c:v>W/F_M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Sheet1!$A$24:$A$38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Sheet1!$E$24:$E$38</c:f>
              <c:numCache>
                <c:formatCode>General</c:formatCode>
                <c:ptCount val="15"/>
                <c:pt idx="0">
                  <c:v>-39</c:v>
                </c:pt>
                <c:pt idx="1">
                  <c:v>-45.02</c:v>
                </c:pt>
                <c:pt idx="2">
                  <c:v>-48.54</c:v>
                </c:pt>
                <c:pt idx="3">
                  <c:v>-51.04</c:v>
                </c:pt>
                <c:pt idx="4">
                  <c:v>-52.98</c:v>
                </c:pt>
                <c:pt idx="5">
                  <c:v>-54.56</c:v>
                </c:pt>
                <c:pt idx="6">
                  <c:v>-55.9</c:v>
                </c:pt>
                <c:pt idx="7">
                  <c:v>-57.06</c:v>
                </c:pt>
                <c:pt idx="8">
                  <c:v>-58.08</c:v>
                </c:pt>
                <c:pt idx="9">
                  <c:v>-59</c:v>
                </c:pt>
                <c:pt idx="10">
                  <c:v>-59.83</c:v>
                </c:pt>
                <c:pt idx="11">
                  <c:v>-60.58</c:v>
                </c:pt>
                <c:pt idx="12">
                  <c:v>-61.28</c:v>
                </c:pt>
                <c:pt idx="13">
                  <c:v>-61.92</c:v>
                </c:pt>
                <c:pt idx="14">
                  <c:v>-62.52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ED-4149-B489-8C507947C349}"/>
            </c:ext>
          </c:extLst>
        </c:ser>
        <c:ser>
          <c:idx val="4"/>
          <c:order val="4"/>
          <c:tx>
            <c:strRef>
              <c:f>Sheet1!$F$23</c:f>
              <c:strCache>
                <c:ptCount val="1"/>
                <c:pt idx="0">
                  <c:v>IUT_M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Sheet1!$A$24:$A$38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Sheet1!$F$24:$F$38</c:f>
              <c:numCache>
                <c:formatCode>General</c:formatCode>
                <c:ptCount val="15"/>
                <c:pt idx="0">
                  <c:v>-46.34</c:v>
                </c:pt>
                <c:pt idx="1">
                  <c:v>-50.7</c:v>
                </c:pt>
                <c:pt idx="2">
                  <c:v>-53.26</c:v>
                </c:pt>
                <c:pt idx="3">
                  <c:v>-55.07</c:v>
                </c:pt>
                <c:pt idx="4">
                  <c:v>-56.47</c:v>
                </c:pt>
                <c:pt idx="5">
                  <c:v>-57.62</c:v>
                </c:pt>
                <c:pt idx="6">
                  <c:v>-58.59</c:v>
                </c:pt>
                <c:pt idx="7">
                  <c:v>-59.43</c:v>
                </c:pt>
                <c:pt idx="8">
                  <c:v>-60.17</c:v>
                </c:pt>
                <c:pt idx="9">
                  <c:v>-60.84</c:v>
                </c:pt>
                <c:pt idx="10">
                  <c:v>-61.44</c:v>
                </c:pt>
                <c:pt idx="11">
                  <c:v>-61.98</c:v>
                </c:pt>
                <c:pt idx="12">
                  <c:v>-62.49</c:v>
                </c:pt>
                <c:pt idx="13">
                  <c:v>-62.96</c:v>
                </c:pt>
                <c:pt idx="14">
                  <c:v>-63.39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EED-4149-B489-8C507947C349}"/>
            </c:ext>
          </c:extLst>
        </c:ser>
        <c:ser>
          <c:idx val="5"/>
          <c:order val="5"/>
          <c:tx>
            <c:strRef>
              <c:f>Sheet1!$G$23</c:f>
              <c:strCache>
                <c:ptCount val="1"/>
                <c:pt idx="0">
                  <c:v>F_S_M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Sheet1!$A$24:$A$38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Sheet1!$G$24:$G$38</c:f>
              <c:numCache>
                <c:formatCode>General</c:formatCode>
                <c:ptCount val="15"/>
                <c:pt idx="0">
                  <c:v>-106.78</c:v>
                </c:pt>
                <c:pt idx="1">
                  <c:v>-112.8</c:v>
                </c:pt>
                <c:pt idx="2">
                  <c:v>-116.32</c:v>
                </c:pt>
                <c:pt idx="3">
                  <c:v>-118.82</c:v>
                </c:pt>
                <c:pt idx="4">
                  <c:v>-120.76</c:v>
                </c:pt>
                <c:pt idx="5">
                  <c:v>-122.34</c:v>
                </c:pt>
                <c:pt idx="6">
                  <c:v>-123.68</c:v>
                </c:pt>
                <c:pt idx="7">
                  <c:v>-124.84</c:v>
                </c:pt>
                <c:pt idx="8">
                  <c:v>-125.86</c:v>
                </c:pt>
                <c:pt idx="9">
                  <c:v>-126.78</c:v>
                </c:pt>
                <c:pt idx="10">
                  <c:v>-127.6</c:v>
                </c:pt>
                <c:pt idx="11">
                  <c:v>-128.36000000000001</c:v>
                </c:pt>
                <c:pt idx="12">
                  <c:v>-129.06</c:v>
                </c:pt>
                <c:pt idx="13">
                  <c:v>-129.69999999999999</c:v>
                </c:pt>
                <c:pt idx="14">
                  <c:v>-130.30000000000001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EED-4149-B489-8C507947C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855407"/>
        <c:axId val="847853967"/>
      </c:scatterChart>
      <c:valAx>
        <c:axId val="847855407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853967"/>
        <c:crosses val="autoZero"/>
        <c:crossBetween val="midCat"/>
      </c:valAx>
      <c:valAx>
        <c:axId val="84785396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855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042279537702145"/>
          <c:y val="0.81438200472927391"/>
          <c:w val="0.59806090869398898"/>
          <c:h val="0.134755128767728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476249</xdr:colOff>
      <xdr:row>42</xdr:row>
      <xdr:rowOff>28575</xdr:rowOff>
    </xdr:from>
    <xdr:to>
      <xdr:col>9</xdr:col>
      <xdr:colOff>400050</xdr:colOff>
      <xdr:row>56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26CC94-6573-BBA6-0D4F-CEEEE52D1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19051</xdr:colOff>
      <xdr:row>42</xdr:row>
      <xdr:rowOff>0</xdr:rowOff>
    </xdr:from>
    <xdr:to>
      <xdr:col>19</xdr:col>
      <xdr:colOff>514350</xdr:colOff>
      <xdr:row>59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C413D9-ACC9-67A4-611B-8AED7E9B28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opLeftCell="L1" workbookViewId="0">
      <selection activeCell="V4" sqref="V4"/>
    </sheetView>
  </sheetViews>
  <sheetFormatPr defaultRowHeight="15.75" x14ac:dyDescent="0.25"/>
  <cols>
    <col min="1" max="19" width="9.140625" style="1"/>
    <col min="20" max="20" width="11.5703125" style="1" customWidth="1"/>
    <col min="21" max="21" width="18.140625" style="1" customWidth="1"/>
    <col min="22" max="22" width="12.7109375" style="1" customWidth="1"/>
    <col min="23" max="23" width="16.42578125" style="1" customWidth="1"/>
    <col min="24" max="24" width="12" style="1" customWidth="1"/>
    <col min="25" max="16384" width="9.140625" style="1"/>
  </cols>
  <sheetData>
    <row r="1" spans="1:30" x14ac:dyDescent="0.25">
      <c r="A1" s="1" t="s">
        <v>13</v>
      </c>
      <c r="B1" s="1">
        <v>1.45</v>
      </c>
    </row>
    <row r="2" spans="1:30" x14ac:dyDescent="0.25">
      <c r="A2" s="1" t="s">
        <v>30</v>
      </c>
      <c r="E2" s="6" t="s">
        <v>9</v>
      </c>
      <c r="F2" s="6"/>
      <c r="G2" s="6"/>
      <c r="H2" s="6"/>
      <c r="I2" s="6"/>
      <c r="M2" s="6" t="s">
        <v>10</v>
      </c>
      <c r="N2" s="6"/>
      <c r="O2" s="6"/>
      <c r="P2" s="6"/>
      <c r="Q2" s="6"/>
      <c r="R2" s="6"/>
      <c r="T2" s="1" t="s">
        <v>29</v>
      </c>
      <c r="U2" s="6" t="s">
        <v>27</v>
      </c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1" t="s">
        <v>0</v>
      </c>
      <c r="B3" s="1" t="s">
        <v>1</v>
      </c>
      <c r="C3" s="1" t="s">
        <v>2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T3" s="1" t="s">
        <v>28</v>
      </c>
      <c r="U3" s="2" t="s">
        <v>25</v>
      </c>
      <c r="V3" s="1" t="s">
        <v>24</v>
      </c>
      <c r="W3" s="1" t="str">
        <f>D23</f>
        <v>Log_D_S_M</v>
      </c>
      <c r="X3" s="1" t="str">
        <f>V3</f>
        <v>Link speed</v>
      </c>
      <c r="Y3" s="1" t="str">
        <f>E23</f>
        <v>W/F_M</v>
      </c>
      <c r="Z3" s="1" t="str">
        <f>X3</f>
        <v>Link speed</v>
      </c>
      <c r="AA3" s="1" t="str">
        <f>F23</f>
        <v>IUT_M</v>
      </c>
      <c r="AB3" s="1" t="str">
        <f>Z3</f>
        <v>Link speed</v>
      </c>
      <c r="AC3" s="1" t="str">
        <f>G23</f>
        <v>F_S_M</v>
      </c>
      <c r="AD3" s="1" t="str">
        <f>AB3</f>
        <v>Link speed</v>
      </c>
    </row>
    <row r="4" spans="1:30" x14ac:dyDescent="0.25">
      <c r="A4" s="1">
        <v>1</v>
      </c>
      <c r="B4" s="1">
        <v>-39</v>
      </c>
      <c r="C4" s="1">
        <f>ROUND(-39-10*$B$1*LOG10(A4)-1.05,2)</f>
        <v>-40.049999999999997</v>
      </c>
      <c r="E4" s="1">
        <f>ROUND(-39-10*1*LOG10(A4)-1.05,2)</f>
        <v>-40.049999999999997</v>
      </c>
      <c r="F4" s="1">
        <f>ROUND(-39-10*1.5*LOG10(A4)-1.05,2)</f>
        <v>-40.049999999999997</v>
      </c>
      <c r="G4" s="1">
        <f>ROUND(-39-10*2*LOG10(A4)-1.05,2)</f>
        <v>-40.049999999999997</v>
      </c>
      <c r="H4" s="1">
        <f>ROUND(-39-10*3*LOG10(A4)-1.05,2)</f>
        <v>-40.049999999999997</v>
      </c>
      <c r="I4" s="1">
        <f>ROUND(-39-10*4*LOG10(A4)-1.05,2)</f>
        <v>-40.049999999999997</v>
      </c>
      <c r="M4" s="1">
        <f t="shared" ref="M4:M18" si="0">ABS(B4-C4)</f>
        <v>1.0499999999999972</v>
      </c>
      <c r="N4" s="1">
        <f>ABS(B4-E4)</f>
        <v>1.0499999999999972</v>
      </c>
      <c r="O4" s="1">
        <f>ABS(B4-F4)</f>
        <v>1.0499999999999972</v>
      </c>
      <c r="P4" s="1">
        <f>ABS(B4-G4)</f>
        <v>1.0499999999999972</v>
      </c>
      <c r="Q4" s="1">
        <f>ABS(B4-H4)</f>
        <v>1.0499999999999972</v>
      </c>
      <c r="R4" s="1">
        <f>ABS(B4-I4)</f>
        <v>1.0499999999999972</v>
      </c>
      <c r="T4" s="1">
        <v>555</v>
      </c>
      <c r="U4" s="2">
        <f>C24</f>
        <v>-39</v>
      </c>
      <c r="V4" s="1">
        <f>ROUND((556/(1+EXP(-((-39+120)-50.45)/4.65))),2)</f>
        <v>555.22</v>
      </c>
      <c r="W4" s="1">
        <f>D24</f>
        <v>-40.049999999999997</v>
      </c>
      <c r="X4" s="1">
        <f>ROUND((556/(1+EXP(-((W4+120)-50.45)/4.65))),2)</f>
        <v>555.02</v>
      </c>
      <c r="Y4" s="1">
        <f t="shared" ref="Y4:Y18" si="1">E24</f>
        <v>-39</v>
      </c>
      <c r="Z4" s="1">
        <f>ROUND((556/(1+EXP(-((Y4+120)-50.45)/4.65))),2)</f>
        <v>555.22</v>
      </c>
      <c r="AA4" s="1">
        <f t="shared" ref="AA4:AA18" si="2">F24</f>
        <v>-46.34</v>
      </c>
      <c r="AB4" s="1">
        <f>ROUND((556/(1+EXP(-((AA4+120)-50.45)/4.65))),2)</f>
        <v>552.25</v>
      </c>
      <c r="AC4" s="1">
        <f t="shared" ref="AC4:AC18" si="3">G24</f>
        <v>-106.78</v>
      </c>
      <c r="AD4" s="1">
        <f>ROUND((556/(1+EXP(-((AC4+120)-50.45)/4.65))),2)</f>
        <v>0.19</v>
      </c>
    </row>
    <row r="5" spans="1:30" x14ac:dyDescent="0.25">
      <c r="A5" s="1">
        <v>2</v>
      </c>
      <c r="B5" s="1">
        <v>-44</v>
      </c>
      <c r="C5" s="1">
        <f t="shared" ref="C5:C18" si="4">ROUND(-39-10*$B$1*LOG10(A5)-1.05,2)</f>
        <v>-44.41</v>
      </c>
      <c r="E5" s="1">
        <f t="shared" ref="E5:E18" si="5">ROUND(-39-10*1*LOG10(A5)-1.05,2)</f>
        <v>-43.06</v>
      </c>
      <c r="F5" s="1">
        <f t="shared" ref="F5:F18" si="6">ROUND(-39-10*1.5*LOG10(A5)-1.05,2)</f>
        <v>-44.57</v>
      </c>
      <c r="G5" s="1">
        <f t="shared" ref="G5:G18" si="7">ROUND(-39-10*2*LOG10(A5)-1.05,2)</f>
        <v>-46.07</v>
      </c>
      <c r="H5" s="1">
        <f t="shared" ref="H5:H18" si="8">ROUND(-39-10*3*LOG10(A5)-1.05,2)</f>
        <v>-49.08</v>
      </c>
      <c r="I5" s="1">
        <f t="shared" ref="I5:I18" si="9">ROUND(-39-10*4*LOG10(A5)-1.05,2)</f>
        <v>-52.09</v>
      </c>
      <c r="M5" s="1">
        <f t="shared" si="0"/>
        <v>0.40999999999999659</v>
      </c>
      <c r="N5" s="1">
        <f t="shared" ref="N5:N18" si="10">ABS(B5-E5)</f>
        <v>0.93999999999999773</v>
      </c>
      <c r="O5" s="1">
        <f t="shared" ref="O5:O18" si="11">ABS(B5-F5)</f>
        <v>0.57000000000000028</v>
      </c>
      <c r="P5" s="1">
        <f t="shared" ref="P5:P18" si="12">ABS(B5-G5)</f>
        <v>2.0700000000000003</v>
      </c>
      <c r="Q5" s="1">
        <f t="shared" ref="Q5:Q18" si="13">ABS(B5-H5)</f>
        <v>5.0799999999999983</v>
      </c>
      <c r="R5" s="1">
        <f t="shared" ref="R5:R18" si="14">ABS(B5-I5)</f>
        <v>8.0900000000000034</v>
      </c>
      <c r="T5" s="1">
        <v>554</v>
      </c>
      <c r="U5" s="2">
        <f t="shared" ref="U5:U18" si="15">C25</f>
        <v>-43.36</v>
      </c>
      <c r="V5" s="1">
        <f>ROUND((556/(1+EXP(-((U5+120)-50.45)/4.65))),2)</f>
        <v>554.02</v>
      </c>
      <c r="W5" s="1">
        <f t="shared" ref="W5:W18" si="16">D25</f>
        <v>-44.41</v>
      </c>
      <c r="X5" s="1">
        <f t="shared" ref="X5:X18" si="17">ROUND((556/(1+EXP(-((W5+120)-50.45)/4.65))),2)</f>
        <v>553.52</v>
      </c>
      <c r="Y5" s="1">
        <f t="shared" si="1"/>
        <v>-45.02</v>
      </c>
      <c r="Z5" s="1">
        <f t="shared" ref="Z5:Z18" si="18">ROUND((556/(1+EXP(-((Y5+120)-50.45)/4.65))),2)</f>
        <v>553.16999999999996</v>
      </c>
      <c r="AA5" s="1">
        <f t="shared" si="2"/>
        <v>-50.7</v>
      </c>
      <c r="AB5" s="1">
        <f>ROUND((556/(1+EXP(-((AA4+120)-50.45)/4.65))),2)</f>
        <v>552.25</v>
      </c>
      <c r="AC5" s="1">
        <f t="shared" si="3"/>
        <v>-112.8</v>
      </c>
      <c r="AD5" s="1">
        <f t="shared" ref="AD5:AD18" si="19">ROUND((556/(1+EXP(-((AC5+120)-50.45)/4.65))),2)</f>
        <v>0.05</v>
      </c>
    </row>
    <row r="6" spans="1:30" x14ac:dyDescent="0.25">
      <c r="A6" s="1">
        <v>3</v>
      </c>
      <c r="B6" s="1">
        <v>-47</v>
      </c>
      <c r="C6" s="1">
        <f t="shared" si="4"/>
        <v>-46.97</v>
      </c>
      <c r="E6" s="1">
        <f t="shared" si="5"/>
        <v>-44.82</v>
      </c>
      <c r="F6" s="1">
        <f t="shared" si="6"/>
        <v>-47.21</v>
      </c>
      <c r="G6" s="1">
        <f t="shared" si="7"/>
        <v>-49.59</v>
      </c>
      <c r="H6" s="1">
        <f t="shared" si="8"/>
        <v>-54.36</v>
      </c>
      <c r="I6" s="1">
        <f t="shared" si="9"/>
        <v>-59.13</v>
      </c>
      <c r="M6" s="1">
        <f t="shared" si="0"/>
        <v>3.0000000000001137E-2</v>
      </c>
      <c r="N6" s="1">
        <f t="shared" si="10"/>
        <v>2.1799999999999997</v>
      </c>
      <c r="O6" s="1">
        <f t="shared" si="11"/>
        <v>0.21000000000000085</v>
      </c>
      <c r="P6" s="1">
        <f t="shared" si="12"/>
        <v>2.5900000000000034</v>
      </c>
      <c r="Q6" s="1">
        <f t="shared" si="13"/>
        <v>7.3599999999999994</v>
      </c>
      <c r="R6" s="1">
        <f t="shared" si="14"/>
        <v>12.130000000000003</v>
      </c>
      <c r="T6" s="1">
        <v>555</v>
      </c>
      <c r="U6" s="2">
        <f t="shared" si="15"/>
        <v>-45.92</v>
      </c>
      <c r="V6" s="1">
        <f t="shared" ref="V6:V18" si="20">ROUND((556/(1+EXP(-((U6+120)-50.45)/4.65))),2)</f>
        <v>552.57000000000005</v>
      </c>
      <c r="W6" s="1">
        <f t="shared" si="16"/>
        <v>-46.97</v>
      </c>
      <c r="X6" s="1">
        <f t="shared" si="17"/>
        <v>551.71</v>
      </c>
      <c r="Y6" s="1">
        <f t="shared" si="1"/>
        <v>-48.54</v>
      </c>
      <c r="Z6" s="1">
        <f t="shared" si="18"/>
        <v>550</v>
      </c>
      <c r="AA6" s="1">
        <f t="shared" si="2"/>
        <v>-53.26</v>
      </c>
      <c r="AB6" s="1">
        <f t="shared" ref="AB6:AB18" si="21">ROUND((556/(1+EXP(-((AA6+120)-50.45)/4.65))),2)</f>
        <v>539.75</v>
      </c>
      <c r="AC6" s="1">
        <f t="shared" si="3"/>
        <v>-116.32</v>
      </c>
      <c r="AD6" s="1">
        <f t="shared" si="19"/>
        <v>0.02</v>
      </c>
    </row>
    <row r="7" spans="1:30" x14ac:dyDescent="0.25">
      <c r="A7" s="1">
        <v>4</v>
      </c>
      <c r="B7" s="1">
        <v>-48</v>
      </c>
      <c r="C7" s="1">
        <f t="shared" si="4"/>
        <v>-48.78</v>
      </c>
      <c r="E7" s="1">
        <f t="shared" si="5"/>
        <v>-46.07</v>
      </c>
      <c r="F7" s="1">
        <f t="shared" si="6"/>
        <v>-49.08</v>
      </c>
      <c r="G7" s="1">
        <f t="shared" si="7"/>
        <v>-52.09</v>
      </c>
      <c r="H7" s="1">
        <f t="shared" si="8"/>
        <v>-58.11</v>
      </c>
      <c r="I7" s="1">
        <f t="shared" si="9"/>
        <v>-64.13</v>
      </c>
      <c r="M7" s="1">
        <f t="shared" si="0"/>
        <v>0.78000000000000114</v>
      </c>
      <c r="N7" s="1">
        <f t="shared" si="10"/>
        <v>1.9299999999999997</v>
      </c>
      <c r="O7" s="1">
        <f t="shared" si="11"/>
        <v>1.0799999999999983</v>
      </c>
      <c r="P7" s="1">
        <f t="shared" si="12"/>
        <v>4.0900000000000034</v>
      </c>
      <c r="Q7" s="1">
        <f t="shared" si="13"/>
        <v>10.11</v>
      </c>
      <c r="R7" s="1">
        <f t="shared" si="14"/>
        <v>16.129999999999995</v>
      </c>
      <c r="T7" s="1">
        <v>555</v>
      </c>
      <c r="U7" s="2">
        <f t="shared" si="15"/>
        <v>-47.73</v>
      </c>
      <c r="V7" s="1">
        <f t="shared" si="20"/>
        <v>550.95000000000005</v>
      </c>
      <c r="W7" s="1">
        <f t="shared" si="16"/>
        <v>-48.78</v>
      </c>
      <c r="X7" s="1">
        <f t="shared" si="17"/>
        <v>549.69000000000005</v>
      </c>
      <c r="Y7" s="1">
        <f t="shared" si="1"/>
        <v>-51.04</v>
      </c>
      <c r="Z7" s="1">
        <f t="shared" si="18"/>
        <v>545.80999999999995</v>
      </c>
      <c r="AA7" s="1">
        <f t="shared" si="2"/>
        <v>-55.07</v>
      </c>
      <c r="AB7" s="1">
        <f t="shared" si="21"/>
        <v>532.35</v>
      </c>
      <c r="AC7" s="1">
        <f t="shared" si="3"/>
        <v>-118.82</v>
      </c>
      <c r="AD7" s="1">
        <f t="shared" si="19"/>
        <v>0.01</v>
      </c>
    </row>
    <row r="8" spans="1:30" x14ac:dyDescent="0.25">
      <c r="A8" s="1">
        <v>5</v>
      </c>
      <c r="B8" s="1">
        <v>-50</v>
      </c>
      <c r="C8" s="1">
        <f t="shared" si="4"/>
        <v>-50.19</v>
      </c>
      <c r="E8" s="1">
        <f t="shared" si="5"/>
        <v>-47.04</v>
      </c>
      <c r="F8" s="1">
        <f t="shared" si="6"/>
        <v>-50.53</v>
      </c>
      <c r="G8" s="1">
        <f t="shared" si="7"/>
        <v>-54.03</v>
      </c>
      <c r="H8" s="1">
        <f t="shared" si="8"/>
        <v>-61.02</v>
      </c>
      <c r="I8" s="1">
        <f t="shared" si="9"/>
        <v>-68.010000000000005</v>
      </c>
      <c r="M8" s="1">
        <f t="shared" si="0"/>
        <v>0.18999999999999773</v>
      </c>
      <c r="N8" s="1">
        <f t="shared" si="10"/>
        <v>2.9600000000000009</v>
      </c>
      <c r="O8" s="1">
        <f t="shared" si="11"/>
        <v>0.53000000000000114</v>
      </c>
      <c r="P8" s="1">
        <f t="shared" si="12"/>
        <v>4.0300000000000011</v>
      </c>
      <c r="Q8" s="1">
        <f t="shared" si="13"/>
        <v>11.020000000000003</v>
      </c>
      <c r="R8" s="1">
        <f t="shared" si="14"/>
        <v>18.010000000000005</v>
      </c>
      <c r="T8" s="1">
        <v>553</v>
      </c>
      <c r="U8" s="2">
        <f t="shared" si="15"/>
        <v>-49.14</v>
      </c>
      <c r="V8" s="1">
        <f t="shared" si="20"/>
        <v>549.17999999999995</v>
      </c>
      <c r="W8" s="1">
        <f t="shared" si="16"/>
        <v>-50.19</v>
      </c>
      <c r="X8" s="1">
        <f t="shared" si="17"/>
        <v>547.48</v>
      </c>
      <c r="Y8" s="1">
        <f t="shared" si="1"/>
        <v>-52.98</v>
      </c>
      <c r="Z8" s="1">
        <f t="shared" si="18"/>
        <v>540.67999999999995</v>
      </c>
      <c r="AA8" s="1">
        <f t="shared" si="2"/>
        <v>-56.47</v>
      </c>
      <c r="AB8" s="1">
        <f t="shared" si="21"/>
        <v>524.51</v>
      </c>
      <c r="AC8" s="1">
        <f t="shared" si="3"/>
        <v>-120.76</v>
      </c>
      <c r="AD8" s="1">
        <f t="shared" si="19"/>
        <v>0.01</v>
      </c>
    </row>
    <row r="9" spans="1:30" x14ac:dyDescent="0.25">
      <c r="A9" s="1">
        <v>6</v>
      </c>
      <c r="B9" s="1">
        <v>-51</v>
      </c>
      <c r="C9" s="1">
        <f t="shared" si="4"/>
        <v>-51.33</v>
      </c>
      <c r="E9" s="1">
        <f t="shared" si="5"/>
        <v>-47.83</v>
      </c>
      <c r="F9" s="1">
        <f t="shared" si="6"/>
        <v>-51.72</v>
      </c>
      <c r="G9" s="1">
        <f t="shared" si="7"/>
        <v>-55.61</v>
      </c>
      <c r="H9" s="1">
        <f t="shared" si="8"/>
        <v>-63.39</v>
      </c>
      <c r="I9" s="1">
        <f t="shared" si="9"/>
        <v>-71.180000000000007</v>
      </c>
      <c r="M9" s="1">
        <f t="shared" si="0"/>
        <v>0.32999999999999829</v>
      </c>
      <c r="N9" s="1">
        <f t="shared" si="10"/>
        <v>3.1700000000000017</v>
      </c>
      <c r="O9" s="1">
        <f t="shared" si="11"/>
        <v>0.71999999999999886</v>
      </c>
      <c r="P9" s="1">
        <f t="shared" si="12"/>
        <v>4.6099999999999994</v>
      </c>
      <c r="Q9" s="1">
        <f t="shared" si="13"/>
        <v>12.39</v>
      </c>
      <c r="R9" s="1">
        <f t="shared" si="14"/>
        <v>20.180000000000007</v>
      </c>
      <c r="T9" s="1">
        <v>555</v>
      </c>
      <c r="U9" s="2">
        <f t="shared" si="15"/>
        <v>-50.28</v>
      </c>
      <c r="V9" s="1">
        <f t="shared" si="20"/>
        <v>547.32000000000005</v>
      </c>
      <c r="W9" s="1">
        <f t="shared" si="16"/>
        <v>-51.33</v>
      </c>
      <c r="X9" s="1">
        <f t="shared" si="17"/>
        <v>545.16</v>
      </c>
      <c r="Y9" s="1">
        <f t="shared" si="1"/>
        <v>-54.56</v>
      </c>
      <c r="Z9" s="1">
        <f t="shared" si="18"/>
        <v>534.71</v>
      </c>
      <c r="AA9" s="1">
        <f t="shared" si="2"/>
        <v>-57.62</v>
      </c>
      <c r="AB9" s="1">
        <f t="shared" si="21"/>
        <v>516.30999999999995</v>
      </c>
      <c r="AC9" s="1">
        <f t="shared" si="3"/>
        <v>-122.34</v>
      </c>
      <c r="AD9" s="1">
        <f t="shared" si="19"/>
        <v>0.01</v>
      </c>
    </row>
    <row r="10" spans="1:30" x14ac:dyDescent="0.25">
      <c r="A10" s="1">
        <v>7</v>
      </c>
      <c r="B10" s="1">
        <v>-51.6</v>
      </c>
      <c r="C10" s="1">
        <f t="shared" si="4"/>
        <v>-52.3</v>
      </c>
      <c r="E10" s="1">
        <f t="shared" si="5"/>
        <v>-48.5</v>
      </c>
      <c r="F10" s="1">
        <f t="shared" si="6"/>
        <v>-52.73</v>
      </c>
      <c r="G10" s="1">
        <f t="shared" si="7"/>
        <v>-56.95</v>
      </c>
      <c r="H10" s="1">
        <f t="shared" si="8"/>
        <v>-65.400000000000006</v>
      </c>
      <c r="I10" s="1">
        <f t="shared" si="9"/>
        <v>-73.849999999999994</v>
      </c>
      <c r="M10" s="1">
        <f t="shared" si="0"/>
        <v>0.69999999999999574</v>
      </c>
      <c r="N10" s="1">
        <f t="shared" si="10"/>
        <v>3.1000000000000014</v>
      </c>
      <c r="O10" s="1">
        <f t="shared" si="11"/>
        <v>1.1299999999999955</v>
      </c>
      <c r="P10" s="1">
        <f t="shared" si="12"/>
        <v>5.3500000000000014</v>
      </c>
      <c r="Q10" s="1">
        <f t="shared" si="13"/>
        <v>13.800000000000004</v>
      </c>
      <c r="R10" s="1">
        <f t="shared" si="14"/>
        <v>22.249999999999993</v>
      </c>
      <c r="T10" s="1">
        <v>550</v>
      </c>
      <c r="U10" s="2">
        <f t="shared" si="15"/>
        <v>-51.25</v>
      </c>
      <c r="V10" s="1">
        <f t="shared" si="20"/>
        <v>545.35</v>
      </c>
      <c r="W10" s="1">
        <f t="shared" si="16"/>
        <v>-52.3</v>
      </c>
      <c r="X10" s="1">
        <f t="shared" si="17"/>
        <v>542.71</v>
      </c>
      <c r="Y10" s="1">
        <f t="shared" si="1"/>
        <v>-55.9</v>
      </c>
      <c r="Z10" s="1">
        <f t="shared" si="18"/>
        <v>527.96</v>
      </c>
      <c r="AA10" s="1">
        <f t="shared" si="2"/>
        <v>-58.59</v>
      </c>
      <c r="AB10" s="1">
        <f t="shared" si="21"/>
        <v>507.9</v>
      </c>
      <c r="AC10" s="1">
        <f t="shared" si="3"/>
        <v>-123.68</v>
      </c>
      <c r="AD10" s="1">
        <f t="shared" si="19"/>
        <v>0</v>
      </c>
    </row>
    <row r="11" spans="1:30" x14ac:dyDescent="0.25">
      <c r="A11" s="1">
        <v>8</v>
      </c>
      <c r="B11" s="1">
        <v>-53</v>
      </c>
      <c r="C11" s="1">
        <f t="shared" si="4"/>
        <v>-53.14</v>
      </c>
      <c r="E11" s="1">
        <f t="shared" si="5"/>
        <v>-49.08</v>
      </c>
      <c r="F11" s="1">
        <f t="shared" si="6"/>
        <v>-53.6</v>
      </c>
      <c r="G11" s="1">
        <f t="shared" si="7"/>
        <v>-58.11</v>
      </c>
      <c r="H11" s="1">
        <f t="shared" si="8"/>
        <v>-67.14</v>
      </c>
      <c r="I11" s="1">
        <f t="shared" si="9"/>
        <v>-76.17</v>
      </c>
      <c r="M11" s="1">
        <f t="shared" si="0"/>
        <v>0.14000000000000057</v>
      </c>
      <c r="N11" s="1">
        <f t="shared" si="10"/>
        <v>3.9200000000000017</v>
      </c>
      <c r="O11" s="1">
        <f t="shared" si="11"/>
        <v>0.60000000000000142</v>
      </c>
      <c r="P11" s="1">
        <f t="shared" si="12"/>
        <v>5.1099999999999994</v>
      </c>
      <c r="Q11" s="1">
        <f t="shared" si="13"/>
        <v>14.14</v>
      </c>
      <c r="R11" s="1">
        <f t="shared" si="14"/>
        <v>23.17</v>
      </c>
      <c r="T11" s="1">
        <v>550</v>
      </c>
      <c r="U11" s="2">
        <f t="shared" si="15"/>
        <v>-52.09</v>
      </c>
      <c r="V11" s="1">
        <f t="shared" si="20"/>
        <v>543.28</v>
      </c>
      <c r="W11" s="1">
        <f t="shared" si="16"/>
        <v>-53.14</v>
      </c>
      <c r="X11" s="1">
        <f t="shared" si="17"/>
        <v>540.16</v>
      </c>
      <c r="Y11" s="1">
        <f t="shared" si="1"/>
        <v>-57.06</v>
      </c>
      <c r="Z11" s="1">
        <f t="shared" si="18"/>
        <v>520.53</v>
      </c>
      <c r="AA11" s="1">
        <f t="shared" si="2"/>
        <v>-59.43</v>
      </c>
      <c r="AB11" s="1">
        <f t="shared" si="21"/>
        <v>499.35</v>
      </c>
      <c r="AC11" s="1">
        <f t="shared" si="3"/>
        <v>-124.84</v>
      </c>
      <c r="AD11" s="1">
        <f t="shared" si="19"/>
        <v>0</v>
      </c>
    </row>
    <row r="12" spans="1:30" x14ac:dyDescent="0.25">
      <c r="A12" s="1">
        <v>9</v>
      </c>
      <c r="B12" s="1">
        <v>-53.2</v>
      </c>
      <c r="C12" s="1">
        <f t="shared" si="4"/>
        <v>-53.89</v>
      </c>
      <c r="E12" s="1">
        <f t="shared" si="5"/>
        <v>-49.59</v>
      </c>
      <c r="F12" s="1">
        <f t="shared" si="6"/>
        <v>-54.36</v>
      </c>
      <c r="G12" s="1">
        <f t="shared" si="7"/>
        <v>-59.13</v>
      </c>
      <c r="H12" s="1">
        <f t="shared" si="8"/>
        <v>-68.680000000000007</v>
      </c>
      <c r="I12" s="1">
        <f t="shared" si="9"/>
        <v>-78.22</v>
      </c>
      <c r="M12" s="1">
        <f t="shared" si="0"/>
        <v>0.68999999999999773</v>
      </c>
      <c r="N12" s="1">
        <f t="shared" si="10"/>
        <v>3.6099999999999994</v>
      </c>
      <c r="O12" s="1">
        <f t="shared" si="11"/>
        <v>1.1599999999999966</v>
      </c>
      <c r="P12" s="1">
        <f t="shared" si="12"/>
        <v>5.93</v>
      </c>
      <c r="Q12" s="1">
        <f t="shared" si="13"/>
        <v>15.480000000000004</v>
      </c>
      <c r="R12" s="1">
        <f t="shared" si="14"/>
        <v>25.019999999999996</v>
      </c>
      <c r="T12" s="1">
        <v>550</v>
      </c>
      <c r="U12" s="2">
        <f t="shared" si="15"/>
        <v>-52.84</v>
      </c>
      <c r="V12" s="1">
        <f t="shared" si="20"/>
        <v>541.12</v>
      </c>
      <c r="W12" s="1">
        <f t="shared" si="16"/>
        <v>-53.89</v>
      </c>
      <c r="X12" s="1">
        <f t="shared" si="17"/>
        <v>537.47</v>
      </c>
      <c r="Y12" s="1">
        <f t="shared" si="1"/>
        <v>-58.08</v>
      </c>
      <c r="Z12" s="1">
        <f t="shared" si="18"/>
        <v>512.51</v>
      </c>
      <c r="AA12" s="1">
        <f t="shared" si="2"/>
        <v>-60.17</v>
      </c>
      <c r="AB12" s="1">
        <f t="shared" si="21"/>
        <v>490.72</v>
      </c>
      <c r="AC12" s="1">
        <f t="shared" si="3"/>
        <v>-125.86</v>
      </c>
      <c r="AD12" s="1">
        <f t="shared" si="19"/>
        <v>0</v>
      </c>
    </row>
    <row r="13" spans="1:30" x14ac:dyDescent="0.25">
      <c r="A13" s="1">
        <v>10</v>
      </c>
      <c r="B13" s="1">
        <v>-55</v>
      </c>
      <c r="C13" s="1">
        <f t="shared" si="4"/>
        <v>-54.55</v>
      </c>
      <c r="E13" s="1">
        <f t="shared" si="5"/>
        <v>-50.05</v>
      </c>
      <c r="F13" s="1">
        <f t="shared" si="6"/>
        <v>-55.05</v>
      </c>
      <c r="G13" s="1">
        <f t="shared" si="7"/>
        <v>-60.05</v>
      </c>
      <c r="H13" s="1">
        <f t="shared" si="8"/>
        <v>-70.05</v>
      </c>
      <c r="I13" s="1">
        <f t="shared" si="9"/>
        <v>-80.05</v>
      </c>
      <c r="M13" s="1">
        <f t="shared" si="0"/>
        <v>0.45000000000000284</v>
      </c>
      <c r="N13" s="1">
        <f t="shared" si="10"/>
        <v>4.9500000000000028</v>
      </c>
      <c r="O13" s="1">
        <f t="shared" si="11"/>
        <v>4.9999999999997158E-2</v>
      </c>
      <c r="P13" s="1">
        <f t="shared" si="12"/>
        <v>5.0499999999999972</v>
      </c>
      <c r="Q13" s="1">
        <f t="shared" si="13"/>
        <v>15.049999999999997</v>
      </c>
      <c r="R13" s="1">
        <f t="shared" si="14"/>
        <v>25.049999999999997</v>
      </c>
      <c r="T13" s="1">
        <v>530</v>
      </c>
      <c r="U13" s="2">
        <f t="shared" si="15"/>
        <v>-53.5</v>
      </c>
      <c r="V13" s="1">
        <f t="shared" si="20"/>
        <v>538.91999999999996</v>
      </c>
      <c r="W13" s="1">
        <f t="shared" si="16"/>
        <v>-54.55</v>
      </c>
      <c r="X13" s="1">
        <f t="shared" si="17"/>
        <v>534.76</v>
      </c>
      <c r="Y13" s="1">
        <f t="shared" si="1"/>
        <v>-59</v>
      </c>
      <c r="Z13" s="1">
        <f t="shared" si="18"/>
        <v>503.88</v>
      </c>
      <c r="AA13" s="1">
        <f t="shared" si="2"/>
        <v>-60.84</v>
      </c>
      <c r="AB13" s="1">
        <f t="shared" si="21"/>
        <v>481.95</v>
      </c>
      <c r="AC13" s="1">
        <f t="shared" si="3"/>
        <v>-126.78</v>
      </c>
      <c r="AD13" s="1">
        <f t="shared" si="19"/>
        <v>0</v>
      </c>
    </row>
    <row r="14" spans="1:30" x14ac:dyDescent="0.25">
      <c r="A14" s="1">
        <v>11</v>
      </c>
      <c r="B14" s="1">
        <v>-55.3</v>
      </c>
      <c r="C14" s="1">
        <f t="shared" si="4"/>
        <v>-55.15</v>
      </c>
      <c r="E14" s="1">
        <f t="shared" si="5"/>
        <v>-50.46</v>
      </c>
      <c r="F14" s="1">
        <f t="shared" si="6"/>
        <v>-55.67</v>
      </c>
      <c r="G14" s="1">
        <f t="shared" si="7"/>
        <v>-60.88</v>
      </c>
      <c r="H14" s="1">
        <f t="shared" si="8"/>
        <v>-71.290000000000006</v>
      </c>
      <c r="I14" s="1">
        <f t="shared" si="9"/>
        <v>-81.709999999999994</v>
      </c>
      <c r="M14" s="1">
        <f t="shared" si="0"/>
        <v>0.14999999999999858</v>
      </c>
      <c r="N14" s="1">
        <f t="shared" si="10"/>
        <v>4.8399999999999963</v>
      </c>
      <c r="O14" s="1">
        <f t="shared" si="11"/>
        <v>0.37000000000000455</v>
      </c>
      <c r="P14" s="1">
        <f t="shared" si="12"/>
        <v>5.5800000000000054</v>
      </c>
      <c r="Q14" s="1">
        <f t="shared" si="13"/>
        <v>15.990000000000009</v>
      </c>
      <c r="R14" s="1">
        <f t="shared" si="14"/>
        <v>26.409999999999997</v>
      </c>
      <c r="T14" s="1">
        <v>530</v>
      </c>
      <c r="U14" s="2">
        <f t="shared" si="15"/>
        <v>-54.1</v>
      </c>
      <c r="V14" s="1">
        <f t="shared" si="20"/>
        <v>536.65</v>
      </c>
      <c r="W14" s="1">
        <f t="shared" si="16"/>
        <v>-55.15</v>
      </c>
      <c r="X14" s="1">
        <f t="shared" si="17"/>
        <v>531.96</v>
      </c>
      <c r="Y14" s="1">
        <f t="shared" si="1"/>
        <v>-59.83</v>
      </c>
      <c r="Z14" s="1">
        <f t="shared" si="18"/>
        <v>494.82</v>
      </c>
      <c r="AA14" s="1">
        <f t="shared" si="2"/>
        <v>-61.44</v>
      </c>
      <c r="AB14" s="1">
        <f t="shared" si="21"/>
        <v>473.27</v>
      </c>
      <c r="AC14" s="1">
        <f t="shared" si="3"/>
        <v>-127.6</v>
      </c>
      <c r="AD14" s="1">
        <f t="shared" si="19"/>
        <v>0</v>
      </c>
    </row>
    <row r="15" spans="1:30" x14ac:dyDescent="0.25">
      <c r="A15" s="1">
        <v>12</v>
      </c>
      <c r="B15" s="1">
        <v>-56</v>
      </c>
      <c r="C15" s="1">
        <f t="shared" si="4"/>
        <v>-55.7</v>
      </c>
      <c r="E15" s="1">
        <f t="shared" si="5"/>
        <v>-50.84</v>
      </c>
      <c r="F15" s="1">
        <f t="shared" si="6"/>
        <v>-56.24</v>
      </c>
      <c r="G15" s="1">
        <f t="shared" si="7"/>
        <v>-61.63</v>
      </c>
      <c r="H15" s="1">
        <f t="shared" si="8"/>
        <v>-72.430000000000007</v>
      </c>
      <c r="I15" s="1">
        <f t="shared" si="9"/>
        <v>-83.22</v>
      </c>
      <c r="M15" s="1">
        <f t="shared" si="0"/>
        <v>0.29999999999999716</v>
      </c>
      <c r="N15" s="1">
        <f t="shared" si="10"/>
        <v>5.1599999999999966</v>
      </c>
      <c r="O15" s="1">
        <f t="shared" si="11"/>
        <v>0.24000000000000199</v>
      </c>
      <c r="P15" s="1">
        <f t="shared" si="12"/>
        <v>5.6300000000000026</v>
      </c>
      <c r="Q15" s="1">
        <f t="shared" si="13"/>
        <v>16.430000000000007</v>
      </c>
      <c r="R15" s="1">
        <f t="shared" si="14"/>
        <v>27.22</v>
      </c>
      <c r="T15" s="1">
        <v>530</v>
      </c>
      <c r="U15" s="2">
        <f t="shared" si="15"/>
        <v>-54.65</v>
      </c>
      <c r="V15" s="1">
        <f t="shared" si="20"/>
        <v>534.30999999999995</v>
      </c>
      <c r="W15" s="1">
        <f t="shared" si="16"/>
        <v>-55.7</v>
      </c>
      <c r="X15" s="1">
        <f t="shared" si="17"/>
        <v>529.09</v>
      </c>
      <c r="Y15" s="1">
        <f t="shared" si="1"/>
        <v>-60.58</v>
      </c>
      <c r="Z15" s="1">
        <f t="shared" si="18"/>
        <v>485.47</v>
      </c>
      <c r="AA15" s="1">
        <f t="shared" si="2"/>
        <v>-61.98</v>
      </c>
      <c r="AB15" s="1">
        <f t="shared" si="21"/>
        <v>464.75</v>
      </c>
      <c r="AC15" s="1">
        <f t="shared" si="3"/>
        <v>-128.36000000000001</v>
      </c>
      <c r="AD15" s="1">
        <f t="shared" si="19"/>
        <v>0</v>
      </c>
    </row>
    <row r="16" spans="1:30" x14ac:dyDescent="0.25">
      <c r="A16" s="1">
        <v>13</v>
      </c>
      <c r="B16" s="1">
        <v>-56.6</v>
      </c>
      <c r="C16" s="1">
        <f t="shared" si="4"/>
        <v>-56.2</v>
      </c>
      <c r="E16" s="1">
        <f t="shared" si="5"/>
        <v>-51.19</v>
      </c>
      <c r="F16" s="1">
        <f t="shared" si="6"/>
        <v>-56.76</v>
      </c>
      <c r="G16" s="1">
        <f t="shared" si="7"/>
        <v>-62.33</v>
      </c>
      <c r="H16" s="1">
        <f t="shared" si="8"/>
        <v>-73.47</v>
      </c>
      <c r="I16" s="1">
        <f t="shared" si="9"/>
        <v>-84.61</v>
      </c>
      <c r="M16" s="1">
        <f t="shared" si="0"/>
        <v>0.39999999999999858</v>
      </c>
      <c r="N16" s="1">
        <f t="shared" si="10"/>
        <v>5.4100000000000037</v>
      </c>
      <c r="O16" s="1">
        <f t="shared" si="11"/>
        <v>0.15999999999999659</v>
      </c>
      <c r="P16" s="1">
        <f t="shared" si="12"/>
        <v>5.7299999999999969</v>
      </c>
      <c r="Q16" s="1">
        <f t="shared" si="13"/>
        <v>16.869999999999997</v>
      </c>
      <c r="R16" s="1">
        <f t="shared" si="14"/>
        <v>28.009999999999998</v>
      </c>
      <c r="T16" s="1">
        <v>527</v>
      </c>
      <c r="U16" s="2">
        <f t="shared" si="15"/>
        <v>-55.15</v>
      </c>
      <c r="V16" s="1">
        <f t="shared" si="20"/>
        <v>531.96</v>
      </c>
      <c r="W16" s="1">
        <f t="shared" si="16"/>
        <v>-56.2</v>
      </c>
      <c r="X16" s="1">
        <f t="shared" si="17"/>
        <v>526.19000000000005</v>
      </c>
      <c r="Y16" s="1">
        <f t="shared" si="1"/>
        <v>-61.28</v>
      </c>
      <c r="Z16" s="1">
        <f t="shared" si="18"/>
        <v>475.66</v>
      </c>
      <c r="AA16" s="1">
        <f t="shared" si="2"/>
        <v>-62.49</v>
      </c>
      <c r="AB16" s="1">
        <f t="shared" si="21"/>
        <v>456.08</v>
      </c>
      <c r="AC16" s="1">
        <f t="shared" si="3"/>
        <v>-129.06</v>
      </c>
      <c r="AD16" s="1">
        <f t="shared" si="19"/>
        <v>0</v>
      </c>
    </row>
    <row r="17" spans="1:30" x14ac:dyDescent="0.25">
      <c r="A17" s="1">
        <v>14</v>
      </c>
      <c r="B17" s="1">
        <v>-57.7</v>
      </c>
      <c r="C17" s="1">
        <f t="shared" si="4"/>
        <v>-56.67</v>
      </c>
      <c r="E17" s="1">
        <f t="shared" si="5"/>
        <v>-51.51</v>
      </c>
      <c r="F17" s="1">
        <f t="shared" si="6"/>
        <v>-57.24</v>
      </c>
      <c r="G17" s="1">
        <f t="shared" si="7"/>
        <v>-62.97</v>
      </c>
      <c r="H17" s="1">
        <f t="shared" si="8"/>
        <v>-74.430000000000007</v>
      </c>
      <c r="I17" s="1">
        <f t="shared" si="9"/>
        <v>-85.9</v>
      </c>
      <c r="M17" s="1">
        <f t="shared" si="0"/>
        <v>1.0300000000000011</v>
      </c>
      <c r="N17" s="1">
        <f t="shared" si="10"/>
        <v>6.1900000000000048</v>
      </c>
      <c r="O17" s="1">
        <f t="shared" si="11"/>
        <v>0.46000000000000085</v>
      </c>
      <c r="P17" s="1">
        <f t="shared" si="12"/>
        <v>5.269999999999996</v>
      </c>
      <c r="Q17" s="1">
        <f t="shared" si="13"/>
        <v>16.730000000000004</v>
      </c>
      <c r="R17" s="1">
        <f t="shared" si="14"/>
        <v>28.200000000000003</v>
      </c>
      <c r="T17" s="1">
        <v>505</v>
      </c>
      <c r="U17" s="2">
        <f t="shared" si="15"/>
        <v>-55.62</v>
      </c>
      <c r="V17" s="1">
        <f t="shared" si="20"/>
        <v>529.52</v>
      </c>
      <c r="W17" s="1">
        <f t="shared" si="16"/>
        <v>-56.67</v>
      </c>
      <c r="X17" s="1">
        <f t="shared" si="17"/>
        <v>523.21</v>
      </c>
      <c r="Y17" s="1">
        <f t="shared" si="1"/>
        <v>-61.92</v>
      </c>
      <c r="Z17" s="1">
        <f t="shared" si="18"/>
        <v>465.73</v>
      </c>
      <c r="AA17" s="1">
        <f t="shared" si="2"/>
        <v>-62.96</v>
      </c>
      <c r="AB17" s="1">
        <f t="shared" si="21"/>
        <v>447.52</v>
      </c>
      <c r="AC17" s="1">
        <f t="shared" si="3"/>
        <v>-129.69999999999999</v>
      </c>
      <c r="AD17" s="1">
        <f t="shared" si="19"/>
        <v>0</v>
      </c>
    </row>
    <row r="18" spans="1:30" x14ac:dyDescent="0.25">
      <c r="A18" s="1">
        <v>15</v>
      </c>
      <c r="B18" s="1">
        <v>-58</v>
      </c>
      <c r="C18" s="1">
        <f t="shared" si="4"/>
        <v>-57.1</v>
      </c>
      <c r="E18" s="1">
        <f t="shared" si="5"/>
        <v>-51.81</v>
      </c>
      <c r="F18" s="1">
        <f t="shared" si="6"/>
        <v>-57.69</v>
      </c>
      <c r="G18" s="1">
        <f t="shared" si="7"/>
        <v>-63.57</v>
      </c>
      <c r="H18" s="1">
        <f t="shared" si="8"/>
        <v>-75.33</v>
      </c>
      <c r="I18" s="1">
        <f t="shared" si="9"/>
        <v>-87.09</v>
      </c>
      <c r="M18" s="1">
        <f t="shared" si="0"/>
        <v>0.89999999999999858</v>
      </c>
      <c r="N18" s="1">
        <f t="shared" si="10"/>
        <v>6.1899999999999977</v>
      </c>
      <c r="O18" s="1">
        <f t="shared" si="11"/>
        <v>0.31000000000000227</v>
      </c>
      <c r="P18" s="1">
        <f t="shared" si="12"/>
        <v>5.57</v>
      </c>
      <c r="Q18" s="1">
        <f t="shared" si="13"/>
        <v>17.329999999999998</v>
      </c>
      <c r="R18" s="1">
        <f t="shared" si="14"/>
        <v>29.090000000000003</v>
      </c>
      <c r="T18" s="1">
        <v>495</v>
      </c>
      <c r="U18" s="2">
        <f t="shared" si="15"/>
        <v>-56.05</v>
      </c>
      <c r="V18" s="1">
        <f t="shared" si="20"/>
        <v>527.09</v>
      </c>
      <c r="W18" s="1">
        <f t="shared" si="16"/>
        <v>-57.1</v>
      </c>
      <c r="X18" s="1">
        <f t="shared" si="17"/>
        <v>520.24</v>
      </c>
      <c r="Y18" s="1">
        <f t="shared" si="1"/>
        <v>-62.52</v>
      </c>
      <c r="Z18" s="1">
        <f t="shared" si="18"/>
        <v>455.55</v>
      </c>
      <c r="AA18" s="1">
        <f t="shared" si="2"/>
        <v>-63.39</v>
      </c>
      <c r="AB18" s="1">
        <f t="shared" si="21"/>
        <v>439.22</v>
      </c>
      <c r="AC18" s="1">
        <f t="shared" si="3"/>
        <v>-130.30000000000001</v>
      </c>
      <c r="AD18" s="1">
        <f t="shared" si="19"/>
        <v>0</v>
      </c>
    </row>
    <row r="19" spans="1:30" x14ac:dyDescent="0.25">
      <c r="L19" s="1" t="s">
        <v>11</v>
      </c>
      <c r="M19" s="1">
        <f>_xlfn.STDEV.S(M4:M18)</f>
        <v>0.33341665625260314</v>
      </c>
      <c r="N19" s="1">
        <f t="shared" ref="N19:R19" si="22">_xlfn.STDEV.S(N4:N18)</f>
        <v>1.7247304827407797</v>
      </c>
      <c r="O19" s="1">
        <f t="shared" si="22"/>
        <v>0.37543879090243831</v>
      </c>
      <c r="P19" s="1">
        <f t="shared" si="22"/>
        <v>1.48782903523733</v>
      </c>
      <c r="Q19" s="1">
        <f t="shared" si="22"/>
        <v>4.840907333292364</v>
      </c>
      <c r="R19" s="1">
        <f t="shared" si="22"/>
        <v>8.2298927841190732</v>
      </c>
      <c r="U19" s="2"/>
    </row>
    <row r="20" spans="1:30" x14ac:dyDescent="0.25">
      <c r="L20" s="1" t="s">
        <v>12</v>
      </c>
      <c r="M20" s="1">
        <f>AVERAGE(M4:M18)</f>
        <v>0.50333333333333219</v>
      </c>
      <c r="N20" s="1">
        <f t="shared" ref="N20:R20" si="23">AVERAGE(N4:N18)</f>
        <v>3.7066666666666666</v>
      </c>
      <c r="O20" s="1">
        <f t="shared" si="23"/>
        <v>0.57599999999999951</v>
      </c>
      <c r="P20" s="1">
        <f t="shared" si="23"/>
        <v>4.5106666666666664</v>
      </c>
      <c r="Q20" s="1">
        <f t="shared" si="23"/>
        <v>12.58866666666667</v>
      </c>
      <c r="R20" s="1">
        <f t="shared" si="23"/>
        <v>20.667333333333332</v>
      </c>
      <c r="U20" s="2"/>
    </row>
    <row r="22" spans="1:30" x14ac:dyDescent="0.25">
      <c r="C22" s="6" t="s">
        <v>19</v>
      </c>
      <c r="D22" s="6"/>
      <c r="E22" s="6"/>
      <c r="F22" s="6"/>
      <c r="G22" s="6"/>
      <c r="J22" s="6" t="s">
        <v>10</v>
      </c>
      <c r="K22" s="6"/>
      <c r="L22" s="6"/>
      <c r="M22" s="6"/>
      <c r="N22" s="6"/>
      <c r="U22" s="6" t="s">
        <v>26</v>
      </c>
      <c r="V22" s="6"/>
      <c r="W22" s="6"/>
      <c r="X22" s="6"/>
      <c r="Y22" s="6"/>
      <c r="Z22" s="2"/>
      <c r="AA22" s="2"/>
      <c r="AB22" s="2"/>
    </row>
    <row r="23" spans="1:30" x14ac:dyDescent="0.25">
      <c r="A23" s="1" t="s">
        <v>0</v>
      </c>
      <c r="B23" s="1" t="s">
        <v>1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J23" s="1" t="s">
        <v>14</v>
      </c>
      <c r="K23" s="1" t="s">
        <v>15</v>
      </c>
      <c r="L23" s="1" t="s">
        <v>16</v>
      </c>
      <c r="M23" s="1" t="s">
        <v>17</v>
      </c>
      <c r="N23" s="1" t="s">
        <v>18</v>
      </c>
      <c r="U23" s="1" t="str">
        <f>U3</f>
        <v>Log_D_P_Model</v>
      </c>
      <c r="V23" s="1" t="str">
        <f>W3</f>
        <v>Log_D_S_M</v>
      </c>
      <c r="W23" s="1" t="str">
        <f>Y3</f>
        <v>W/F_M</v>
      </c>
      <c r="X23" s="1" t="str">
        <f>AA3</f>
        <v>IUT_M</v>
      </c>
      <c r="Y23" s="1" t="str">
        <f>AC3</f>
        <v>F_S_M</v>
      </c>
    </row>
    <row r="24" spans="1:30" x14ac:dyDescent="0.25">
      <c r="A24" s="1">
        <v>1</v>
      </c>
      <c r="B24" s="1">
        <v>-39</v>
      </c>
      <c r="C24" s="1">
        <f>ROUND(-39-10*1.45*LOG10(A24),2)</f>
        <v>-39</v>
      </c>
      <c r="D24" s="1">
        <f>ROUND(-39-10*$B$1*LOG10(A24)-1.05,2)</f>
        <v>-40.049999999999997</v>
      </c>
      <c r="E24" s="1">
        <f>ROUND(-39-20*LOG10(A24),2)</f>
        <v>-39</v>
      </c>
      <c r="F24" s="1">
        <f>ROUND(-20*LOG10(5210)-10*1.45*LOG10(A24)+28,2)</f>
        <v>-46.34</v>
      </c>
      <c r="G24" s="1">
        <f>ROUND(-20*LOG10(5210)-20*LOG10(A24)-32.44,2)</f>
        <v>-106.78</v>
      </c>
      <c r="J24" s="1">
        <f>ABS(B24-C24)</f>
        <v>0</v>
      </c>
      <c r="K24" s="1">
        <f>ABS(B24-D24)</f>
        <v>1.0499999999999972</v>
      </c>
      <c r="L24" s="1">
        <f>ABS(B24-E24)</f>
        <v>0</v>
      </c>
      <c r="M24" s="1">
        <f>ABS(B24-F24)</f>
        <v>7.3400000000000034</v>
      </c>
      <c r="N24" s="1">
        <f>ABS(B24-G24)</f>
        <v>67.78</v>
      </c>
      <c r="U24" s="1">
        <f>ABS(T4-V4)</f>
        <v>0.22000000000002728</v>
      </c>
      <c r="V24" s="1">
        <f>ABS(T4-X4)</f>
        <v>1.999999999998181E-2</v>
      </c>
      <c r="W24" s="1">
        <f>ABS(T4-Z4)</f>
        <v>0.22000000000002728</v>
      </c>
      <c r="X24" s="1">
        <f>ABS(T4-AB4)</f>
        <v>2.75</v>
      </c>
      <c r="Y24" s="1">
        <f>ABS(T4-AD4)</f>
        <v>554.80999999999995</v>
      </c>
    </row>
    <row r="25" spans="1:30" x14ac:dyDescent="0.25">
      <c r="A25" s="1">
        <v>2</v>
      </c>
      <c r="B25" s="1">
        <v>-44</v>
      </c>
      <c r="C25" s="1">
        <f t="shared" ref="C25:C38" si="24">ROUND(-39-10*1.45*LOG10(A25),2)</f>
        <v>-43.36</v>
      </c>
      <c r="D25" s="1">
        <f t="shared" ref="D25:D38" si="25">ROUND(-39-10*$B$1*LOG10(A25)-1.05,2)</f>
        <v>-44.41</v>
      </c>
      <c r="E25" s="1">
        <f t="shared" ref="E25:E38" si="26">ROUND(-39-20*LOG10(A25),2)</f>
        <v>-45.02</v>
      </c>
      <c r="F25" s="1">
        <f t="shared" ref="F25:F38" si="27">ROUND(-20*LOG10(5210)-10*1.45*LOG10(A25)+28,2)</f>
        <v>-50.7</v>
      </c>
      <c r="G25" s="1">
        <f t="shared" ref="G25:G38" si="28">ROUND(-20*LOG10(5210)-20*LOG10(A25)-32.44,2)</f>
        <v>-112.8</v>
      </c>
      <c r="J25" s="1">
        <f t="shared" ref="J25:J38" si="29">ABS(B25-C25)</f>
        <v>0.64000000000000057</v>
      </c>
      <c r="K25" s="1">
        <f t="shared" ref="K25:K38" si="30">ABS(B25-D25)</f>
        <v>0.40999999999999659</v>
      </c>
      <c r="L25" s="1">
        <f t="shared" ref="L25:L38" si="31">ABS(B25-E25)</f>
        <v>1.0200000000000031</v>
      </c>
      <c r="M25" s="1">
        <f t="shared" ref="M25:M38" si="32">ABS(B25-F25)</f>
        <v>6.7000000000000028</v>
      </c>
      <c r="N25" s="1">
        <f t="shared" ref="N25:N38" si="33">ABS(B25-G25)</f>
        <v>68.8</v>
      </c>
      <c r="U25" s="1">
        <f t="shared" ref="U25:U38" si="34">ABS(T5-V5)</f>
        <v>1.999999999998181E-2</v>
      </c>
      <c r="V25" s="1">
        <f t="shared" ref="V25:V38" si="35">ABS(T5-X5)</f>
        <v>0.48000000000001819</v>
      </c>
      <c r="W25" s="1">
        <f t="shared" ref="W25:W38" si="36">ABS(T5-Z5)</f>
        <v>0.83000000000004093</v>
      </c>
      <c r="X25" s="1">
        <f t="shared" ref="X25:X38" si="37">ABS(T5-AB5)</f>
        <v>1.75</v>
      </c>
      <c r="Y25" s="1">
        <f t="shared" ref="Y25:Y38" si="38">ABS(T5-AD5)</f>
        <v>553.95000000000005</v>
      </c>
    </row>
    <row r="26" spans="1:30" x14ac:dyDescent="0.25">
      <c r="A26" s="1">
        <v>3</v>
      </c>
      <c r="B26" s="1">
        <v>-47</v>
      </c>
      <c r="C26" s="1">
        <f t="shared" si="24"/>
        <v>-45.92</v>
      </c>
      <c r="D26" s="1">
        <f t="shared" si="25"/>
        <v>-46.97</v>
      </c>
      <c r="E26" s="1">
        <f t="shared" si="26"/>
        <v>-48.54</v>
      </c>
      <c r="F26" s="1">
        <f t="shared" si="27"/>
        <v>-53.26</v>
      </c>
      <c r="G26" s="1">
        <f t="shared" si="28"/>
        <v>-116.32</v>
      </c>
      <c r="J26" s="1">
        <f t="shared" si="29"/>
        <v>1.0799999999999983</v>
      </c>
      <c r="K26" s="1">
        <f t="shared" si="30"/>
        <v>3.0000000000001137E-2</v>
      </c>
      <c r="L26" s="1">
        <f t="shared" si="31"/>
        <v>1.5399999999999991</v>
      </c>
      <c r="M26" s="1">
        <f t="shared" si="32"/>
        <v>6.259999999999998</v>
      </c>
      <c r="N26" s="1">
        <f t="shared" si="33"/>
        <v>69.319999999999993</v>
      </c>
      <c r="U26" s="1">
        <f t="shared" si="34"/>
        <v>2.42999999999995</v>
      </c>
      <c r="V26" s="1">
        <f t="shared" si="35"/>
        <v>3.2899999999999636</v>
      </c>
      <c r="W26" s="1">
        <f t="shared" si="36"/>
        <v>5</v>
      </c>
      <c r="X26" s="1">
        <f t="shared" si="37"/>
        <v>15.25</v>
      </c>
      <c r="Y26" s="1">
        <f t="shared" si="38"/>
        <v>554.98</v>
      </c>
    </row>
    <row r="27" spans="1:30" x14ac:dyDescent="0.25">
      <c r="A27" s="1">
        <v>4</v>
      </c>
      <c r="B27" s="1">
        <v>-48</v>
      </c>
      <c r="C27" s="1">
        <f t="shared" si="24"/>
        <v>-47.73</v>
      </c>
      <c r="D27" s="1">
        <f t="shared" si="25"/>
        <v>-48.78</v>
      </c>
      <c r="E27" s="1">
        <f t="shared" si="26"/>
        <v>-51.04</v>
      </c>
      <c r="F27" s="1">
        <f t="shared" si="27"/>
        <v>-55.07</v>
      </c>
      <c r="G27" s="1">
        <f t="shared" si="28"/>
        <v>-118.82</v>
      </c>
      <c r="J27" s="1">
        <f t="shared" si="29"/>
        <v>0.27000000000000313</v>
      </c>
      <c r="K27" s="1">
        <f t="shared" si="30"/>
        <v>0.78000000000000114</v>
      </c>
      <c r="L27" s="1">
        <f t="shared" si="31"/>
        <v>3.0399999999999991</v>
      </c>
      <c r="M27" s="1">
        <f t="shared" si="32"/>
        <v>7.07</v>
      </c>
      <c r="N27" s="1">
        <f t="shared" si="33"/>
        <v>70.819999999999993</v>
      </c>
      <c r="U27" s="1">
        <f t="shared" si="34"/>
        <v>4.0499999999999545</v>
      </c>
      <c r="V27" s="1">
        <f t="shared" si="35"/>
        <v>5.3099999999999454</v>
      </c>
      <c r="W27" s="1">
        <f t="shared" si="36"/>
        <v>9.1900000000000546</v>
      </c>
      <c r="X27" s="1">
        <f t="shared" si="37"/>
        <v>22.649999999999977</v>
      </c>
      <c r="Y27" s="1">
        <f t="shared" si="38"/>
        <v>554.99</v>
      </c>
    </row>
    <row r="28" spans="1:30" x14ac:dyDescent="0.25">
      <c r="A28" s="1">
        <v>5</v>
      </c>
      <c r="B28" s="1">
        <v>-50</v>
      </c>
      <c r="C28" s="1">
        <f t="shared" si="24"/>
        <v>-49.14</v>
      </c>
      <c r="D28" s="1">
        <f t="shared" si="25"/>
        <v>-50.19</v>
      </c>
      <c r="E28" s="1">
        <f t="shared" si="26"/>
        <v>-52.98</v>
      </c>
      <c r="F28" s="1">
        <f t="shared" si="27"/>
        <v>-56.47</v>
      </c>
      <c r="G28" s="1">
        <f t="shared" si="28"/>
        <v>-120.76</v>
      </c>
      <c r="J28" s="1">
        <f t="shared" si="29"/>
        <v>0.85999999999999943</v>
      </c>
      <c r="K28" s="1">
        <f t="shared" si="30"/>
        <v>0.18999999999999773</v>
      </c>
      <c r="L28" s="1">
        <f t="shared" si="31"/>
        <v>2.9799999999999969</v>
      </c>
      <c r="M28" s="1">
        <f t="shared" si="32"/>
        <v>6.4699999999999989</v>
      </c>
      <c r="N28" s="1">
        <f t="shared" si="33"/>
        <v>70.760000000000005</v>
      </c>
      <c r="U28" s="1">
        <f t="shared" si="34"/>
        <v>3.82000000000005</v>
      </c>
      <c r="V28" s="1">
        <f t="shared" si="35"/>
        <v>5.5199999999999818</v>
      </c>
      <c r="W28" s="1">
        <f t="shared" si="36"/>
        <v>12.32000000000005</v>
      </c>
      <c r="X28" s="1">
        <f t="shared" si="37"/>
        <v>28.490000000000009</v>
      </c>
      <c r="Y28" s="1">
        <f t="shared" si="38"/>
        <v>552.99</v>
      </c>
    </row>
    <row r="29" spans="1:30" x14ac:dyDescent="0.25">
      <c r="A29" s="1">
        <v>6</v>
      </c>
      <c r="B29" s="1">
        <v>-51</v>
      </c>
      <c r="C29" s="1">
        <f t="shared" si="24"/>
        <v>-50.28</v>
      </c>
      <c r="D29" s="1">
        <f t="shared" si="25"/>
        <v>-51.33</v>
      </c>
      <c r="E29" s="1">
        <f t="shared" si="26"/>
        <v>-54.56</v>
      </c>
      <c r="F29" s="1">
        <f t="shared" si="27"/>
        <v>-57.62</v>
      </c>
      <c r="G29" s="1">
        <f t="shared" si="28"/>
        <v>-122.34</v>
      </c>
      <c r="J29" s="1">
        <f t="shared" si="29"/>
        <v>0.71999999999999886</v>
      </c>
      <c r="K29" s="1">
        <f t="shared" si="30"/>
        <v>0.32999999999999829</v>
      </c>
      <c r="L29" s="1">
        <f t="shared" si="31"/>
        <v>3.5600000000000023</v>
      </c>
      <c r="M29" s="1">
        <f t="shared" si="32"/>
        <v>6.6199999999999974</v>
      </c>
      <c r="N29" s="1">
        <f t="shared" si="33"/>
        <v>71.34</v>
      </c>
      <c r="U29" s="1">
        <f t="shared" si="34"/>
        <v>7.67999999999995</v>
      </c>
      <c r="V29" s="1">
        <f t="shared" si="35"/>
        <v>9.8400000000000318</v>
      </c>
      <c r="W29" s="1">
        <f t="shared" si="36"/>
        <v>20.289999999999964</v>
      </c>
      <c r="X29" s="1">
        <f t="shared" si="37"/>
        <v>38.690000000000055</v>
      </c>
      <c r="Y29" s="1">
        <f t="shared" si="38"/>
        <v>554.99</v>
      </c>
    </row>
    <row r="30" spans="1:30" x14ac:dyDescent="0.25">
      <c r="A30" s="1">
        <v>7</v>
      </c>
      <c r="B30" s="1">
        <v>-51.6</v>
      </c>
      <c r="C30" s="1">
        <f t="shared" si="24"/>
        <v>-51.25</v>
      </c>
      <c r="D30" s="1">
        <f t="shared" si="25"/>
        <v>-52.3</v>
      </c>
      <c r="E30" s="1">
        <f t="shared" si="26"/>
        <v>-55.9</v>
      </c>
      <c r="F30" s="1">
        <f t="shared" si="27"/>
        <v>-58.59</v>
      </c>
      <c r="G30" s="1">
        <f t="shared" si="28"/>
        <v>-123.68</v>
      </c>
      <c r="J30" s="1">
        <f t="shared" si="29"/>
        <v>0.35000000000000142</v>
      </c>
      <c r="K30" s="1">
        <f t="shared" si="30"/>
        <v>0.69999999999999574</v>
      </c>
      <c r="L30" s="1">
        <f t="shared" si="31"/>
        <v>4.2999999999999972</v>
      </c>
      <c r="M30" s="1">
        <f t="shared" si="32"/>
        <v>6.990000000000002</v>
      </c>
      <c r="N30" s="1">
        <f t="shared" si="33"/>
        <v>72.080000000000013</v>
      </c>
      <c r="U30" s="1">
        <f t="shared" si="34"/>
        <v>4.6499999999999773</v>
      </c>
      <c r="V30" s="1">
        <f t="shared" si="35"/>
        <v>7.2899999999999636</v>
      </c>
      <c r="W30" s="1">
        <f t="shared" si="36"/>
        <v>22.039999999999964</v>
      </c>
      <c r="X30" s="1">
        <f t="shared" si="37"/>
        <v>42.100000000000023</v>
      </c>
      <c r="Y30" s="1">
        <f t="shared" si="38"/>
        <v>550</v>
      </c>
    </row>
    <row r="31" spans="1:30" x14ac:dyDescent="0.25">
      <c r="A31" s="1">
        <v>8</v>
      </c>
      <c r="B31" s="1">
        <v>-53</v>
      </c>
      <c r="C31" s="1">
        <f t="shared" si="24"/>
        <v>-52.09</v>
      </c>
      <c r="D31" s="1">
        <f t="shared" si="25"/>
        <v>-53.14</v>
      </c>
      <c r="E31" s="1">
        <f t="shared" si="26"/>
        <v>-57.06</v>
      </c>
      <c r="F31" s="1">
        <f t="shared" si="27"/>
        <v>-59.43</v>
      </c>
      <c r="G31" s="1">
        <f t="shared" si="28"/>
        <v>-124.84</v>
      </c>
      <c r="J31" s="1">
        <f t="shared" si="29"/>
        <v>0.90999999999999659</v>
      </c>
      <c r="K31" s="1">
        <f t="shared" si="30"/>
        <v>0.14000000000000057</v>
      </c>
      <c r="L31" s="1">
        <f t="shared" si="31"/>
        <v>4.0600000000000023</v>
      </c>
      <c r="M31" s="1">
        <f t="shared" si="32"/>
        <v>6.43</v>
      </c>
      <c r="N31" s="1">
        <f t="shared" si="33"/>
        <v>71.84</v>
      </c>
      <c r="U31" s="1">
        <f t="shared" si="34"/>
        <v>6.7200000000000273</v>
      </c>
      <c r="V31" s="1">
        <f t="shared" si="35"/>
        <v>9.8400000000000318</v>
      </c>
      <c r="W31" s="1">
        <f t="shared" si="36"/>
        <v>29.470000000000027</v>
      </c>
      <c r="X31" s="1">
        <f t="shared" si="37"/>
        <v>50.649999999999977</v>
      </c>
      <c r="Y31" s="1">
        <f t="shared" si="38"/>
        <v>550</v>
      </c>
    </row>
    <row r="32" spans="1:30" x14ac:dyDescent="0.25">
      <c r="A32" s="1">
        <v>9</v>
      </c>
      <c r="B32" s="1">
        <v>-53.2</v>
      </c>
      <c r="C32" s="1">
        <f t="shared" si="24"/>
        <v>-52.84</v>
      </c>
      <c r="D32" s="1">
        <f t="shared" si="25"/>
        <v>-53.89</v>
      </c>
      <c r="E32" s="1">
        <f t="shared" si="26"/>
        <v>-58.08</v>
      </c>
      <c r="F32" s="1">
        <f t="shared" si="27"/>
        <v>-60.17</v>
      </c>
      <c r="G32" s="1">
        <f t="shared" si="28"/>
        <v>-125.86</v>
      </c>
      <c r="J32" s="1">
        <f t="shared" si="29"/>
        <v>0.35999999999999943</v>
      </c>
      <c r="K32" s="1">
        <f t="shared" si="30"/>
        <v>0.68999999999999773</v>
      </c>
      <c r="L32" s="1">
        <f t="shared" si="31"/>
        <v>4.8799999999999955</v>
      </c>
      <c r="M32" s="1">
        <f t="shared" si="32"/>
        <v>6.9699999999999989</v>
      </c>
      <c r="N32" s="1">
        <f t="shared" si="33"/>
        <v>72.66</v>
      </c>
      <c r="U32" s="1">
        <f t="shared" si="34"/>
        <v>8.8799999999999955</v>
      </c>
      <c r="V32" s="1">
        <f t="shared" si="35"/>
        <v>12.529999999999973</v>
      </c>
      <c r="W32" s="1">
        <f t="shared" si="36"/>
        <v>37.490000000000009</v>
      </c>
      <c r="X32" s="1">
        <f t="shared" si="37"/>
        <v>59.279999999999973</v>
      </c>
      <c r="Y32" s="1">
        <f t="shared" si="38"/>
        <v>550</v>
      </c>
    </row>
    <row r="33" spans="1:25" x14ac:dyDescent="0.25">
      <c r="A33" s="1">
        <v>10</v>
      </c>
      <c r="B33" s="1">
        <v>-55</v>
      </c>
      <c r="C33" s="1">
        <f t="shared" si="24"/>
        <v>-53.5</v>
      </c>
      <c r="D33" s="1">
        <f t="shared" si="25"/>
        <v>-54.55</v>
      </c>
      <c r="E33" s="1">
        <f t="shared" si="26"/>
        <v>-59</v>
      </c>
      <c r="F33" s="1">
        <f t="shared" si="27"/>
        <v>-60.84</v>
      </c>
      <c r="G33" s="1">
        <f t="shared" si="28"/>
        <v>-126.78</v>
      </c>
      <c r="J33" s="1">
        <f t="shared" si="29"/>
        <v>1.5</v>
      </c>
      <c r="K33" s="1">
        <f t="shared" si="30"/>
        <v>0.45000000000000284</v>
      </c>
      <c r="L33" s="1">
        <f t="shared" si="31"/>
        <v>4</v>
      </c>
      <c r="M33" s="1">
        <f t="shared" si="32"/>
        <v>5.8400000000000034</v>
      </c>
      <c r="N33" s="1">
        <f t="shared" si="33"/>
        <v>71.78</v>
      </c>
      <c r="U33" s="1">
        <f t="shared" si="34"/>
        <v>8.9199999999999591</v>
      </c>
      <c r="V33" s="1">
        <f t="shared" si="35"/>
        <v>4.7599999999999909</v>
      </c>
      <c r="W33" s="1">
        <f t="shared" si="36"/>
        <v>26.120000000000005</v>
      </c>
      <c r="X33" s="1">
        <f t="shared" si="37"/>
        <v>48.050000000000011</v>
      </c>
      <c r="Y33" s="1">
        <f t="shared" si="38"/>
        <v>530</v>
      </c>
    </row>
    <row r="34" spans="1:25" x14ac:dyDescent="0.25">
      <c r="A34" s="1">
        <v>11</v>
      </c>
      <c r="B34" s="1">
        <v>-55.3</v>
      </c>
      <c r="C34" s="1">
        <f t="shared" si="24"/>
        <v>-54.1</v>
      </c>
      <c r="D34" s="1">
        <f t="shared" si="25"/>
        <v>-55.15</v>
      </c>
      <c r="E34" s="1">
        <f t="shared" si="26"/>
        <v>-59.83</v>
      </c>
      <c r="F34" s="1">
        <f t="shared" si="27"/>
        <v>-61.44</v>
      </c>
      <c r="G34" s="1">
        <f t="shared" si="28"/>
        <v>-127.6</v>
      </c>
      <c r="J34" s="1">
        <f t="shared" si="29"/>
        <v>1.1999999999999957</v>
      </c>
      <c r="K34" s="1">
        <f t="shared" si="30"/>
        <v>0.14999999999999858</v>
      </c>
      <c r="L34" s="1">
        <f t="shared" si="31"/>
        <v>4.5300000000000011</v>
      </c>
      <c r="M34" s="1">
        <f t="shared" si="32"/>
        <v>6.1400000000000006</v>
      </c>
      <c r="N34" s="1">
        <f t="shared" si="33"/>
        <v>72.3</v>
      </c>
      <c r="U34" s="1">
        <f t="shared" si="34"/>
        <v>6.6499999999999773</v>
      </c>
      <c r="V34" s="1">
        <f t="shared" si="35"/>
        <v>1.9600000000000364</v>
      </c>
      <c r="W34" s="1">
        <f t="shared" si="36"/>
        <v>35.180000000000007</v>
      </c>
      <c r="X34" s="1">
        <f t="shared" si="37"/>
        <v>56.730000000000018</v>
      </c>
      <c r="Y34" s="1">
        <f t="shared" si="38"/>
        <v>530</v>
      </c>
    </row>
    <row r="35" spans="1:25" x14ac:dyDescent="0.25">
      <c r="A35" s="1">
        <v>12</v>
      </c>
      <c r="B35" s="1">
        <v>-56</v>
      </c>
      <c r="C35" s="1">
        <f t="shared" si="24"/>
        <v>-54.65</v>
      </c>
      <c r="D35" s="1">
        <f t="shared" si="25"/>
        <v>-55.7</v>
      </c>
      <c r="E35" s="1">
        <f t="shared" si="26"/>
        <v>-60.58</v>
      </c>
      <c r="F35" s="1">
        <f t="shared" si="27"/>
        <v>-61.98</v>
      </c>
      <c r="G35" s="1">
        <f t="shared" si="28"/>
        <v>-128.36000000000001</v>
      </c>
      <c r="J35" s="1">
        <f t="shared" si="29"/>
        <v>1.3500000000000014</v>
      </c>
      <c r="K35" s="1">
        <f t="shared" si="30"/>
        <v>0.29999999999999716</v>
      </c>
      <c r="L35" s="1">
        <f t="shared" si="31"/>
        <v>4.5799999999999983</v>
      </c>
      <c r="M35" s="1">
        <f t="shared" si="32"/>
        <v>5.9799999999999969</v>
      </c>
      <c r="N35" s="1">
        <f t="shared" si="33"/>
        <v>72.360000000000014</v>
      </c>
      <c r="U35" s="1">
        <f t="shared" si="34"/>
        <v>4.3099999999999454</v>
      </c>
      <c r="V35" s="1">
        <f t="shared" si="35"/>
        <v>0.90999999999996817</v>
      </c>
      <c r="W35" s="1">
        <f t="shared" si="36"/>
        <v>44.529999999999973</v>
      </c>
      <c r="X35" s="1">
        <f t="shared" si="37"/>
        <v>65.25</v>
      </c>
      <c r="Y35" s="1">
        <f t="shared" si="38"/>
        <v>530</v>
      </c>
    </row>
    <row r="36" spans="1:25" x14ac:dyDescent="0.25">
      <c r="A36" s="1">
        <v>13</v>
      </c>
      <c r="B36" s="1">
        <v>-56.6</v>
      </c>
      <c r="C36" s="1">
        <f t="shared" si="24"/>
        <v>-55.15</v>
      </c>
      <c r="D36" s="1">
        <f t="shared" si="25"/>
        <v>-56.2</v>
      </c>
      <c r="E36" s="1">
        <f t="shared" si="26"/>
        <v>-61.28</v>
      </c>
      <c r="F36" s="1">
        <f t="shared" si="27"/>
        <v>-62.49</v>
      </c>
      <c r="G36" s="1">
        <f t="shared" si="28"/>
        <v>-129.06</v>
      </c>
      <c r="J36" s="1">
        <f t="shared" si="29"/>
        <v>1.4500000000000028</v>
      </c>
      <c r="K36" s="1">
        <f t="shared" si="30"/>
        <v>0.39999999999999858</v>
      </c>
      <c r="L36" s="1">
        <f t="shared" si="31"/>
        <v>4.68</v>
      </c>
      <c r="M36" s="1">
        <f t="shared" si="32"/>
        <v>5.8900000000000006</v>
      </c>
      <c r="N36" s="1">
        <f t="shared" si="33"/>
        <v>72.460000000000008</v>
      </c>
      <c r="U36" s="1">
        <f t="shared" si="34"/>
        <v>4.9600000000000364</v>
      </c>
      <c r="V36" s="1">
        <f t="shared" si="35"/>
        <v>0.80999999999994543</v>
      </c>
      <c r="W36" s="1">
        <f t="shared" si="36"/>
        <v>51.339999999999975</v>
      </c>
      <c r="X36" s="1">
        <f t="shared" si="37"/>
        <v>70.920000000000016</v>
      </c>
      <c r="Y36" s="1">
        <f t="shared" si="38"/>
        <v>527</v>
      </c>
    </row>
    <row r="37" spans="1:25" x14ac:dyDescent="0.25">
      <c r="A37" s="1">
        <v>14</v>
      </c>
      <c r="B37" s="1">
        <v>-57.7</v>
      </c>
      <c r="C37" s="1">
        <f t="shared" si="24"/>
        <v>-55.62</v>
      </c>
      <c r="D37" s="1">
        <f t="shared" si="25"/>
        <v>-56.67</v>
      </c>
      <c r="E37" s="1">
        <f t="shared" si="26"/>
        <v>-61.92</v>
      </c>
      <c r="F37" s="1">
        <f t="shared" si="27"/>
        <v>-62.96</v>
      </c>
      <c r="G37" s="1">
        <f t="shared" si="28"/>
        <v>-129.69999999999999</v>
      </c>
      <c r="J37" s="1">
        <f t="shared" si="29"/>
        <v>2.0800000000000054</v>
      </c>
      <c r="K37" s="1">
        <f t="shared" si="30"/>
        <v>1.0300000000000011</v>
      </c>
      <c r="L37" s="1">
        <f t="shared" si="31"/>
        <v>4.2199999999999989</v>
      </c>
      <c r="M37" s="1">
        <f t="shared" si="32"/>
        <v>5.259999999999998</v>
      </c>
      <c r="N37" s="1">
        <f t="shared" si="33"/>
        <v>71.999999999999986</v>
      </c>
      <c r="U37" s="1">
        <f t="shared" si="34"/>
        <v>24.519999999999982</v>
      </c>
      <c r="V37" s="1">
        <f t="shared" si="35"/>
        <v>18.210000000000036</v>
      </c>
      <c r="W37" s="1">
        <f t="shared" si="36"/>
        <v>39.269999999999982</v>
      </c>
      <c r="X37" s="1">
        <f t="shared" si="37"/>
        <v>57.480000000000018</v>
      </c>
      <c r="Y37" s="1">
        <f t="shared" si="38"/>
        <v>505</v>
      </c>
    </row>
    <row r="38" spans="1:25" x14ac:dyDescent="0.25">
      <c r="A38" s="1">
        <v>15</v>
      </c>
      <c r="B38" s="1">
        <v>-58</v>
      </c>
      <c r="C38" s="1">
        <f t="shared" si="24"/>
        <v>-56.05</v>
      </c>
      <c r="D38" s="1">
        <f t="shared" si="25"/>
        <v>-57.1</v>
      </c>
      <c r="E38" s="1">
        <f t="shared" si="26"/>
        <v>-62.52</v>
      </c>
      <c r="F38" s="1">
        <f t="shared" si="27"/>
        <v>-63.39</v>
      </c>
      <c r="G38" s="1">
        <f t="shared" si="28"/>
        <v>-130.30000000000001</v>
      </c>
      <c r="J38" s="1">
        <f t="shared" si="29"/>
        <v>1.9500000000000028</v>
      </c>
      <c r="K38" s="1">
        <f t="shared" si="30"/>
        <v>0.89999999999999858</v>
      </c>
      <c r="L38" s="1">
        <f t="shared" si="31"/>
        <v>4.5200000000000031</v>
      </c>
      <c r="M38" s="1">
        <f t="shared" si="32"/>
        <v>5.3900000000000006</v>
      </c>
      <c r="N38" s="1">
        <f t="shared" si="33"/>
        <v>72.300000000000011</v>
      </c>
      <c r="U38" s="1">
        <f t="shared" si="34"/>
        <v>32.090000000000032</v>
      </c>
      <c r="V38" s="1">
        <f t="shared" si="35"/>
        <v>25.240000000000009</v>
      </c>
      <c r="W38" s="1">
        <f t="shared" si="36"/>
        <v>39.449999999999989</v>
      </c>
      <c r="X38" s="1">
        <f t="shared" si="37"/>
        <v>55.779999999999973</v>
      </c>
      <c r="Y38" s="1">
        <f t="shared" si="38"/>
        <v>495</v>
      </c>
    </row>
    <row r="39" spans="1:25" x14ac:dyDescent="0.25">
      <c r="I39" s="1" t="s">
        <v>20</v>
      </c>
      <c r="J39" s="1">
        <f>_xlfn.STDEV.S(J24:J38)</f>
        <v>0.61445523685231873</v>
      </c>
      <c r="K39" s="1">
        <f t="shared" ref="K39:N39" si="39">_xlfn.STDEV.S(K24:K38)</f>
        <v>0.33341665625260314</v>
      </c>
      <c r="L39" s="1">
        <f t="shared" si="39"/>
        <v>1.4878290352373273</v>
      </c>
      <c r="M39" s="1">
        <f t="shared" si="39"/>
        <v>0.61403427855299419</v>
      </c>
      <c r="N39" s="1">
        <f t="shared" si="39"/>
        <v>1.4873178159742095</v>
      </c>
      <c r="T39" s="1" t="s">
        <v>20</v>
      </c>
      <c r="U39" s="1">
        <f>_xlfn.STDEV.S(U24:U38)</f>
        <v>8.7863976582854431</v>
      </c>
      <c r="V39" s="1">
        <f t="shared" ref="V39:Y39" si="40">_xlfn.STDEV.S(V24:V38)</f>
        <v>7.1761245675868794</v>
      </c>
      <c r="W39" s="1">
        <f t="shared" si="40"/>
        <v>16.49264055210541</v>
      </c>
      <c r="X39" s="1">
        <f t="shared" si="40"/>
        <v>22.14261465612233</v>
      </c>
      <c r="Y39" s="1">
        <f t="shared" si="40"/>
        <v>19.406997437105247</v>
      </c>
    </row>
    <row r="40" spans="1:25" x14ac:dyDescent="0.25">
      <c r="I40" s="1" t="s">
        <v>21</v>
      </c>
      <c r="J40" s="1">
        <f>AVERAGE(J24:J38)</f>
        <v>0.98133333333333372</v>
      </c>
      <c r="K40" s="1">
        <f t="shared" ref="K40:N40" si="41">AVERAGE(K24:K38)</f>
        <v>0.50333333333333219</v>
      </c>
      <c r="L40" s="1">
        <f t="shared" si="41"/>
        <v>3.4606666666666666</v>
      </c>
      <c r="M40" s="1">
        <f t="shared" si="41"/>
        <v>6.3566666666666674</v>
      </c>
      <c r="N40" s="1">
        <f t="shared" si="41"/>
        <v>71.239999999999995</v>
      </c>
      <c r="T40" s="1" t="s">
        <v>21</v>
      </c>
      <c r="U40" s="1">
        <f>AVERAGE(U24:U38)</f>
        <v>7.9946666666666566</v>
      </c>
      <c r="V40" s="1">
        <f t="shared" ref="V40:Y40" si="42">AVERAGE(V24:V38)</f>
        <v>7.067333333333325</v>
      </c>
      <c r="W40" s="1">
        <f t="shared" si="42"/>
        <v>24.849333333333337</v>
      </c>
      <c r="X40" s="1">
        <f t="shared" si="42"/>
        <v>41.05466666666667</v>
      </c>
      <c r="Y40" s="1">
        <f t="shared" si="42"/>
        <v>539.58066666666662</v>
      </c>
    </row>
  </sheetData>
  <mergeCells count="6">
    <mergeCell ref="U2:AD2"/>
    <mergeCell ref="U22:Y22"/>
    <mergeCell ref="E2:I2"/>
    <mergeCell ref="M2:R2"/>
    <mergeCell ref="C22:G22"/>
    <mergeCell ref="J22:N22"/>
  </mergeCells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tabSelected="1" topLeftCell="F1" workbookViewId="0">
      <selection activeCell="M7" sqref="M7"/>
    </sheetView>
  </sheetViews>
  <sheetFormatPr defaultRowHeight="15" x14ac:dyDescent="0.25"/>
  <cols>
    <col min="9" max="9" width="10.28515625" customWidth="1"/>
    <col min="10" max="10" width="9" customWidth="1"/>
    <col min="11" max="11" width="11.42578125" customWidth="1"/>
    <col min="12" max="12" width="10.7109375" customWidth="1"/>
    <col min="13" max="13" width="12.7109375" customWidth="1"/>
    <col min="14" max="14" width="9.7109375" customWidth="1"/>
    <col min="15" max="17" width="12" customWidth="1"/>
    <col min="18" max="19" width="11.5703125" customWidth="1"/>
    <col min="20" max="20" width="11.42578125" customWidth="1"/>
    <col min="21" max="21" width="10.140625" customWidth="1"/>
  </cols>
  <sheetData>
    <row r="2" spans="1:21" x14ac:dyDescent="0.25">
      <c r="B2" t="s">
        <v>22</v>
      </c>
      <c r="C2">
        <v>1.45</v>
      </c>
    </row>
    <row r="4" spans="1:21" ht="15.75" thickBot="1" x14ac:dyDescent="0.3"/>
    <row r="5" spans="1:21" ht="16.5" thickBot="1" x14ac:dyDescent="0.3">
      <c r="A5" s="1" t="s">
        <v>0</v>
      </c>
      <c r="B5" s="1" t="s">
        <v>1</v>
      </c>
      <c r="C5" t="s">
        <v>2</v>
      </c>
      <c r="F5" t="s">
        <v>23</v>
      </c>
      <c r="L5" s="3" t="s">
        <v>31</v>
      </c>
      <c r="M5" s="3"/>
      <c r="N5" s="3" t="s">
        <v>32</v>
      </c>
      <c r="O5" s="3"/>
      <c r="P5" s="3" t="s">
        <v>33</v>
      </c>
      <c r="Q5" s="3"/>
      <c r="R5" s="3" t="s">
        <v>34</v>
      </c>
      <c r="S5" s="3"/>
      <c r="T5" s="3" t="s">
        <v>35</v>
      </c>
    </row>
    <row r="6" spans="1:21" ht="15.75" x14ac:dyDescent="0.25">
      <c r="A6" s="1"/>
      <c r="B6" s="1"/>
      <c r="I6">
        <v>1</v>
      </c>
      <c r="J6">
        <v>-30</v>
      </c>
      <c r="L6" s="4"/>
      <c r="M6" s="4"/>
      <c r="N6" s="4"/>
      <c r="O6" s="4"/>
      <c r="P6" s="4"/>
      <c r="Q6" s="4"/>
      <c r="R6" s="4"/>
      <c r="S6" s="4"/>
      <c r="T6" s="4"/>
    </row>
    <row r="7" spans="1:21" ht="15.75" x14ac:dyDescent="0.25">
      <c r="A7" s="1">
        <v>1</v>
      </c>
      <c r="B7" s="1">
        <v>-39</v>
      </c>
      <c r="C7">
        <f>ROUND(-39-10*C2*LOG10(A7)-1.05,2)</f>
        <v>-40.049999999999997</v>
      </c>
      <c r="F7">
        <f>ABS(B7-C7)</f>
        <v>1.0499999999999972</v>
      </c>
      <c r="I7">
        <v>6.39</v>
      </c>
      <c r="J7">
        <v>-53</v>
      </c>
      <c r="K7" s="5">
        <v>394</v>
      </c>
      <c r="L7">
        <f>ROUND(-30-10*1.45*LOG10(I7),2)</f>
        <v>-41.68</v>
      </c>
      <c r="M7" s="5">
        <f>ROUND((556/(1+EXP(-((L7+120)-50.45)/4.65))),2)</f>
        <v>554.62</v>
      </c>
      <c r="N7">
        <f>ROUND(-30-10*1.45*LOG10(I7)-1.05,2)</f>
        <v>-42.73</v>
      </c>
      <c r="O7" s="5">
        <f>ROUND((556/(1+EXP(-((N7+120)-50.45)/4.65))),2)</f>
        <v>554.27</v>
      </c>
      <c r="P7">
        <f>ROUND(-30-20*LOG10(8)-1.05,2)</f>
        <v>-49.11</v>
      </c>
      <c r="Q7" s="5">
        <f>ROUND((556/(1+EXP(-((P7+120)-50.45)/4.65))),2)</f>
        <v>549.23</v>
      </c>
      <c r="R7">
        <f>ROUND(-20*LOG10(5210)-20*LOG10(I7)+32.44,2)</f>
        <v>-58.01</v>
      </c>
      <c r="S7" s="5">
        <f>ROUND((556/(1+EXP(-((R7+120)-50.45)/4.65))),2)</f>
        <v>513.1</v>
      </c>
      <c r="T7">
        <f>ROUND(-20*LOG10(5210)-10*1.45*LOG10(I7)+28,2)</f>
        <v>-58.02</v>
      </c>
      <c r="U7" s="5">
        <f>ROUND((556/(1+EXP(-((T7+120)-50.45)/4.65))),2)</f>
        <v>513.02</v>
      </c>
    </row>
    <row r="8" spans="1:21" ht="15.75" x14ac:dyDescent="0.25">
      <c r="A8" s="1">
        <v>2</v>
      </c>
      <c r="B8" s="1">
        <v>-44</v>
      </c>
      <c r="C8">
        <f t="shared" ref="C8:C21" si="0">ROUND(-39-10*$C$2*LOG10(A8)-1.05,2)</f>
        <v>-44.41</v>
      </c>
      <c r="F8">
        <f t="shared" ref="F8:F21" si="1">ABS(B8-C8)</f>
        <v>0.40999999999999659</v>
      </c>
      <c r="I8">
        <v>6.5</v>
      </c>
      <c r="J8">
        <v>-63</v>
      </c>
      <c r="K8" s="5">
        <v>326</v>
      </c>
      <c r="L8">
        <f t="shared" ref="L8:L16" si="2">ROUND(-30-10*1.45*LOG10(I8),2)</f>
        <v>-41.79</v>
      </c>
      <c r="M8" s="5">
        <f t="shared" ref="M8:M16" si="3">ROUND((556/(1+EXP(-((L8+120)-50.45)/4.65))),2)</f>
        <v>554.58000000000004</v>
      </c>
      <c r="N8">
        <f t="shared" ref="N8:N16" si="4">ROUND(-30-10*1.45*LOG10(I8)-1.05,2)</f>
        <v>-42.84</v>
      </c>
      <c r="O8" s="5">
        <f t="shared" ref="O8:O16" si="5">ROUND((556/(1+EXP(-((N8+120)-50.45)/4.65))),2)</f>
        <v>554.23</v>
      </c>
      <c r="P8">
        <f t="shared" ref="P8" si="6">ROUND(-30-20*LOG10(8)-1.05,2)</f>
        <v>-49.11</v>
      </c>
      <c r="Q8" s="5">
        <f t="shared" ref="Q8:Q16" si="7">ROUND((556/(1+EXP(-((P8+120)-50.45)/4.65))),2)</f>
        <v>549.23</v>
      </c>
      <c r="R8">
        <f t="shared" ref="R8:R16" si="8">ROUND(-20*LOG10(5210)-20*LOG10(I8)+32.44,2)</f>
        <v>-58.16</v>
      </c>
      <c r="S8" s="5">
        <f t="shared" ref="S8:S16" si="9">ROUND((556/(1+EXP(-((R8+120)-50.45)/4.65))),2)</f>
        <v>511.81</v>
      </c>
      <c r="T8">
        <f t="shared" ref="T8:T16" si="10">ROUND(-20*LOG10(5210)-10*1.45*LOG10(I8)+28,2)</f>
        <v>-58.12</v>
      </c>
      <c r="U8" s="5">
        <f t="shared" ref="U8:U16" si="11">ROUND((556/(1+EXP(-((T8+120)-50.45)/4.65))),2)</f>
        <v>512.16</v>
      </c>
    </row>
    <row r="9" spans="1:21" ht="15.75" x14ac:dyDescent="0.25">
      <c r="A9" s="1">
        <v>3</v>
      </c>
      <c r="B9" s="1">
        <v>-47</v>
      </c>
      <c r="C9">
        <f t="shared" si="0"/>
        <v>-46.97</v>
      </c>
      <c r="F9">
        <f t="shared" si="1"/>
        <v>3.0000000000001137E-2</v>
      </c>
      <c r="I9">
        <v>6.42</v>
      </c>
      <c r="J9">
        <v>-55</v>
      </c>
      <c r="K9" s="5">
        <v>286</v>
      </c>
      <c r="L9">
        <f t="shared" si="2"/>
        <v>-41.71</v>
      </c>
      <c r="M9" s="5">
        <f t="shared" si="3"/>
        <v>554.61</v>
      </c>
      <c r="N9">
        <f t="shared" si="4"/>
        <v>-42.76</v>
      </c>
      <c r="O9" s="5">
        <f t="shared" si="5"/>
        <v>554.26</v>
      </c>
      <c r="P9">
        <f>ROUND(-30-20*LOG10(I9)-1.05,2)</f>
        <v>-47.2</v>
      </c>
      <c r="Q9" s="5">
        <f t="shared" si="7"/>
        <v>551.49</v>
      </c>
      <c r="R9">
        <f t="shared" si="8"/>
        <v>-58.05</v>
      </c>
      <c r="S9" s="5">
        <f t="shared" si="9"/>
        <v>512.76</v>
      </c>
      <c r="T9">
        <f t="shared" si="10"/>
        <v>-58.05</v>
      </c>
      <c r="U9" s="5">
        <f t="shared" si="11"/>
        <v>512.76</v>
      </c>
    </row>
    <row r="10" spans="1:21" ht="15.75" x14ac:dyDescent="0.25">
      <c r="A10" s="1">
        <v>4</v>
      </c>
      <c r="B10" s="1">
        <v>-48</v>
      </c>
      <c r="C10">
        <f t="shared" si="0"/>
        <v>-48.78</v>
      </c>
      <c r="F10">
        <f t="shared" si="1"/>
        <v>0.78000000000000114</v>
      </c>
      <c r="I10">
        <v>6.45</v>
      </c>
      <c r="J10">
        <v>-55</v>
      </c>
      <c r="K10" s="5">
        <v>460</v>
      </c>
      <c r="L10">
        <f t="shared" si="2"/>
        <v>-41.74</v>
      </c>
      <c r="M10" s="5">
        <f t="shared" si="3"/>
        <v>554.6</v>
      </c>
      <c r="N10">
        <f t="shared" si="4"/>
        <v>-42.79</v>
      </c>
      <c r="O10" s="5">
        <f t="shared" si="5"/>
        <v>554.24</v>
      </c>
      <c r="P10">
        <f t="shared" ref="P10:P16" si="12">ROUND(-30-20*LOG10(I10)-1.05,2)</f>
        <v>-47.24</v>
      </c>
      <c r="Q10" s="5">
        <f t="shared" si="7"/>
        <v>551.45000000000005</v>
      </c>
      <c r="R10">
        <f t="shared" si="8"/>
        <v>-58.09</v>
      </c>
      <c r="S10" s="5">
        <f t="shared" si="9"/>
        <v>512.41999999999996</v>
      </c>
      <c r="T10">
        <f t="shared" si="10"/>
        <v>-58.08</v>
      </c>
      <c r="U10" s="5">
        <f t="shared" si="11"/>
        <v>512.51</v>
      </c>
    </row>
    <row r="11" spans="1:21" ht="15.75" x14ac:dyDescent="0.25">
      <c r="A11" s="1">
        <v>5</v>
      </c>
      <c r="B11" s="1">
        <v>-50</v>
      </c>
      <c r="C11">
        <f t="shared" si="0"/>
        <v>-50.19</v>
      </c>
      <c r="F11">
        <f t="shared" si="1"/>
        <v>0.18999999999999773</v>
      </c>
      <c r="I11">
        <v>5.97</v>
      </c>
      <c r="J11">
        <v>-46</v>
      </c>
      <c r="K11" s="5">
        <v>562</v>
      </c>
      <c r="L11">
        <f t="shared" si="2"/>
        <v>-41.25</v>
      </c>
      <c r="M11" s="5">
        <f t="shared" si="3"/>
        <v>554.74</v>
      </c>
      <c r="N11">
        <f t="shared" si="4"/>
        <v>-42.3</v>
      </c>
      <c r="O11" s="5">
        <f t="shared" si="5"/>
        <v>554.41999999999996</v>
      </c>
      <c r="P11">
        <f t="shared" si="12"/>
        <v>-46.57</v>
      </c>
      <c r="Q11" s="5">
        <f t="shared" si="7"/>
        <v>552.05999999999995</v>
      </c>
      <c r="R11">
        <f t="shared" si="8"/>
        <v>-57.42</v>
      </c>
      <c r="S11" s="5">
        <f t="shared" si="9"/>
        <v>517.87</v>
      </c>
      <c r="T11">
        <f t="shared" si="10"/>
        <v>-57.59</v>
      </c>
      <c r="U11" s="5">
        <f t="shared" si="11"/>
        <v>516.54999999999995</v>
      </c>
    </row>
    <row r="12" spans="1:21" ht="15.75" x14ac:dyDescent="0.25">
      <c r="A12" s="1">
        <v>6</v>
      </c>
      <c r="B12" s="1">
        <v>-51</v>
      </c>
      <c r="C12">
        <f t="shared" si="0"/>
        <v>-51.33</v>
      </c>
      <c r="F12">
        <f t="shared" si="1"/>
        <v>0.32999999999999829</v>
      </c>
      <c r="I12">
        <v>6.48</v>
      </c>
      <c r="J12">
        <v>-46</v>
      </c>
      <c r="K12" s="5">
        <v>559</v>
      </c>
      <c r="L12">
        <f t="shared" si="2"/>
        <v>-41.77</v>
      </c>
      <c r="M12" s="5">
        <f t="shared" si="3"/>
        <v>554.59</v>
      </c>
      <c r="N12">
        <f t="shared" si="4"/>
        <v>-42.82</v>
      </c>
      <c r="O12" s="5">
        <f t="shared" si="5"/>
        <v>554.23</v>
      </c>
      <c r="P12">
        <f t="shared" si="12"/>
        <v>-47.28</v>
      </c>
      <c r="Q12" s="5">
        <f t="shared" si="7"/>
        <v>551.41</v>
      </c>
      <c r="R12">
        <f t="shared" si="8"/>
        <v>-58.13</v>
      </c>
      <c r="S12" s="5">
        <f t="shared" si="9"/>
        <v>512.07000000000005</v>
      </c>
      <c r="T12">
        <f t="shared" si="10"/>
        <v>-58.1</v>
      </c>
      <c r="U12" s="5">
        <f t="shared" si="11"/>
        <v>512.33000000000004</v>
      </c>
    </row>
    <row r="13" spans="1:21" ht="15.75" x14ac:dyDescent="0.25">
      <c r="A13" s="1">
        <v>7</v>
      </c>
      <c r="B13" s="1">
        <v>-51.6</v>
      </c>
      <c r="C13">
        <f t="shared" si="0"/>
        <v>-52.3</v>
      </c>
      <c r="F13">
        <f t="shared" si="1"/>
        <v>0.69999999999999574</v>
      </c>
      <c r="I13">
        <v>6.18</v>
      </c>
      <c r="J13">
        <v>-47</v>
      </c>
      <c r="K13" s="5">
        <v>552</v>
      </c>
      <c r="L13">
        <f t="shared" si="2"/>
        <v>-41.47</v>
      </c>
      <c r="M13" s="5">
        <f t="shared" si="3"/>
        <v>554.67999999999995</v>
      </c>
      <c r="N13">
        <f t="shared" si="4"/>
        <v>-42.52</v>
      </c>
      <c r="O13" s="5">
        <f t="shared" si="5"/>
        <v>554.34</v>
      </c>
      <c r="P13">
        <f t="shared" si="12"/>
        <v>-46.87</v>
      </c>
      <c r="Q13" s="5">
        <f t="shared" si="7"/>
        <v>551.79999999999995</v>
      </c>
      <c r="R13">
        <f t="shared" si="8"/>
        <v>-57.72</v>
      </c>
      <c r="S13" s="5">
        <f t="shared" si="9"/>
        <v>515.51</v>
      </c>
      <c r="T13">
        <f t="shared" si="10"/>
        <v>-57.81</v>
      </c>
      <c r="U13" s="5">
        <f t="shared" si="11"/>
        <v>514.78</v>
      </c>
    </row>
    <row r="14" spans="1:21" ht="15.75" x14ac:dyDescent="0.25">
      <c r="A14" s="1">
        <v>8</v>
      </c>
      <c r="B14" s="1">
        <v>-53</v>
      </c>
      <c r="C14">
        <f t="shared" si="0"/>
        <v>-53.14</v>
      </c>
      <c r="F14">
        <f t="shared" si="1"/>
        <v>0.14000000000000057</v>
      </c>
      <c r="I14">
        <v>6.38</v>
      </c>
      <c r="J14">
        <v>-41</v>
      </c>
      <c r="K14" s="5">
        <v>568</v>
      </c>
      <c r="L14">
        <f t="shared" si="2"/>
        <v>-41.67</v>
      </c>
      <c r="M14" s="5">
        <f t="shared" si="3"/>
        <v>554.62</v>
      </c>
      <c r="N14">
        <f t="shared" si="4"/>
        <v>-42.72</v>
      </c>
      <c r="O14" s="5">
        <f t="shared" si="5"/>
        <v>554.27</v>
      </c>
      <c r="P14">
        <f t="shared" si="12"/>
        <v>-47.15</v>
      </c>
      <c r="Q14" s="5">
        <f t="shared" si="7"/>
        <v>551.54</v>
      </c>
      <c r="R14">
        <f t="shared" si="8"/>
        <v>-57.99</v>
      </c>
      <c r="S14" s="5">
        <f t="shared" si="9"/>
        <v>513.27</v>
      </c>
      <c r="T14">
        <f t="shared" si="10"/>
        <v>-58.01</v>
      </c>
      <c r="U14" s="5">
        <f t="shared" si="11"/>
        <v>513.1</v>
      </c>
    </row>
    <row r="15" spans="1:21" ht="15.75" x14ac:dyDescent="0.25">
      <c r="A15" s="1">
        <v>9</v>
      </c>
      <c r="B15" s="1">
        <v>-53.2</v>
      </c>
      <c r="C15">
        <f t="shared" si="0"/>
        <v>-53.89</v>
      </c>
      <c r="F15">
        <f t="shared" si="1"/>
        <v>0.68999999999999773</v>
      </c>
      <c r="I15">
        <v>9.84</v>
      </c>
      <c r="J15">
        <v>-55</v>
      </c>
      <c r="K15" s="5">
        <v>562</v>
      </c>
      <c r="L15">
        <f t="shared" si="2"/>
        <v>-44.4</v>
      </c>
      <c r="M15" s="5">
        <f t="shared" si="3"/>
        <v>553.52</v>
      </c>
      <c r="N15">
        <f t="shared" si="4"/>
        <v>-45.45</v>
      </c>
      <c r="O15" s="5">
        <f t="shared" si="5"/>
        <v>552.9</v>
      </c>
      <c r="P15">
        <f t="shared" si="12"/>
        <v>-50.91</v>
      </c>
      <c r="Q15" s="5">
        <f t="shared" si="7"/>
        <v>546.08000000000004</v>
      </c>
      <c r="R15">
        <f t="shared" si="8"/>
        <v>-61.76</v>
      </c>
      <c r="S15" s="5">
        <f t="shared" si="9"/>
        <v>468.31</v>
      </c>
      <c r="T15">
        <f t="shared" si="10"/>
        <v>-60.74</v>
      </c>
      <c r="U15" s="5">
        <f t="shared" si="11"/>
        <v>483.32</v>
      </c>
    </row>
    <row r="16" spans="1:21" ht="15.75" x14ac:dyDescent="0.25">
      <c r="A16" s="1">
        <v>10</v>
      </c>
      <c r="B16" s="1">
        <v>-55</v>
      </c>
      <c r="C16">
        <f t="shared" si="0"/>
        <v>-54.55</v>
      </c>
      <c r="F16">
        <f t="shared" si="1"/>
        <v>0.45000000000000284</v>
      </c>
      <c r="I16">
        <v>22.05</v>
      </c>
      <c r="J16">
        <v>-63</v>
      </c>
      <c r="K16" s="5">
        <v>559</v>
      </c>
      <c r="L16">
        <f t="shared" si="2"/>
        <v>-49.48</v>
      </c>
      <c r="M16" s="5">
        <f t="shared" si="3"/>
        <v>548.66999999999996</v>
      </c>
      <c r="N16">
        <f t="shared" si="4"/>
        <v>-50.53</v>
      </c>
      <c r="O16" s="5">
        <f t="shared" si="5"/>
        <v>546.85</v>
      </c>
      <c r="P16">
        <f t="shared" si="12"/>
        <v>-57.92</v>
      </c>
      <c r="Q16" s="5">
        <f t="shared" si="7"/>
        <v>513.86</v>
      </c>
      <c r="R16">
        <f t="shared" si="8"/>
        <v>-68.760000000000005</v>
      </c>
      <c r="S16" s="5">
        <f t="shared" si="9"/>
        <v>301.56</v>
      </c>
      <c r="T16">
        <f t="shared" si="10"/>
        <v>-65.819999999999993</v>
      </c>
      <c r="U16" s="5">
        <f t="shared" si="11"/>
        <v>383.88</v>
      </c>
    </row>
    <row r="17" spans="1:6" ht="15.75" x14ac:dyDescent="0.25">
      <c r="A17" s="1">
        <v>11</v>
      </c>
      <c r="B17" s="1">
        <v>-55.3</v>
      </c>
      <c r="C17">
        <f t="shared" si="0"/>
        <v>-55.15</v>
      </c>
      <c r="F17">
        <f t="shared" si="1"/>
        <v>0.14999999999999858</v>
      </c>
    </row>
    <row r="18" spans="1:6" ht="15.75" x14ac:dyDescent="0.25">
      <c r="A18" s="1">
        <v>12</v>
      </c>
      <c r="B18" s="1">
        <v>-56</v>
      </c>
      <c r="C18">
        <f t="shared" si="0"/>
        <v>-55.7</v>
      </c>
      <c r="F18">
        <f t="shared" si="1"/>
        <v>0.29999999999999716</v>
      </c>
    </row>
    <row r="19" spans="1:6" ht="15.75" x14ac:dyDescent="0.25">
      <c r="A19" s="1">
        <v>13</v>
      </c>
      <c r="B19" s="1">
        <v>-56.6</v>
      </c>
      <c r="C19">
        <f t="shared" si="0"/>
        <v>-56.2</v>
      </c>
      <c r="F19">
        <f t="shared" si="1"/>
        <v>0.39999999999999858</v>
      </c>
    </row>
    <row r="20" spans="1:6" ht="15.75" x14ac:dyDescent="0.25">
      <c r="A20" s="1">
        <v>14</v>
      </c>
      <c r="B20" s="1">
        <v>-57.7</v>
      </c>
      <c r="C20">
        <f t="shared" si="0"/>
        <v>-56.67</v>
      </c>
      <c r="F20">
        <f t="shared" si="1"/>
        <v>1.0300000000000011</v>
      </c>
    </row>
    <row r="21" spans="1:6" ht="15.75" x14ac:dyDescent="0.25">
      <c r="A21" s="1">
        <v>15</v>
      </c>
      <c r="B21" s="1">
        <v>-58</v>
      </c>
      <c r="C21">
        <f t="shared" si="0"/>
        <v>-57.1</v>
      </c>
      <c r="F21">
        <f t="shared" si="1"/>
        <v>0.89999999999999858</v>
      </c>
    </row>
    <row r="22" spans="1:6" x14ac:dyDescent="0.25">
      <c r="E22" t="s">
        <v>20</v>
      </c>
      <c r="F22">
        <f>_xlfn.STDEV.S(F7:F21)</f>
        <v>0.33341665625260314</v>
      </c>
    </row>
    <row r="23" spans="1:6" x14ac:dyDescent="0.25">
      <c r="E23" t="s">
        <v>21</v>
      </c>
      <c r="F23">
        <f>AVERAGE(F7:F21)</f>
        <v>0.50333333333333219</v>
      </c>
    </row>
  </sheetData>
  <sortState ref="I6:I13">
    <sortCondition ref="I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Delowar Hossain</dc:creator>
  <cp:lastModifiedBy>Pial</cp:lastModifiedBy>
  <cp:lastPrinted>2023-05-11T12:01:40Z</cp:lastPrinted>
  <dcterms:created xsi:type="dcterms:W3CDTF">2023-05-11T01:48:52Z</dcterms:created>
  <dcterms:modified xsi:type="dcterms:W3CDTF">2025-01-06T18:18:58Z</dcterms:modified>
</cp:coreProperties>
</file>