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<sst xmlns="http://schemas.openxmlformats.org/spreadsheetml/2006/main" count="1798" uniqueCount="1179">
  <si>
    <t>sku</t>
  </si>
  <si>
    <t>Name</t>
  </si>
  <si>
    <t>Brand</t>
  </si>
  <si>
    <t>Categories</t>
  </si>
  <si>
    <t>Price</t>
  </si>
  <si>
    <t>Retail</t>
  </si>
  <si>
    <t>Description</t>
  </si>
  <si>
    <t>Images</t>
  </si>
  <si>
    <t>Length</t>
  </si>
  <si>
    <t>Width</t>
  </si>
  <si>
    <t>Height</t>
  </si>
  <si>
    <t>113899UL</t>
  </si>
  <si>
    <t>Eichholtz Verbier S Chandelier</t>
  </si>
  <si>
    <t>EICHHOLTZ</t>
  </si>
  <si>
    <t>Lighting &gt; Chandeliers</t>
  </si>
  <si>
    <t>4395</t>
  </si>
  <si>
    <t>Light brushed brass finish | smoke glass
24.41" dia x 20.87" H
Update your interior with the Verbier Chandelier, a real highlight that can be integrated into any modern or classic furnishing style. This tapered pendant lamp with light brushed brass finish and smoke glass decorations not only fulfils its purpose of illuminating the room, but it is also a work of art. Place it above a dining table or in the centre of any room for a truly sophisticated finish.</t>
  </si>
  <si>
    <t>113899UL-1, 113899UL-2, 113899UL-3, 113899UL-4, 113899UL-5</t>
  </si>
  <si>
    <t>113900UL</t>
  </si>
  <si>
    <t>Eichholtz Verbier L Chandelier</t>
  </si>
  <si>
    <t>5490</t>
  </si>
  <si>
    <t>Light brushed brass finish | smoke glass
32.28" dia x 27.17" H
Update your existing interiors with the Verbier L Chandelier, a real highlight that can be integrated into any modern or classic furnishing style. This tapered pendant lamp with light brushed brass finish and smoke glass decorations not only fulfils its purpose of illuminating the room, but it is also a work of art. Place it above a dining table or in the centre of any room for a truly sophisticated finish.</t>
  </si>
  <si>
    <t>113900UL-1, 113900UL-2, 113900UL-3, 113900UL-4, 113900UL-5</t>
  </si>
  <si>
    <t>114424UL</t>
  </si>
  <si>
    <t>Eichholtz Verbier Wall Sconce</t>
  </si>
  <si>
    <t>Lighting &gt; Wall Sconces</t>
  </si>
  <si>
    <t>990</t>
  </si>
  <si>
    <t>Light brushed brass finish | smoke glass
10.83" x 10.24" H x 6.69" D
Update your interior with Wall Lamp Verbier, a real highlight that can be integrated into any modern or classic furnishing style. This beautiful wall lamp with light brushed brass finish and smoke glass decorations with feather relief is a true work of art. Combine with the matching Verbier Chandelier for maximum sparkle.</t>
  </si>
  <si>
    <t>114424UL-1, 114424UL-2, 114424UL-3, 114424UL-4, 114424UL-5, 114424UL-6</t>
  </si>
  <si>
    <t>112637UL</t>
  </si>
  <si>
    <t xml:space="preserve">Eichholtz Amazone L Chandelier </t>
  </si>
  <si>
    <t>6870</t>
  </si>
  <si>
    <t xml:space="preserve">Nickel finish | crystal glass
31.5" dia x 31.5" H
Illuminate your interior stylishly with the glamorous Amazone Chandeliers. Lit or unlit, with its sparkling crystal glass design this lustrous lamp will light up any space in your home. The rectangular glistening crystals hang from different tiers, capturing and refracting light to create dramatic patterns on surrounding surfaces.
</t>
  </si>
  <si>
    <t>112637UL-1, 112637UL-2, 112637UL-3, 112637UL-4, 112637UL-5, 112637UL-6, 112637UL-7, 112637UL-8</t>
  </si>
  <si>
    <t>112638UL</t>
  </si>
  <si>
    <t xml:space="preserve">Eichholtz Amazone S Chandelier </t>
  </si>
  <si>
    <t>4125</t>
  </si>
  <si>
    <t xml:space="preserve">Nickel finish | crystal glass
23.62" dia x 25.59" H
Illuminate your interior stylishly with the glamorous Amazone Chandeliers. Lit or unlit, with its sparkling crystal glass design this lustrous lamp will light up any space in your home. The rectangular glistening crystals hang from different tiers, capturing and refracting light to create dramatic patterns on surrounding surfaces.
</t>
  </si>
  <si>
    <t>112638UL-1, 112638UL-2, 112638UL-3, 112638UL-4, 112638UL-5, 112638UL-6, 112638UL-7</t>
  </si>
  <si>
    <t>113977UL</t>
  </si>
  <si>
    <t>Nickel finish | smoke crystal glass
31.5" dia x 31.5" H
Illuminate your interior stylishly with the glamorous Amazone L Chandelier. With its sophisticated appearance this lustrous lamp will light up any space in your home. The rectangular smoke glass plates hang from different tiers, capturing and refracting light to create dramatic patterns on surrounding surfaces.</t>
  </si>
  <si>
    <t>113977UL-1, 113977UL-2, 113977UL-3, 113977UL-4, 113977UL-5, 113977UL-6, 113977UL-7</t>
  </si>
  <si>
    <t>113978UL</t>
  </si>
  <si>
    <t>Nickel finish | smoke crystal glass
23.62" dia x 25.59" H
Illuminate your interior stylishly with the glamorous Amazone S Chandelier. With its sophisticated appearance this lustrous lamp will light up any space in your home. The rectangular smoke glass plates hang from different tiers, capturing and refracting light to create dramatic patterns on surrounding surfaces.</t>
  </si>
  <si>
    <t>113978UL-1, 113978UL-2, 113978UL-3</t>
  </si>
  <si>
    <t>112659UL</t>
  </si>
  <si>
    <t>Eichholtz Amazone Wall Sconce</t>
  </si>
  <si>
    <t>1170</t>
  </si>
  <si>
    <t>Nickel finish | crystal glass
12.2" x 12.2" H x 7.09" D
Illuminate your interior stylishly with the glamorous Amazone Wall Lamp. Its sparkling crystals capture and refract light to create dramatic patterns on surrounding surfaces.</t>
  </si>
  <si>
    <t>112659UL-1, 112659UL-2, 112659UL-3, 112659UL-4, 112659UL-5</t>
  </si>
  <si>
    <t>113979UL</t>
  </si>
  <si>
    <t>Nickel finish | smoke crystal glass
12.2" x 12.2" H x 7.09" D
Illuminate your interior stylishly with the glamorous Amazone Wall Lamp. Its rectangular smoke glass plates capture and refract light to create dramatic patterns on surrounding surfaces.</t>
  </si>
  <si>
    <t>113979UL-1, 113979UL-2, 113979UL-3</t>
  </si>
  <si>
    <t>108978UL</t>
  </si>
  <si>
    <t>Eichholtz Murano Chandelier</t>
  </si>
  <si>
    <t>2235</t>
  </si>
  <si>
    <t>Clear acrylic | nickel finish
19.69" dia x 12.99" H
Inject Art Deco glamour into your interior with the nickel finished Murano Chandelier ø 50 cm. This high-class luxury chandelier with a twist features a series of sculptural acrylic drops which let reflected light sparkle from the internal light fittings. Perfect for adding vintage style to your home.</t>
  </si>
  <si>
    <t>108978UL-1, 108978UL-2, 108978UL-3, 108978UL-4</t>
  </si>
  <si>
    <t>111599UL</t>
  </si>
  <si>
    <t>Eichholtz Robbins Table Lamp</t>
  </si>
  <si>
    <t>Lighting &gt; Table Lamps</t>
  </si>
  <si>
    <t>1440</t>
  </si>
  <si>
    <t xml:space="preserve">Alabaster | matte brass finish
Including white shade
15.25" x 28.15"
</t>
  </si>
  <si>
    <t>111599UL-1, 111599UL-2, 111599UL-3, 111599UL-4, 111599UL-5</t>
  </si>
  <si>
    <t>107567UL</t>
  </si>
  <si>
    <t>Eichholtz Leroux Table Lamp</t>
  </si>
  <si>
    <t>870</t>
  </si>
  <si>
    <t>Polished stainless steel | granite base
Including white shade
15.75" x 7.87" x 25.2"</t>
  </si>
  <si>
    <t>107567UL-1, 107567UL-2, 107567UL-3, 107567UL-4, 107567UL-5, 107567UL-6</t>
  </si>
  <si>
    <t>105862UL</t>
  </si>
  <si>
    <t>Eichholtz Arlington Table Lamp</t>
  </si>
  <si>
    <t>1215</t>
  </si>
  <si>
    <t>Crystal glass | nickel finish
Including white shade
15"W x 7.9"D x 26.57H
Reflecting the beauty of your furniture arrangement, the sculptural Arlington Table Lamp evokes an enchanting interior ambience. The modern lamp base has a clear crystal glass frame with nickel finish and comes with a grey right-angled lampshade with black trim.</t>
  </si>
  <si>
    <t>105862UL-1, 105862UL-2, 105862UL-3, 105862UL-4, 105862UL-5</t>
  </si>
  <si>
    <t>109973UL</t>
  </si>
  <si>
    <t>1245</t>
  </si>
  <si>
    <t>Crystal glass | gold finish
Including white shade
14.9"W x 7.8"D x 26.57H
Reflecting the beauty of your furniture arrangement, the sculptural Arlington Table Lamp evokes an enchanting interior ambience. The modern lamp base has a clear crystal glass frame with gold finish and comes with a black right-angled lampshade.</t>
  </si>
  <si>
    <t>109973UL-1, 109973UL-2</t>
  </si>
  <si>
    <t>111847UL</t>
  </si>
  <si>
    <t xml:space="preserve">Eicholtz Lucal L Wall Lamp </t>
  </si>
  <si>
    <t>825</t>
  </si>
  <si>
    <t>Antique brass finish
16.93" x 8.27" H x 13.39" D | adjustable
The lovely Luca L Wall Lamp is great for using as a poster or picture light. It features an antique brass finish and has two multi-directional and lockable swivel joints to allow you to direct the light light anyway you wish.</t>
  </si>
  <si>
    <t>111847UL-1, 111847UL-2, 111847UL-3, 111847UL-4, 111847UL-5, 111847UL-6</t>
  </si>
  <si>
    <t>111846UL</t>
  </si>
  <si>
    <t xml:space="preserve">Eicholtz Lucal S Wall Lamp </t>
  </si>
  <si>
    <t>750</t>
  </si>
  <si>
    <t>Antique brass finish
11.81" x 8.27" H x 13.39" D | adjustable
The lovely Luca S Wall Lamp is great for using as a poster or picture light. It features an antique brass finish and has two multi-directional and lockable swivel joints to allow you to direct the light light anyway you wish.</t>
  </si>
  <si>
    <t>111846UL-1, 111846UL-2, 111846UL-3, 111846UL-4, 111846UL-5, 111846UL-6</t>
  </si>
  <si>
    <t>111845UL</t>
  </si>
  <si>
    <t xml:space="preserve">Nickel finish
16.93" x 8.27" H x 13.39" D | adjustable
The lovely Luca L Wall Lamp is great for using as a poster or picture light. It features a nickel finish and has two multi-directional and lockable swivel joints to allow you to direct the light light anyway you wish.
</t>
  </si>
  <si>
    <t>111845UL-1, 111845UL-2, 111845UL-3, 111845UL-4, 111845UL-5</t>
  </si>
  <si>
    <t>111844UL</t>
  </si>
  <si>
    <t>Nickel finish
11.81" x 8.27" H x 13.39" D | adjustable
The lovely Luca S Wall Lamp is great for using as a poster or picture light. It features a nickel finish and has two multi-directional and lockable swivel joints to allow you to direct the light light anyway you wish.</t>
  </si>
  <si>
    <t>111844UL-1, 111844UL-2, 111844UL-3, 111844UL-4, 111844UL-5</t>
  </si>
  <si>
    <t>113336</t>
  </si>
  <si>
    <t xml:space="preserve">Eichholtz Callum Coffee Table </t>
  </si>
  <si>
    <t>Furniture &gt; Living &gt; Tables &gt; Cocktail Tables</t>
  </si>
  <si>
    <t>9105</t>
  </si>
  <si>
    <t>Brushed brass finish | smoke glass | mirror glass
29.53" x 29.53" x 18.9" H | 29.53" x 29.53" x 14.17" H
Evoke the seductive style of the seventies with the decadent Callum Coffee Table. Its brushed brass frame with bevelled rims surrounds the tabletops of smoke glass and the bottom shelves of mirror glass. Whether you are going for a retro or contemporary look, this stylish coffee table will be a perfect choice.</t>
  </si>
  <si>
    <t>113336-1, 113336-2, 113336-3, 113336-4, 113336-5, 113336-6, 113336-7</t>
  </si>
  <si>
    <t>113962</t>
  </si>
  <si>
    <t>Eichholtz Nerone Coffee Table</t>
  </si>
  <si>
    <t>2970</t>
  </si>
  <si>
    <t>Charcoal grey oak veneer | brushed brass finish
44.88" x 44.88" x 15.75" H
Give your living room a real modern feel with the square Nerone Coffee Table in charcoal grey oak veneer, that is both supremely stylish and surprisingly functional. Composed of four different levels, the quartered top lends this coffee table a bang on-trend look.</t>
  </si>
  <si>
    <t>113962-1, 113962-2, 113962-3, 113962-4, 113962-5, 113962-6, 113962-7</t>
  </si>
  <si>
    <t>113961</t>
  </si>
  <si>
    <t>Eichholtz Nio Coffee Table</t>
  </si>
  <si>
    <t>6165</t>
  </si>
  <si>
    <t>Brushed brass finish | black glass | black base
15.75"/31.5" x 31.5" x 9.06" H | tray 15.75" x 15.75" x 3.94" H
The 4-piece Nio Coffee Table set has a balanced look for your living room. It consists of 2 L-shaped coffee tables and 2 square trays. Sitting on a black base and adorned with brushed brass rims, each piece has a surface of black glass. You can put the trays anywhere you want on the tabletop, as a place to set beverages and decorative items such as books, bowls and candle holders.</t>
  </si>
  <si>
    <t>113961-1, 113961-2, 113961-3, 113961-4, 113961-5, 113961-6</t>
  </si>
  <si>
    <t>111415</t>
  </si>
  <si>
    <t>Eichholtz Tortona Coffee Table</t>
  </si>
  <si>
    <t>6270</t>
  </si>
  <si>
    <t>Gold finish | bevelled glass
Bevelled mirror glass | black base
25.59" x 25.59" x 15.75" H | 25.59" x 25.59" x 12.6" H
Create a fantastic focal point in your lounge with the alluring set of 4 Tortona Coffee Tables. Comprising two high and two low tables that are accented by a sleek gold finish frame, each of these square furniture pieces features a tabletop and lower shelf of bevelled mirror glass.</t>
  </si>
  <si>
    <t>111415-1, 111415-2, 111415-3, 111415-4, 111415-5</t>
  </si>
  <si>
    <t>111074</t>
  </si>
  <si>
    <t>5190</t>
  </si>
  <si>
    <t>Polished stainless steel | bevelled glass
Bevelled mirror glass | black base
25.59" x 25.59" x 15.75" H | 25.59" x 25.59" x 12.6" H
Create a fantastic focal point in your lounge with the alluring set of 4 Tortona Coffee Tables. Comprising two high and two low tables that are accented by a sleek polished stainless steel frame, each of these square furniture pieces features a tabletop and lower shelf of bevelled mirror glass.</t>
  </si>
  <si>
    <t>111074-1, 111074-2, 111074-3, 111074-4, 111074-5, 111074-6, 111074-7</t>
  </si>
  <si>
    <t>114780</t>
  </si>
  <si>
    <t>Eichholtz Napa Valley Desk</t>
  </si>
  <si>
    <t>Furniture &gt; Living &gt; Desks</t>
  </si>
  <si>
    <t>3735</t>
  </si>
  <si>
    <t>Woven washed oak veneer | brushed brass finish | clear glass
53.15" x 23.62" x 29.72" H
Pairing Bauhaus style with a Mid-Century Modern look, the Napa Valley Desk showcases a sleek frame with brushed brass finish, a clear glass top and a drawer of woven washed oak veneer.</t>
  </si>
  <si>
    <t>114780-1, 114780-2</t>
  </si>
  <si>
    <t>114778</t>
  </si>
  <si>
    <t>Eichholtz Napa Valley Dresser</t>
  </si>
  <si>
    <t>Furniture &gt; Bedroom &gt; Dressers</t>
  </si>
  <si>
    <t>6240</t>
  </si>
  <si>
    <t>Woven washed oak veneer | brushed brass finish
66.93" x 18.11" x 29.53" H
Pairing Bauhaus style with a Mid-Century Modern look, the Napa Valley Dresser showcases a sleek brushed brass finished frame. It is lined with woven washed oak veneer and contains 4 doors and a drawer with stainless steel handle.</t>
  </si>
  <si>
    <t>114778-1, 114778-2, 114778-3, 114778-4, 114778-5, 114778-6, 114778-7</t>
  </si>
  <si>
    <t>113396</t>
  </si>
  <si>
    <t xml:space="preserve">Woven oak veneer | bronze finish
66.93" x 18.11" x 29.53" H
Pairing Bauhaus style with a Mid-Century Modern look, the Napa Valley Dresser showcases a sleek stainless steel frame. It is lined with woven oak veneer and contains 4 doors and a drawer with stainless steel handle.
</t>
  </si>
  <si>
    <t>113396-1, 113396-2, 113396-3, 113396-4, 113396-5</t>
  </si>
  <si>
    <t>108980</t>
  </si>
  <si>
    <t>Eichholtz Harvey Coffee Table</t>
  </si>
  <si>
    <t>4950</t>
  </si>
  <si>
    <t xml:space="preserve">Polished stainless steel
Clear glass | mirror glass
39.37" x 39.37" x 16.14" H
Display your collectables in style with the square Harvey Coffee Table, the perfect table to showcase decorative items. Comprising a polished stainless steel frame, it features a sliding display top of clear tempered glass and a bottom of mirrored glass.
</t>
  </si>
  <si>
    <t>108980-1, 108980-2, 108980-3, 108980-4</t>
  </si>
  <si>
    <t>109867</t>
  </si>
  <si>
    <t>Eichholtz Rectangular Harvey Coffee Table</t>
  </si>
  <si>
    <t>6210</t>
  </si>
  <si>
    <t>Polished stainless steel
Clear glass | mirror glass
55.12" x 33.46" x 16.14" H
Display your collectables in style with the rectangular Harvey Coffee Table, the perfect table to showcase decorative items. Comprising a polished stainless steel frame, it features a sliding display top of clear tempered glass and a bottom of mirrored glass.</t>
  </si>
  <si>
    <t>109867-1, 109867-2, 109867-3, 109867-4</t>
  </si>
  <si>
    <t>114023</t>
  </si>
  <si>
    <t>6600</t>
  </si>
  <si>
    <t>Brushed brass finish | clear glass | mirror glass
39.37" x 39.37" x 16.14" H</t>
  </si>
  <si>
    <t>114023-1, 114023-2</t>
  </si>
  <si>
    <t>114036</t>
  </si>
  <si>
    <t>7035</t>
  </si>
  <si>
    <t xml:space="preserve">Eichholtz Rectangular Harvey Coffee Table
55.12" x 33.46" x 16.14" H
</t>
  </si>
  <si>
    <t>114036-1, 114036-2</t>
  </si>
  <si>
    <t>114035</t>
  </si>
  <si>
    <t>Eichholtz Gamma Coffee Table</t>
  </si>
  <si>
    <t>6000</t>
  </si>
  <si>
    <t xml:space="preserve">Polished stainless steel | clear glass
59.06" x 31.5" x 18.11" H
Add a touch of timeless beauty to your interior with the Gamma Coffee Table. With its clean graphic lines it is reminiscent of the iconic design furniture of Bauhaus. Constructed from stainless steel, it features a polished finish and a clear glass tabletop.
</t>
  </si>
  <si>
    <t>114035-1, 114035-2, 114035-3, 114035-4</t>
  </si>
  <si>
    <t>114022</t>
  </si>
  <si>
    <t>Brushed brass finish | clear glass
59.06" x 31.5" x 18.11" H
Add a touch of timeless beauty to your interior with the Gamma Coffee Table. With its clean graphic lines it is reminiscent of the iconic design furniture of Bauhaus. Constructed from stainless steel, it features a brushed brass finish and a clear glass tabletop.</t>
  </si>
  <si>
    <t>114022-1, 114022-2</t>
  </si>
  <si>
    <t>110368</t>
  </si>
  <si>
    <t xml:space="preserve">Bronze finish | clear glass
59.06" x 31.5" x 18.11" H
Add a touch of timeless beauty to your interior with the Gamma Coffee Table. With its clean graphic lines it is reminiscent of the iconic design furniture of Bauhaus. Constructed from stainless steel, it features a bronze finish and a clear glass tabletop.
</t>
  </si>
  <si>
    <t>110368-1, 110368-2, 110368-3, 110368-4, 110368-5, 110368-6</t>
  </si>
  <si>
    <t>114038</t>
  </si>
  <si>
    <t>Eichholtz Gamma Side Table</t>
  </si>
  <si>
    <t>Furniture &gt; Living &gt; Tables &gt; End Tables</t>
  </si>
  <si>
    <t>4200</t>
  </si>
  <si>
    <t xml:space="preserve">Polished stainless steel | clear glass
25.59" x 25.59" x 21.65" H
Add a touch of timeless beauty to your interior with the Gamma Side Table. With its clean graphic lines it’s reminiscent of the iconic design furniture of Bauhaus. Constructed from stainless steel, it features a polished finish and a clear glass tabletop.
</t>
  </si>
  <si>
    <t>114038-1, 114038-2, 114038-3, 114038-4, 114038-5</t>
  </si>
  <si>
    <t>110370</t>
  </si>
  <si>
    <t>4350</t>
  </si>
  <si>
    <t xml:space="preserve">Bronze finish | clear glass
25.59" x 25.59" x 21.65" H
Add a touch of timeless beauty to your interior with the Gamma Side Table. With its clean graphic lines it’s reminiscent of the iconic design furniture of Bauhaus. Constructed from stainless steel, it features a bronze finish and a clear glass tabletop.
</t>
  </si>
  <si>
    <t>110370-1, 110370-2, 110370-3, 110370-4, 110370-5</t>
  </si>
  <si>
    <t>114037</t>
  </si>
  <si>
    <t>Eichholtz Gamma Console Table</t>
  </si>
  <si>
    <t>Furniture &gt; Living &gt; Tables &gt; Console Tables</t>
  </si>
  <si>
    <t>5025</t>
  </si>
  <si>
    <t>Polished stainless steel | clear glass
62.99" x 17.72" x 29.92" H
Add a touch of timeless beauty to your interior with the Gamma Console Table. With its clean graphic lines it’s reminiscent of the iconic design furniture of Bauhaus. Constructed from stainless steel, it features a polished finish and a clear glass tabletop.</t>
  </si>
  <si>
    <t>114037-1, 114037-2, 114037-3, 114037-4</t>
  </si>
  <si>
    <t>110372</t>
  </si>
  <si>
    <t>5220</t>
  </si>
  <si>
    <t>Bronze finish | clear glass
62.99" x 17.72" x 29.92" H
Add a touch of timeless beauty to your interior with the Gamma Console Table. With its clean graphic lines it’s reminiscent of the iconic design furniture of Bauhaus. Constructed from stainless steel, it features a bronze finish and a clear glass tabletop.</t>
  </si>
  <si>
    <t>110372-1, 110372-2, 110372-3, 110372-4, 110372-5</t>
  </si>
  <si>
    <t>114025</t>
  </si>
  <si>
    <t>Brushed brass finish | clear glass
62.99" x 17.72" x 29.92" H
Add a touch of timeless beauty to your interior with the Gamma Console Table. With its clean graphic lines it’s reminiscent of the iconic design furniture of Bauhaus. Constructed from stainless steel, it features a brushed brass finish and a clear glass tabletop.</t>
  </si>
  <si>
    <t>114025-1, 114025-2</t>
  </si>
  <si>
    <t>105454</t>
  </si>
  <si>
    <t xml:space="preserve">Eichholtz Carlisle Column </t>
  </si>
  <si>
    <t>Decoration &gt; Artistic Ornaments &gt; Pedestals</t>
  </si>
  <si>
    <t>2895</t>
  </si>
  <si>
    <t>Polished stainless steel
13.78" x 13.78" x 47.24" H
Characterised by an architectural design and a slanted line pattern, the sleek and shiny Carlisle Column is a fine addition to modern and contemporary décors. It is crafted from stainless steel and features a polished finish.
ICONIC EYE-CATCHER
Inspired by New Objectivity or New Pragmatism (Dutch and German modernist architecture from the 1920s and 1930s), the Eichholtz Carlisle series is characterised by angular shapes and a design that is free of ornamentation and decoration. Mix with design lighting and furniture from the Eichholtz collection for a sleek, distinctive interior style.</t>
  </si>
  <si>
    <t>105454-1, 105454-2, 105454-3</t>
  </si>
  <si>
    <t>114030</t>
  </si>
  <si>
    <t>Eichholtz Palmer Side Table</t>
  </si>
  <si>
    <t>3075</t>
  </si>
  <si>
    <t>Brushed brass finish | smoke glass
25.59" x 25.59" x 21.65" H</t>
  </si>
  <si>
    <t>114030-1, 114030-2</t>
  </si>
  <si>
    <t>109994</t>
  </si>
  <si>
    <t>2865</t>
  </si>
  <si>
    <t>Gold finish | black glass
25.59" x 25.59" x 21.65" H
Relive the unmatched grandeur of the Art Deco era with the first-rate Palmer Side Table. Crafted from stainless steel, it features a glossy gold finish and a tempered smoke glass tabletop.
FABULOUS ART DECO SUCCESSOR
Relive the unmatched grandeur of the Art Deco era with the Eichholtz Palmer series. Each element is an eye catcher, handcrafted with meticulous care by skilled artisans. Combine with luxury lighting and accessories of the Eichholtz collection for a glamorous interior.
POLISHED STAINLESS STEEL AND TEMPERED GLASS
Solid constructions of stainless steel, finely finished and highly polished, with tempered smoke glass tabletops.</t>
  </si>
  <si>
    <t>109994-1, 109994-2, 109994-3</t>
  </si>
  <si>
    <t>108983</t>
  </si>
  <si>
    <t>2550</t>
  </si>
  <si>
    <t>Polished stainless steel | smoke glass
25.59" x 25.59" x 21.65" H
Relive the unmatched grandeur of the Art Deco era with the first-rate Palmer Side Table. Crafted from stainless steel, it features a polished finish and a tempered smoke glass tabletop. Combine with luxury lighting and accessories of the Eichholtz collection for a glamorous interior.</t>
  </si>
  <si>
    <t>108983-1, 108983-2, 108983-3, 108983-4</t>
  </si>
  <si>
    <t>114024</t>
  </si>
  <si>
    <t>Eichholtz Palmer Coffee Table</t>
  </si>
  <si>
    <t>Brushed brass finish | smoke glass
39.37" x 39.37" x 17.72" H</t>
  </si>
  <si>
    <t>114024-1, 114024-2</t>
  </si>
  <si>
    <t>109992</t>
  </si>
  <si>
    <t>4215</t>
  </si>
  <si>
    <t>Gold finish | black glass
39.37" x 39.37" x 17.72" H
Relive the unmatched grandeur of the Art Deco era with the first-rate Palmer Coffee Table. Crafted from stainless steel, it features a glossy gold finish and a tempered smoke glass tabletop. Combine with luxury lighting and accessories of the Eichholtz collection for a glamorous interior.</t>
  </si>
  <si>
    <t>109992-1, 109992-2, 109992-3, 109992-4</t>
  </si>
  <si>
    <t>108981</t>
  </si>
  <si>
    <t>3975</t>
  </si>
  <si>
    <t>Polished stainless steel | smoke glass
39.37" x 39.37" x 17.72" H
Relive the unmatched grandeur of the Art Deco era with the first-rate Palmer Coffee Table. Crafted from stainless steel, it features a polished finish and a tempered smoke glass tabletop. Combine with luxury lighting and accessories of the Eichholtz collection for a glamorous interior.</t>
  </si>
  <si>
    <t>108981-1, 108981-2, 108981-3, 108981-4</t>
  </si>
  <si>
    <t>114027</t>
  </si>
  <si>
    <t>Eichholtz Palmer Console Table</t>
  </si>
  <si>
    <t>Brushed brass finish | smoke glass
62.99" x 17.72" x 29.92" H</t>
  </si>
  <si>
    <t>114027-1, 114027-2</t>
  </si>
  <si>
    <t>108982</t>
  </si>
  <si>
    <t>Polished stainless steel | smoke glass
62.99" x 17.72" x 29.92" H
Relive the unmatched grandeur of the Art Deco era with the first-rate Palmer Console Table. Crafted from stainless steel, it features a polished finish and a tempered smoke glass tabletop. Combine with luxury lighting and accessories of the Eichholtz collection for a glamorous interior.</t>
  </si>
  <si>
    <t>108982-1, 108982-2, 108982-3, 108982-4</t>
  </si>
  <si>
    <t>109993</t>
  </si>
  <si>
    <t>Gold finish | black glass
62.99" x 17.72" x 29.92" H
Relive the unmatched grandeur of the Art Deco era with the first-rate Palmer Console Table. Crafted from stainless steel, it features a glossy gold finish and a tempered black glass tabletop.
FABULOUS ART DECO SUCCESSOR
Relive the unmatched grandeur of the Art Deco era with the Eichholtz Palmer series. Each element is an eye catcher, handcrafted with meticulous care by skilled artisans. Combine with luxury lighting and accessories of the Eichholtz collection for a glamorous interior.</t>
  </si>
  <si>
    <t>109993-1, 109993-2, 109993-3</t>
  </si>
  <si>
    <t>111461</t>
  </si>
  <si>
    <t>Eichholtz Quercus Coffee Table</t>
  </si>
  <si>
    <t>7245</t>
  </si>
  <si>
    <t>Brass finish | black legs
26.38" dia x 15.75" H | 13.78"H | 11.42" H
The structure of wood grains grant a unique appearance to the set of 3 Quercus Coffee Tables. Featuring wooden table tops with a bronze finish, these distinctive coffee tables are suitable for a variety of interior styles and colour schemes. The tables vary in height and feature black legs.</t>
  </si>
  <si>
    <t>111461-1, 111461-2, 111461-3, 111461-4, 111461-5, 111461-6, 111461-7</t>
  </si>
  <si>
    <t>111463</t>
  </si>
  <si>
    <t>Eichholtz Westchester Side Table</t>
  </si>
  <si>
    <t>2430</t>
  </si>
  <si>
    <t>Gold finish | portoro marble
19.69" dia x 22.44" H
Conjure up a natural atmosphere in your home with the Westchester side table. Featuring a gold finished faux tree branch base and a round black marble tabletop, this stunning accent table will be an eye-catcher in your interior.</t>
  </si>
  <si>
    <t>111463-1, 111463-2, 111463-3, 111463-4, 111463-5</t>
  </si>
  <si>
    <t>111080</t>
  </si>
  <si>
    <t>Eichholtz Salvatore L Column</t>
  </si>
  <si>
    <t>1380</t>
  </si>
  <si>
    <t>Waxed black finish
12.99" x 12.99" x 47.24" H
The black wooden finish Salvatore L Column with decorative panelling offers a contemporary take on timeless style. Bevelled edges give this entrancing presentation column an extra edge.
TALL AND STATELY
Available in a number of sizes, the wonderful wooden finish Salvatore Columns are perfect for floral displays or other ornamental items. A wonderful addition to the hallway, living area or dining room of the home.</t>
  </si>
  <si>
    <t>111080-1, 111080-2, 111080-3, 111080-4</t>
  </si>
  <si>
    <t>111079</t>
  </si>
  <si>
    <t>Eichholtz Salvatore M Column</t>
  </si>
  <si>
    <t>White finish
12.99" x 12.99" x 39.37" H
The white wooden finish Salvatore M Column with decorative panelling offers a contemporary take on timeless style. Bevelled edges give this entrancing presentation column an extra edge.
TALL AND STATELY
Available in a number of sizes, the wonderful wooden finish Salvatore Columns are perfect for floral displays or other ornamental items. A wonderful addition to the hallway, living area or dining room of the home.</t>
  </si>
  <si>
    <t>111079-1, 111079-2, 111079-3, 111079-4</t>
  </si>
  <si>
    <t>111078</t>
  </si>
  <si>
    <t>Waxed black finish
12.99" x 12.99" x 39.37" H
The black wooden finish Salvatore M Column with decorative panelling offers a contemporary take on timeless style. Bevelled edges give this entrancing presentation column an extra edge.
TALL AND STATELY
Available in a number of sizes, the wonderful wooden finish Salvatore Columns are perfect for floral displays or other ornamental items. A wonderful addition to the hallway, living area or dining room of the home.</t>
  </si>
  <si>
    <t>111078-1, 111078-2, 111078-3, 111078-4</t>
  </si>
  <si>
    <t>111077</t>
  </si>
  <si>
    <t>Eichholtz Salvatore S Column</t>
  </si>
  <si>
    <t>1155</t>
  </si>
  <si>
    <t>Waxed black finish
12.99" x 12.99" x 31.5" H
The black wooden finish Salvatore S Column with decorative panelling offers a contemporary take on timeless style. Bevelled edges give this entrancing presentation column an extra edge.
TALL AND STATELY
Available in a number of sizes, the wonderful wooden finish Salvatore Columns are perfect for floral displays or other ornamental items. A wonderful addition to the hallway, living area or dining room of the home.</t>
  </si>
  <si>
    <t>111077-1, 111077-2, 111077-3, 111077-4</t>
  </si>
  <si>
    <t>111081</t>
  </si>
  <si>
    <t>White finish
12.99" x 12.99" x 47.24" H
The white wooden finish Salvatore L Column with decorative panelling offers a contemporary take on timeless style. Bevelled edges give this entrancing presentation column an extra edge.
TALL AND STATELY
Available in a number of sizes, the wonderful wooden finish Salvatore Columns are perfect for floral displays or other ornamental items. A wonderful addition to the hallway, living area or dining room of the home.</t>
  </si>
  <si>
    <t>111081-1, 111081-2, 111081-3, 111081-4</t>
  </si>
  <si>
    <t>111678</t>
  </si>
  <si>
    <t>Eichholtz Marceau Column</t>
  </si>
  <si>
    <t>2145</t>
  </si>
  <si>
    <t>Piano white finish
17.32" x 17.32" x 40.55" H
With its classic design, the Marceau Column will be a stylish and elegant addition to your interior. Featuring four panelled sides and a white finish, this decorative column will look great in your hallway, living area or dining room.</t>
  </si>
  <si>
    <t>111678-1, 111678-2, 111678-3, 111678-4, 111678-5, 111678-6</t>
  </si>
  <si>
    <t>107461</t>
  </si>
  <si>
    <t>Waxed black finish
17.32" x 17.32" x 40.55" H
With its classic design, the Marceau Column will be a stylish and elegant addition to your interior. Featuring four panelled sides and a black finish, this decorative column will look great in your hallway, living area or dining room.</t>
  </si>
  <si>
    <t>107461-1, 107461-2, 107461-3, 107461-4, 107461-5, 107461-6</t>
  </si>
  <si>
    <t>113669</t>
  </si>
  <si>
    <t>Eichholtz Carlow Console Table</t>
  </si>
  <si>
    <t>4320</t>
  </si>
  <si>
    <t>Polished stainless steel
61.02" x 17.72" x 29.92" H
The Carlow Console Table adorns your hallway or lounge with its simple geometry and dynamic sense of style. Skillfully crafted from stainless steel, it is presented in a polished finish for a lavish and glamorous look.</t>
  </si>
  <si>
    <t>113669-1, 113669-2, 113669-3</t>
  </si>
  <si>
    <t>112691</t>
  </si>
  <si>
    <t>4710</t>
  </si>
  <si>
    <t>Gold finish
61.02" x 17.72" x 29.92" H
The Carlow Console Table adorns your hallway or lounge with its simple geometry and dynamic sense of style. Skillfully crafted with sturdy steel, it is presented in a glamorous gold finish for a lavish look.</t>
  </si>
  <si>
    <t>112691-1, 112691-2, 112691-3, 112691-4, 112691-5</t>
  </si>
  <si>
    <t>A114054</t>
  </si>
  <si>
    <t>Eichholtz Burbury Sofa</t>
  </si>
  <si>
    <t>Furniture &gt; Living &gt; Sofas</t>
  </si>
  <si>
    <t>9360</t>
  </si>
  <si>
    <t>Avalon white | black feet
A. 125.98" | B. 43.31" | C. 25.2" | D. 36.22" | E. 15.75" | F. 25.2"
Sofa Burbury pairs contemporary style with a magnificent seating experience. You will love the comfort and softness that its feather cushions provide. Laze in the deep and comfy shape of this modern coach, while enjoying me-time or the company of family and friends. The crisp white of the upholstery will light up your living room and make it look more spacious.</t>
  </si>
  <si>
    <t>A114054-1, A114054-2</t>
  </si>
  <si>
    <t>A114011</t>
  </si>
  <si>
    <t>Eichholtz Burbury Lounge Sofa</t>
  </si>
  <si>
    <t>9975</t>
  </si>
  <si>
    <t>Avalon white | black feet
A. 125.98" | B. 78.74" | C. 25.2" | D. 36.22" | E. 16.93" | F. 25.2"
Lounge Sofa Burbury pairs contemporary style with a magnificent seating experience. You will love the comfort and softness that its feather cushions provide. Laze in the deep and comfy shape of this modern coach, while enjoying me-time or the company of family and friends. The crisp white of the upholstery will light up your living room and make it look more spacious.</t>
  </si>
  <si>
    <t>A114011-1, A114011-2, A114011-3, A114011-4, A114011-5</t>
  </si>
  <si>
    <t>A114059</t>
  </si>
  <si>
    <t>Eichholtz Burbury Chair</t>
  </si>
  <si>
    <t>Furniture &gt; Living &gt; Occasional Chairs</t>
  </si>
  <si>
    <t>Avalon white | black feet
A. 43.31" | B. 43.31" | C. 25.2" | D. 36.22" | E. 15.75" | F. 25.2"
Chair Burbury pairs contemporary style with a magnificent seating experience. You will love the comfort and softness that its feather cushions provide. Laze in the deep and comfy shape of this modern armchair, while enjoying me-time. The crisp white of the upholstery will light up your living room and make it look more spacious.</t>
  </si>
  <si>
    <t>A114059-1, A114059-2</t>
  </si>
  <si>
    <t>A114319</t>
  </si>
  <si>
    <t>Eichholtz Endless Chair</t>
  </si>
  <si>
    <t>Avalon white | black finish
A. 43.31" | B. 42.52" | C. 25.2" | D. 34.25" | E. 16.14" | F. 25.2"
Supported by sturdy black feet, Chair Endless has a crisp avalon white upholstery. Loose back cushions add an airy touch and provide optimal comfort. Use this ultra-stylish armchair as a modern accent piece or combine with the sofa and ottoman from this series for a flexible seating group that meets all your wishes and needs.</t>
  </si>
  <si>
    <t>A114319-1, A114319-2</t>
  </si>
  <si>
    <t>A114290</t>
  </si>
  <si>
    <t>Eichholtz Endless Sofa</t>
  </si>
  <si>
    <t>11445</t>
  </si>
  <si>
    <t>Avalon white | black finish
90.94" x 43.31" | 71.65" x 43.31" | 43.31" x 43.31" | C. 25.19" | D. 34.25" | E. 16.14"
Including an in-built side table in dark brown veneer, Sofa Endless offers loads of set-up possibilities. This ultra-stylish sofa has sturdy black feet and a crisp avalon white upholstery. Loose back cushions add an airy touch and provide optimal comfort. Enjoy the possibility to create a flexible seating group that meets all your wishes and needs in terms of set-up and ease, especially when combined with the armchair and ottoman from this series.</t>
  </si>
  <si>
    <t>A114290-1, A114290-2, A114290-3, A114290-4, A114290-5, A114290-6, A114290-7, A114290-8, A114290-9</t>
  </si>
  <si>
    <t>A114320</t>
  </si>
  <si>
    <t>Eichholtz Endless Ottoman</t>
  </si>
  <si>
    <t>Furniture &gt; Living &gt; Benches &amp; Ottomans</t>
  </si>
  <si>
    <t>2490</t>
  </si>
  <si>
    <t>Avalon white | black finish
42.52" x 42.52" x 16.14" H
Perfect for upgrading your living room or bedroom, Ottoman Endless adds sophisticated style to any space in your home. Its cushioned top has a crisp avalon white upholstery and offers a convenient place to sit. Providing gentle opulence while entertaining or relaxing, this versatile ottoman can be combined with the sofa and chair from this series for a flexible and ultra-stylish seating group.</t>
  </si>
  <si>
    <t>A114320-1, A114320-2, A114320-3</t>
  </si>
  <si>
    <t>A114824</t>
  </si>
  <si>
    <t>Avalon sand | black finish
90.94" x 43.31" | 71.65" x 43.31" | 43.31" x 43.31" | C. 25.19" | D. 34.25" | E. 16.14"
Including an in-built side table in dark brown veneer, Sofa Endless offers loads of set-up possibilities. This ultra-stylish sofa has sturdy black feet and a warm avalon sand upholstery. Loose back cushions add an airy touch and provide optimal comfort. Enjoy the possibility to create a flexible seating group that meets all your wishes and needs in terms of set-up and ease, especially when combined with the armchair and ottoman from this series.</t>
  </si>
  <si>
    <t>A114824-1, A114824-2, A114824-3, A114824-4, A114824-5, A114824-6, A114824-7</t>
  </si>
  <si>
    <t>A114823</t>
  </si>
  <si>
    <t xml:space="preserve">Avalon sand | black finish
A. 43.31" | B. 42.52" | C. 25.2" | D. 34.25" | E. 16.54" | F. 25.2"
Supported by sturdy black feet, Chair Endless has a warm avalon sand upholstery. Loose back cushions add an airy touch and provide optimal comfort. Use this ultra-stylish armchair as a modern accent piece or combine with the sofa and ottoman from this series for a flexible seating group that meets all your wishes and needs.
</t>
  </si>
  <si>
    <t>A114823-1, A114823-2</t>
  </si>
  <si>
    <t>A114822</t>
  </si>
  <si>
    <t xml:space="preserve">Eichholtz Endless Ottoman </t>
  </si>
  <si>
    <t>Avalon sand | black finish
42.52" x 42.52" x 16.14" H
Perfect for upgrading your living room or bedroom, Ottoman Endless adds sophisticated style to any space in your home. Its cushioned top has a warm avalon sand upholstery and offers a convenient place to sit. Providing gentle opulence while entertaining or relaxing, this versatile ottoman can be combined with the sofa and chair from this series for a flexible and ultra-stylish seating group.</t>
  </si>
  <si>
    <t>A114822-1, A114822-2, A114822-3, A114822-4</t>
  </si>
  <si>
    <t>A113357</t>
  </si>
  <si>
    <t>Eichholtz Aurelio Left Lounge Sofa</t>
  </si>
  <si>
    <t>Furniture &gt; Living &gt; Chaises &amp; Settees</t>
  </si>
  <si>
    <t>5685</t>
  </si>
  <si>
    <t>Avalon white | gunmetal finish base
A. 87.8" | B. 38.58" | C. 27.17" | D. 27.56" | E. 17.32"
Invite the glamour and luxury of boutique hotels into your home with the Aurelio Left Lounge Sofa. This stylish contemporary lounge sofa exudes timeless appeal. With its ultra-padded Avalon white upholstery and tapered black legs it adds sophistication to any interior space. It comes with two square back cushions for extra comfort.</t>
  </si>
  <si>
    <t>A113357-1, A113357-2, A113357-3, A113357-4, A113357-5, A113357-6, A113357-7</t>
  </si>
  <si>
    <t>A113354</t>
  </si>
  <si>
    <t>Eichholtz Aurelio Bench</t>
  </si>
  <si>
    <t>1905</t>
  </si>
  <si>
    <t>Avalon white | gunmetal finish base
48.82" x 20.87" x 17.32" H
Invite the glamour and luxury of boutique hotels into your home with the Aurelio Bench. This stylish contemporary seat exudes timeless appeal. With its ultra-padded Avalon white upholstery and tapered black legs it adds sophistication to any interior space.</t>
  </si>
  <si>
    <t>A113354-1, A113354-2, A113354-3, A113354-4, A113354-5, A113354-6, A113354-7</t>
  </si>
  <si>
    <t>A113355</t>
  </si>
  <si>
    <t>Eichholtz Aurelio Stool</t>
  </si>
  <si>
    <t>Avalon white | gunmetal finish base
25.59" x 20.87" x 17.32" H
Invite the glamour and luxury of boutique hotels into your home with the Aurelio Stool. This stylish contemporary footstool exudes timeless appeal. With its ultra-padded Avalon white upholstery and tapered black legs it adds sophistication to any interior space.</t>
  </si>
  <si>
    <t>A113355-1, A113355-2, A113355-3, A113355-4, A113355-5, A113355-6, A113355-7</t>
  </si>
  <si>
    <t>A113389</t>
  </si>
  <si>
    <t>Eichholtz Sienna Bench</t>
  </si>
  <si>
    <t>Savona greige velvet | black finish legs
52.36" x 23.23" x 16.93" H
The sumptuous Sienna Bench pairs comfort with high-style. This elegant modern long seat comes in a tufted upholstery in mellow Savona greige velvet. Black finished legs add extra glamour to its luxurious look.</t>
  </si>
  <si>
    <t>A113389-1, A113389-2, A113389-3, A113389-4, A113389-5, A113389-6, A113389-7, A113389-8</t>
  </si>
  <si>
    <t>A113200</t>
  </si>
  <si>
    <t>Savona grey velvet | brushed brass finish legs
52.36" x 23.23" x 16.93" H
The sumptuous Sienna Bench pairs comfort with high-style. This elegant modern long seat comes in a tufted upholstery in mellow Savona grey velvet. Gold finished legs add extra glamour to its luxurious look.</t>
  </si>
  <si>
    <t>A113200-1, A113200-2, A113200-3, A113200-4, A113200-5, A113200-6, A113200-7, A113200-8</t>
  </si>
  <si>
    <t>A113199</t>
  </si>
  <si>
    <t>Eichholtz Sienna Stool</t>
  </si>
  <si>
    <t>1260</t>
  </si>
  <si>
    <t>Savona greige velvet | black finish legs
23.23" x 23.23" x 16.93" H
The sumptuous Sienna Stool pairs comfort with high-style. This elegant modern ottoman comes in a tufted upholstery in mellow Savona greige velvet. Black finished legs add extra glamour to its luxurious look.</t>
  </si>
  <si>
    <t>A113199-1, A113199-2, A113199-3, A113199-4, A113199-5, A113199-6</t>
  </si>
  <si>
    <t>A113390</t>
  </si>
  <si>
    <t xml:space="preserve">Savona grey velvet | brushed brass finish legs
23.23" x 23.23" x 16.93" H
The sumptuous Sienna Stool pairs comfort with high-style. This elegant modern ottoman comes in a tufted upholstery in mellow Savona grey velvet. Gold finished legs add extra glamour to its luxurious look.
</t>
  </si>
  <si>
    <t>A113390-1, A113390-2, A113390-3, A113390-4, A113390-5, A113390-6, A113390-7</t>
  </si>
  <si>
    <t>A113385</t>
  </si>
  <si>
    <t>Eichholtz Sienna Chair</t>
  </si>
  <si>
    <t>Savona greige velvet | black finish legs
A. 40.94" | B. 37.4" | C. 26.77" | D. 28.35" | E. 16.93"
The sumptuous Sienna Chair pairs comfort with high-style. Featuring a t-shape, its backrest forms a whole with the armrests. This elegant modern armchair comes in a tufted upholstery in mellow Savona greige velvet, with two square throw cushions. Black finished legs add extra glamour to its luxurious look.</t>
  </si>
  <si>
    <t>A113385-1, A113385-2, A113385-3, A113385-4, A113385-5, A113385-6, A113385-7, A113385-8</t>
  </si>
  <si>
    <t xml:space="preserve"> A113196</t>
  </si>
  <si>
    <t>Savona grey velvet | brushed brass finish legs
A. 40.94" | B. 37.4" | C. 26.77" | D. 28.35" | E. 16.93"
The sumptuous Sienna Chair pairs comfort with high-style. Featuring a t-shape, its backrest forms a whole with the armrests. This elegant modern armchair comes in a tufted upholstery in mellow Savona grey velvet, with two square throw cushions. Gold finished legs add extra glamour to its luxurious look.</t>
  </si>
  <si>
    <t xml:space="preserve"> A113196-1,  A113196-2,  A113196-3,  A113196-4,  A113196-5,  A113196-6,  A113196-7</t>
  </si>
  <si>
    <t>A113384</t>
  </si>
  <si>
    <t>Eichholtz Sienna Sofa</t>
  </si>
  <si>
    <t>Savona greige velvet | black finish legs
A. 90.94" | B. 37.4" | C. 26.77" | D. 28.35" | E. 16.93"
The sumptuous Sienna Sofa pairs comfort with high-style. Featuring a t-shape, its backrest forms a whole with the armrests. This elegant modern armchair comes in a tufted upholstery in mellow Savona greige velvet, with four square throw cushions. Black finished legs add extra glamour to its luxurious look.</t>
  </si>
  <si>
    <t>A113384-1, A113384-2, A113384-3, A113384-4, A113384-5, A113384-6, A113384-7, A113384-8</t>
  </si>
  <si>
    <t>A113187</t>
  </si>
  <si>
    <t>Savona grey velvet | brushed brass finish legs
A. 90.94" | B. 37.4" | C. 26.77" | D. 28.35" | E. 16.93"
The sumptuous Sienna Sofa pairs comfort with high-style. Featuring a t-shape, its backrest forms a whole with the armrests. This elegant modern armchair comes in a tufted upholstery in mellow Savona grey velvet, with four square throw cushions. Gold finished legs add extra glamour to its luxurious look.</t>
  </si>
  <si>
    <t>A113187-1, A113187-2, A113187-3, A113187-4, A113187-5, A113187-6</t>
  </si>
  <si>
    <t>A113198</t>
  </si>
  <si>
    <t>Eichholtz Sienna Right Lounge Sofa</t>
  </si>
  <si>
    <t>Savona greige velvet | black finish legs
CMINCH
A. 87.8" | B. 37.4" | C. 26.77" | D. 28.35" | E. 16.93"
The sumptuous Sienna Left Lounge Sofa pairs comfort with high-style. This elegant modern lounge sofa comes in a tufted upholstery in mellow Savona greige velvet. Black finished legs add extra glamour to its luxurious look.</t>
  </si>
  <si>
    <t>A113198-1, A113198-2, A113198-3, A113198-4, A113198-5, A113198-6, A113198-7, A113198-8</t>
  </si>
  <si>
    <t>A113387</t>
  </si>
  <si>
    <t>Savona grey velvet | brushed brass finish legs
CMINCH
A. 87.8" | B. 37.4" | C. 26.77" | D. 28.35" | E. 16.93"
The sumptuous Sienna Right Lounge Sofa pairs comfort with high-style. This elegant modern lounge sofa comes in a tufted upholstery in mellow Savona grey velvet. Gold finished legs add extra glamour to its luxurious look.</t>
  </si>
  <si>
    <t>A113387-1, A113387-2, A113387-3, A113387-4, A113387-5, A113387-6, A113387-7, A113387-8</t>
  </si>
  <si>
    <t>A113197</t>
  </si>
  <si>
    <t>Eichholtz Sienna Left Lounge Sofa</t>
  </si>
  <si>
    <t>Savona greige velvet | black finish legs
CMINCH
A. 87.8" | B. 37.4" | C. 26.77" | D. 28.35" | E. 16.93"
The sumptuous Sienna Right Lounge Sofa pairs comfort with high-style. This elegant modern lounge sofa comes in a tufted upholstery in mellow Savona greige velvet. Black finished legs add extra glamour to its luxurious look.</t>
  </si>
  <si>
    <t>A113197-1, A113197-2, A113197-3, A113197-4, A113197-5, A113197-6, A113197-7</t>
  </si>
  <si>
    <t>A113386</t>
  </si>
  <si>
    <t>Savona grey velvet | brushed brass finish legs
CMINCH
A. 87.8" | B. 37.4" | C. 26.77" | D. 28.35" | E. 16.93"
The sumptuous Sienna Left Lounge Sofa pairs comfort with high-style. This elegant modern lounge sofa comes in a tufted upholstery in mellow Savona grey velvet. Gold finished legs add extra glamour to its luxurious look.</t>
  </si>
  <si>
    <t>A113386-1, A113386-2, A113386-3, A113386-4, A113386-5, A113386-6, A113386-7</t>
  </si>
  <si>
    <t>116139</t>
  </si>
  <si>
    <t>Eichholtz Coffee Table Artemisal</t>
  </si>
  <si>
    <t>With a Mid-Century Modern design and chic appeal, the large Coffee Table Artemisa makes a statement with an elegant metal frame in a brushed brass finish. The interior curves of the frame are accentuated by sleek bronze bars on the legs and a round tabletop of bevelled mirror glass, bringing focus to the spaciousness within the solid materials shaping this piece. Combine with the small Artemisa Coffee Table for a balanced look.
48.82" dia x 13.58" H</t>
  </si>
  <si>
    <t>116139-1,
116139-2,
116139-3,
116139-4</t>
  </si>
  <si>
    <t>116138</t>
  </si>
  <si>
    <t>Eichholtz Coffee Table Artemisa's</t>
  </si>
  <si>
    <t>With a Mid-Century Modern design and chic appeal, the small Coffee Table Artemisa makes a statement with an elegant metal frame in a brushed brass finish. The interior curves of the frame are accentuated by sleek bronze bars on the legs and a round tabletop of bevelled mirror glass, bringing focus to the spaciousness within the solid materials shaping this piece. Combine with the large Artemisa Coffee Table for a balanced look.
37.01" dia x 13.58" H</t>
  </si>
  <si>
    <t>116138-1,
116138-2,
116138-3,
116138-4</t>
  </si>
  <si>
    <t>115618</t>
  </si>
  <si>
    <t>Eichholtz Coffee Table Artemisa L</t>
  </si>
  <si>
    <t>Exuding a chic and understated style, the large Artemisa Coffee Table will elevate any living room or lobby. The frame is provided with a warm bronze finish. Vertical brushed brass accents embellish the tapered feet. A circular bevelled glass top ensures a high level of functionality.
48.82" dia x 13.58" H</t>
  </si>
  <si>
    <t>115618-1,
115618-2,
115618-3,
115618-4</t>
  </si>
  <si>
    <t>116334</t>
  </si>
  <si>
    <t>Eichholtz Coffee Table Sartoria</t>
  </si>
  <si>
    <t>Travertine</t>
  </si>
  <si>
    <t>116334-1,
116334-2,
116334-3,
116334-4</t>
  </si>
  <si>
    <t>113801</t>
  </si>
  <si>
    <t>Eichholtz Coffee Table Naples Set of 3</t>
  </si>
  <si>
    <t>As a 3-piece set, the Naples Coffee Table is ideal for your living room. Crafted from Italian carrara marble, these different-sized nested tables are a ready match for every interior design, whether modern or traditional. Arrange them any way you like!
32.68" x 27.56" x 15.94" H | 13.78" H | 11.81" H</t>
  </si>
  <si>
    <t>113801-1,
113801-2,
113801-3,
113801-4,
113801-5,
113801-6</t>
  </si>
  <si>
    <t>114331</t>
  </si>
  <si>
    <t>Eichholtz Coffee Table Naples Set of 3 (Black)</t>
  </si>
  <si>
    <t>As a 3-piece set, the Naples Coffee Table is ideal for your living room. Crafted from Italian black marble, these different-sized nested tables are a ready match for every interior design, whether modern or traditional. Arrange them any way you like!
32.68" x 27.56" x 15.94" H | 13.78" H | 11.81" H</t>
  </si>
  <si>
    <t>114331-1,
114331-2,
114331-3,
114331-4,
114331-5</t>
  </si>
  <si>
    <t>112012</t>
  </si>
  <si>
    <t>Eichholtz Coffee Table Fredo Set of 2</t>
  </si>
  <si>
    <t>Add timeless style to your lounge or living room with this alluring set of 2 Fredo Coffee Tables: a great addition for both classic and contemporary interiors. They feature a nickel finished frame with four tapered legs and a white marble tabletop with black veins.
31.5" dia x 17.72" H | 25.59" dia x 14.17" H</t>
  </si>
  <si>
    <t>112012-1,
112012-2,
112012-3</t>
  </si>
  <si>
    <t>115455</t>
  </si>
  <si>
    <t>Eichholtz Coffee Table Pheonix</t>
  </si>
  <si>
    <t>Chic and sophisticated, the Phoenix Coffee Table exudes refined style. Use it as a singular centrepiece, or pair it with the Phoenix Side Table for added dimension. Showcasing outstanding craftsmanship, each piece skilfully crafted from wood and provided with a black finish that lets the knots and grains shine through. The legs are tapered and capped in antique brass sabots.
39.37" dia x 15.16" H</t>
  </si>
  <si>
    <t>115455-1,
115455-2,
115455-3,
115455-4</t>
  </si>
  <si>
    <t>111989</t>
  </si>
  <si>
    <t>Eichholtz Coffee Table Tomasso Round</t>
  </si>
  <si>
    <t>Conjure up a royal atmosphere in your home with the first-rate Tomasso Coffee Table. Featuring dark bronze finish legs in the shape of branches and a chic round tabletop of genuine Italian marble, this stunning furniture piece is a perfect fit for classic and eclectic interiors.
39.37" dia x 15.35" H</t>
  </si>
  <si>
    <t>111989-1,
111989-2,
111989-3,
111989-4,
111989-5,
111989-6</t>
  </si>
  <si>
    <t>106342</t>
  </si>
  <si>
    <t>Eichholtz Coffee Table Roman Figures</t>
  </si>
  <si>
    <t>Comprising a polished stainless steel frame with incorporated Roman numerals and a black marble tabletop, the Roman Figures Coffee Table will fit well in any interior whether traditional or modern.
39.37" dia x 12.99" H</t>
  </si>
  <si>
    <t>106342-1,
106342-2,
106342-3</t>
  </si>
  <si>
    <t>113808</t>
  </si>
  <si>
    <t>Eichholtz Coffee Table Tricolori</t>
  </si>
  <si>
    <t>The Tricolori Coffee Table is a perfect mix of distinctive design and superb style. A daring combination of materials and forms. The remarkable base comprises a cube, cone and ball in a brushed copper finish. It is completed by a beautiful round faux marble top in three different colours.
47.24" dia x 16.73" H</t>
  </si>
  <si>
    <t>113808-1,
113808-2,
113808-3,
113808-4,
113808-5</t>
  </si>
  <si>
    <t>114481</t>
  </si>
  <si>
    <t>Eichholtz Coffee Table Tardieu</t>
  </si>
  <si>
    <t>Coffee Table Tardieu celebrates modern retro design. Featuring clean lines, this handsome contemporary piece has a sturdy antique brass finish frame with an inlaid top of Italian bianco lilac marble.
46.85" x 46.85" x 11.42" H</t>
  </si>
  <si>
    <t>114481-1,
114481-2,
114481-3,
114481-4</t>
  </si>
  <si>
    <t>113283</t>
  </si>
  <si>
    <t>Eichholtz Coffee Table San Ramon</t>
  </si>
  <si>
    <t>Bring Bauhaus style into your interior with the San Remo Coffee Table. Featuring a geometric design with refined lines and a smooth surface, this square coffee table will add a minimalistic yet chic character to your living room. The table comprises a metal frame with a high gloss black finish and a tabletop with an inlay of 4 bianco lilac marble tiles.
39.37" x 39.37" x 13.78" H</t>
  </si>
  <si>
    <t>113283-1,
113283-2,
113283-3,
113283-4</t>
  </si>
  <si>
    <t>113935</t>
  </si>
  <si>
    <t>Eichholtz Coffee Table Miguel</t>
  </si>
  <si>
    <t>With its tabletop of Italian bianco lilac marble and niches in charcoal grey oak veneer, the quartered Miguel Coffee Table exudes luxury and modernity. The high class top of this charming piece of furniture will naturally attract vases and stylish accessories, while the niches offer storage space for books, magazines, remotes and the like.
47.24" x 47.24" x 13.78" H</t>
  </si>
  <si>
    <t>113935-1,
113935-2,
113935-3</t>
  </si>
  <si>
    <t>113380</t>
  </si>
  <si>
    <t>Eichholtz Coffee Table Hermoza</t>
  </si>
  <si>
    <t>The chic Hermoza Coffee Table successfully couples the richness of Italian bianco lilac marble and the retro look and feel of mocha oak veneer. This stunning coffee table has a sleek metal frame with pewter finish and is equally at home in Mid-Century Modern interiors as in traditional décors.
43.31" x 43.31" x 13.78" H</t>
  </si>
  <si>
    <t>113380-1,
113380-2,
113380-3</t>
  </si>
  <si>
    <t>113182</t>
  </si>
  <si>
    <t>Eichholtz Coffee Table Calabasas High</t>
  </si>
  <si>
    <t>Featuring a truly unique design, the Calabasas Coffee Table instantly adds a touch of contemporary style to your living room. The peculiar shape of this modern coffee table with brushed brass finish reminds one of stacked stones. Its solid construction adds to its sturdy appearance and makes this table very durable. Pair together with a lower Calabasas Coffee Table for extra tabletop space and a bold look.
28.35" x 19.69" x 23.62" H</t>
  </si>
  <si>
    <t>113182-1,
113182-2,
113182-3,
113182-4</t>
  </si>
  <si>
    <t>113209</t>
  </si>
  <si>
    <t>Eichholtz Coffee Table Calabasas Low</t>
  </si>
  <si>
    <t>Featuring a truly unique design, the Calabasas Coffee Table instantly adds a touch of contemporary style to your living room. The peculiar shape of this modern coffee table with brushed brass finish reminds one of stacked stones. Its solid construction adds to its sturdy appearance and makes this table very durable. Pair together with a higher Calabasas Coffee Table for extra tabletop space and a bold look.
32.28" x 20.47" x 17.72" H</t>
  </si>
  <si>
    <t>113209-1,
113209-2,
113209-3,
113209-4</t>
  </si>
  <si>
    <t>114759</t>
  </si>
  <si>
    <t>Eichholtz Coffee Table Sinclair</t>
  </si>
  <si>
    <t>Coffee Table Sinclair stands out for its telescopic design. It looks like the tubular parts are designed to slide into each other. Provided with a brushed brass finish, this remarkable coffee table is topped with a round plate of bevelled black glass.
39.37" dia x 14.17" H</t>
  </si>
  <si>
    <t>114759-1,
114759-2,
114759-3</t>
  </si>
  <si>
    <t>114358</t>
  </si>
  <si>
    <t>Eichholtz Coffee Table Astra Set of 2</t>
  </si>
  <si>
    <t>This stunning set of 2 semi-circular Astra Coffee Tables will give you a lot of layout options. Each table has a base of polished stainless steel and a half round table top of bevelled black glass. Personalise to your liking: use each table as a single piece, near the armrest of your sofa, transform it into a night stand, place it against a wall as a low console, or pair together as an island in the middle of your seating ensemble.
47.24" x 24.02" x 11.22" H</t>
  </si>
  <si>
    <t>114358-1,
114358-2,
114358-3,
114358-4</t>
  </si>
  <si>
    <t>113932</t>
  </si>
  <si>
    <t>Eichholtz Coffee Table Copper Astra Set of 2</t>
  </si>
  <si>
    <t>This stunning set of 2 semi-circular Astra Coffee Tables will give you a lot of layout options. Each table has a brushed copper base and a half round table top of bevelled black glass. Personalise to your liking: use each table as a single piece, near the armrest of your sofa, transform it into a night stand, place it against a wall as a low console, or pair together as an island in the middle of your seating ensemble.
47.24" x 23.82" x 11.42" H</t>
  </si>
  <si>
    <t>113932-1,
113932-2,
113932-3,
113932-4</t>
  </si>
  <si>
    <t>115121</t>
  </si>
  <si>
    <t>Eichholtz Coffee Table Clooney</t>
  </si>
  <si>
    <t>Coffee Table Clooney works great in both residential and hospitality settings. The low sheen brushed copper finish makes it durable for a sitting area, a boutique waiting room, or executive lounge. A top of black glass gives this coffee table a chic look and rings on either side add a playful touch.
35.43" dia x 15.16" H</t>
  </si>
  <si>
    <t>115121-1,
115121-2,
115121-3,
115121-4</t>
  </si>
  <si>
    <t>113299</t>
  </si>
  <si>
    <t>Eichholtz Coffee Table Piemonte Set of 2</t>
  </si>
  <si>
    <t>Enhance your relaxation area with the set of 2 Piemonte Coffee Tables. The retro look and elegant curves of these two nesting tables are perfectly complementary. With a mirrored tabletop of bevelled black glass and a metal base in a brushed copper finish, they will make a chic addition to your living room décor.
35.43" dia x 14.96" H | 23.62" dia x 18.31" H</t>
  </si>
  <si>
    <t>113299-1,
113299-2,
113299-3,
113299-4,
113299-5</t>
  </si>
  <si>
    <t>113628</t>
  </si>
  <si>
    <t>Eichholtz Coffee Table Piemonte Set of 2 Silver</t>
  </si>
  <si>
    <t>Enhance your relaxation area with the set of 2 Piemonte Coffee Tables. The retro look and elegant curves of these two nesting tables are perfectly complementary. With a mirrored tabletop of bevelled black glass and a base of polished stainless steel, they will make a chic addition to your living room décor.
35.43" dia x 14.96" H | 23.62" dia x 18.31" H</t>
  </si>
  <si>
    <t>113628-1,
113628-2,
113628-3,
113628-4</t>
  </si>
  <si>
    <t>115222</t>
  </si>
  <si>
    <t>Eichholtz Coffee Table Rocco</t>
  </si>
  <si>
    <t>Instantly refresh your living room décor with the Rocco Coffee Table. Triangular-shaped open work legs with a brushed brass finish make this table stand out, whilst its round top of bevelled black glass and contemporary style will add a chic touch to your ensemble. Anti-scratch protective pads on the legs help to prevent scratches on floors.
35.43" dia x 12.99" H</t>
  </si>
  <si>
    <t>115222-1,
115222-2,
115222-3,
115222-4</t>
  </si>
  <si>
    <t>113333</t>
  </si>
  <si>
    <t>Eichholtz Coffee Table Courrier</t>
  </si>
  <si>
    <t>Give in to vintage style by opting for the Courrier Coffee Table. With its brushed brass finish frame and black glass tabletop, this chic coffee table boasts a refined seventies silhouette. Despite its retro design, it fits seamlessly into many interior schemes.
39.37" x 39.37" x 18.11" H</t>
  </si>
  <si>
    <t>113333-1,
113333-2,
113333-3,
113333-4,
113333-5,
113333-6</t>
  </si>
  <si>
    <t>114361</t>
  </si>
  <si>
    <t>Eichholtz Coffee Table Nio Set of 4</t>
  </si>
  <si>
    <t>The 4-piece Nio Coffee Table set has a balanced look for your living room. It consists of 2 L-shaped coffee tables and 2 square trays. Sitting on a black base and adorned with rims of polished stainless steel, each piece has a surface of black glass. You can put the trays anywhere you want on the tabletop, as a place to set beverages and decorative items such as books, bowls and candle holders.
15.75"/31.5" x 31.5 " x 9.06" H | tray 15.75" x 15.75" x 3.94" H</t>
  </si>
  <si>
    <t>114361-1,
114361-2,
114361-3,
114361-4</t>
  </si>
  <si>
    <t>114991</t>
  </si>
  <si>
    <t>Eichholtz Coffee Tabl Ryan</t>
  </si>
  <si>
    <t>Brushed brass finish metal twinned with clear bevelled glass give Coffee Table Ryan its timeless appeal, adding a touch of classic style to your home. The integrated shelf of mirror glass is ideal for displaying magazines, succulents and more, and accessible via a glass door on one of the sides.
39.37" x 39.37" x 11.81" H</t>
  </si>
  <si>
    <t>114991-1,
114991-2,
114991-3,
114991-4,
114991-5</t>
  </si>
  <si>
    <t>109550</t>
  </si>
  <si>
    <t>Eichholtz Coffee Table Sceptre</t>
  </si>
  <si>
    <t>Characterised by its playful inkblot shape, the polished stainless steel Sceptre Coffee Table will blend beautifully with an eclectic or modern décor.
45.67" x 29.92" x 14.96" H</t>
  </si>
  <si>
    <t>109550-1,
109550-2,
109550-3,
109550-4</t>
  </si>
  <si>
    <t>110610</t>
  </si>
  <si>
    <t>Eichholtz Coffee Table VILLIÈRS</t>
  </si>
  <si>
    <t>Invite the organic chic of the Villièrs Coffee Table into your home. The wonderful contrast of materials turns this discerning coffee table with petrified wood into an instant focal point.
39.37" x 39.37" x 14.96" H</t>
  </si>
  <si>
    <t>110610-1,
110610-2,
110610-3,
110610-4</t>
  </si>
  <si>
    <t>112545</t>
  </si>
  <si>
    <t>Eichholtz Coffee Table Tatler</t>
  </si>
  <si>
    <t>Invite the natural chic of the Tatler Coffee Table into your home. Resting on a sturdy round base in a brushed brass finish, the square high gloss black tabletop nestles beautiful faux-marble inserts inside. This tasteful combination of materials turns it into a real eye-catcher.
39.37" x 39.37" x 14.96" H</t>
  </si>
  <si>
    <t>112545-1,
112545-2,
112545-3</t>
  </si>
  <si>
    <t>113411</t>
  </si>
  <si>
    <t>Eichholtz Coffee Table Concord</t>
  </si>
  <si>
    <t>Invite the organic chic of the Concord Coffee Table into your home. This extraordinary coffee table flaunts a tabletop with a slice of tree trunk and a pedestal base with brushed brass finish. The wonderful contrast of materials turns it into an instant focal point.
47.24" dia x 13.39" H</t>
  </si>
  <si>
    <t>113411-1,
113411-2,
113411-3,
113411-4</t>
  </si>
  <si>
    <t>114419</t>
  </si>
  <si>
    <t>Eichholtz Coffee Table Griffith</t>
  </si>
  <si>
    <t>Create an extravagant new look in your living room with Coffee Table Griffith. This quirky design features two overlapping discs with a brushed brass rim. The lower disc has a top of charcoal grey oak veneer, the upper one has a top of black glass.
55.12" x 47.24" x 11.22" H</t>
  </si>
  <si>
    <t>114419-1,
114419-2,
114419-3,
114419-4,
114419-5</t>
  </si>
  <si>
    <t>114433</t>
  </si>
  <si>
    <t>Eichholtz Coffee Table Shelton</t>
  </si>
  <si>
    <t>Create an extravagant new look in your living room with Coffee Table Shelton. This quirky design features two overlapping squares with a brushed brass rim. The lower square has a top of charcoal grey oak veneer, the upper one has a top of black glass.
48.82" x 53.15" x 12.6" H</t>
  </si>
  <si>
    <t>114433-1,
114433-2,
114433-3,
114433-4,
114433-5,
114433-6,
114433-7</t>
  </si>
  <si>
    <t>113934</t>
  </si>
  <si>
    <t>Eichholtz Coffee Table Concorde</t>
  </si>
  <si>
    <t>To make its unique presence felt, the Concorde Coffee Table features striking contrasts between square and round, and between matte and shiny. The charcoal grey oak veneer table top is framed in brushed brass and ecompasses a recessed surface of mirror glass in the middle. It rests on a round base with a brushed brass finish.
47.24" x 47.24" x 11.61" H</t>
  </si>
  <si>
    <t>113934-1,
113934-2,
113934-3,
113934-4</t>
  </si>
  <si>
    <t>114435</t>
  </si>
  <si>
    <t>Eichholtz Coffee Table Puro Set of 4</t>
  </si>
  <si>
    <t>Coffee Table Puro is a practical 4-piece set of square tables that will give you a lot of layout options. Each table is finished with charcoal grey oak veneer. Personalise to your liking: use each table as a single piece, near the armrest of your sofa, transform it into a night stand, place it against a wall as a low console, or pair all 4 together to form a large coffee table.
25.59" x 25.59" x 12.8" H per table</t>
  </si>
  <si>
    <t>114435-1,
114435-2,
114435-3</t>
  </si>
  <si>
    <t>113839</t>
  </si>
  <si>
    <t>Eichholtz Coffee Table Lauren Set of 2</t>
  </si>
  <si>
    <t>Set the tone for a vintage style décor with this attractive set of 2 Lauren Coffee Tables. Inspired by 50s design and featuring mocha oak veneer, this trendy pair has pretty pebble shaped tabletops and elegant tapered legs. Restrained and practical, it will create a welcoming, neat atmosphere in your living room.
54.33" x 51.18" x 13.98" H | 38.78" x 36.42" x 11.02" H</t>
  </si>
  <si>
    <t>113839-1,
113839-2,
113839-3,
113839-4</t>
  </si>
  <si>
    <t>110614</t>
  </si>
  <si>
    <t>Eichholtz Coffee Table Pentagon</t>
  </si>
  <si>
    <t>Grant your living area a voguish vintage feel with the Pentagonal Coffee Table. Its tapered triangular frame features a matte black nickel finish, while its charcoal oak veneer tabletop is beautifully inlaid in a three-cornered pattern.
37.01" x 37.01" x 14.96" H</t>
  </si>
  <si>
    <t>110614-1,
110614-2,
110614-3,
110614-4,
110614-5</t>
  </si>
  <si>
    <t>109033</t>
  </si>
  <si>
    <t>Eichholtz Coffee Table Barrymore</t>
  </si>
  <si>
    <t>Bring the beauty of nature into your home with the Barrymore Coffee Table. A slim polished stainless steel structure holds up a thick slice of petrified wood that owes its unique character to its distinct grains, knots and holes.
45.28" x 26.77" x 13.78" H</t>
  </si>
  <si>
    <t>109033-1,
109033-2,
109033-3,
109033-4</t>
  </si>
  <si>
    <t>112312</t>
  </si>
  <si>
    <t>Eichholtz Coffee Table Petrified Barrymore</t>
  </si>
  <si>
    <t>Bring the beauty of nature into your home with the Barrymore Coffee Table. A slim polished stainless steel structure holds up a thick slice of dark petrified wood that owes its unique character to its distinct grains, knots and holes
45.28" x 26.77" x 13.78" H</t>
  </si>
  <si>
    <t>112312-1,
112312-2,
112312-3,
112312-4,
112312-5</t>
  </si>
  <si>
    <t>111999</t>
  </si>
  <si>
    <t>Eichholtz Coffee Table de Soto Set of 3</t>
  </si>
  <si>
    <t>Grains, knots and holes grant a unique appearance to the Coffee Table De Soto set of 3 with petrified wood table tops. Characterised by natural brown, grey and white tones, these distinctive coffee tables are suitable for a variety of interior styles and colour schemes. The tables vary in height and feature bronze finish legs.
Petrified wood literally means: wood turned into stone. Trees that have been buried under sediment for many years can transform into stone. While retaining the original structure of the stem tissue, all the organic materials are replaced with minerals.
Ranges Between: 19.69"-27.56" x 19.69"-27.56" x 19.69" H | 16.93" H | 14.17" H</t>
  </si>
  <si>
    <t>111999-1,
111999-2,
111999-3,
111999-4,
111999-5,
111999-6,
111999-7</t>
  </si>
  <si>
    <t>111465</t>
  </si>
  <si>
    <t>Eicholtz Coffee Table de Soto set of 3 (Petrified Wood)</t>
  </si>
  <si>
    <t>Grains, knots and holes grant a unique appearance to the Coffee Table De Soto set of 3 with petrified wood table tops. Characterised by natural black, brown, grey and white tones, these distinctive coffee tables are suitable for a variety of interior styles and colour schemes. The tables vary in height and feature bronze finish legs.
Petrified wood literally means: wood turned into stone. Trees that have been buried under sediment for many years can transform into stone. While retaining the original structure of the stem tissue, all the organic materials are replaced with minerals.
Ranges between: 19.69"-27.56" x 19.69"-27.56" x 19.69" H | 16.93" H | 14.17" H</t>
  </si>
  <si>
    <t>111465-1,
111465-2,
111465-3,
111465-4,
111465-5,
111465-6</t>
  </si>
  <si>
    <t>113295</t>
  </si>
  <si>
    <t>Eichholtz Coffee Table Thousand Oaks Set of 2</t>
  </si>
  <si>
    <t>The irregular outline of the tabletops and the structure of wood give a unique appearance to this alluring set of 2 Thousand Oaks Coffee Tables. Featuring a wooden tabletop with a brass finish and a black base, the tables are different in height for added dimension. This alluring set is suitable for a variety of interior styles and colour schemes.
37.4" dia x 15.94" H | 33.46" dia x 13.19" H</t>
  </si>
  <si>
    <t>113295-1,
113295-2,
113295-3,
113295-4,
113295-5</t>
  </si>
  <si>
    <t>113154</t>
  </si>
  <si>
    <t>Eichholtz Coffee Table Ginkgo</t>
  </si>
  <si>
    <t>Create a fabulous look that exudes old world glamour, with the Ginkgo Coffee Table. This decorative ornament is a gorgeous stand out feature in your living room décor. Crafted from brass, it features three large Ginkgo Biloba leaves with a vintage brass finish.
38.58" x 36.22" x 11.42" H</t>
  </si>
  <si>
    <t>113154-1,
113154-2,
113154-3,
113154-4</t>
  </si>
  <si>
    <t>113081</t>
  </si>
  <si>
    <t>Eichholtz Coffee Table Colibri</t>
  </si>
  <si>
    <t>Play with natural shapes in different heights with the Colibri Coffee Table that mixes vintage and botanical style. With three tops that are reminiscent of water lily leaves, these connected nesting tables with antique brass finish add an authentic touch to your interior. Pair with the Colibri Side Table to create an impressive centerpiece in your living room.
39.37" dia x 38.98" x 36.22" x 10.63" H</t>
  </si>
  <si>
    <t>113081-1,
113081-2,
113081-3</t>
  </si>
  <si>
    <t>114532</t>
  </si>
  <si>
    <t>Eichholtz Coffee Table Oxnard</t>
  </si>
  <si>
    <t>Add a modern and minimalistic touch to your living space with the Oxnard Coffee Table. It features a round tabletop of charcoal grey oak veneer and three legs in a brushed brass finish. Whether you are going for a retro or contemporary look, this stylish accent table will be a perfect choice.
47.64" dia x 15.16" H</t>
  </si>
  <si>
    <t>114532-1,
114532-2,
114532-3,
114532-4</t>
  </si>
  <si>
    <t>113403</t>
  </si>
  <si>
    <t>Add a modern and minimalistic touch to your living space with the Oxnard Coffee Table. It features a round tabletop of washed oak veneer and three legs in a brushed brass finish. Whether you are going for a retro or contemporary look, this stylish accent table will be a perfect choice.
47.64" dia x 15.16" H</t>
  </si>
  <si>
    <t>113403-1,
113403-2,
113403-3,
113403-4</t>
  </si>
  <si>
    <t>114926</t>
  </si>
  <si>
    <t>Eichholtz Coffee Table the Crest</t>
  </si>
  <si>
    <t>Pairing rich materials with sleek design, Coffee Table The Crest brings form and function together in cosmopolitan style. This rectangular charcoal oak veneer table features a smoke glass top and two handy storage drawers. Perfect for contemporary interiors.
86.61" x 30.71" x 9.65" H | 14.17" H | drawer part: 21.65" x 30.71" x 6.3" H</t>
  </si>
  <si>
    <t>114926-1,
114926-2,
114926-3,
114926-4,
114926-5,
114926-6</t>
  </si>
  <si>
    <t>110547</t>
  </si>
  <si>
    <t>Eichholtz Coffee Table Umberto</t>
  </si>
  <si>
    <t>Make a chic statement with the Art Deco style Umberto Coffee Table. Meticulously crafted from smoked eucalyptus figured veneer, it features a highly polished finish with a contrasting inlay detail in a lighter veneer shade.
39.37" dia x 14.96" H</t>
  </si>
  <si>
    <t>110547-1,
110547-2,
110547-3</t>
  </si>
  <si>
    <t>111456</t>
  </si>
  <si>
    <t>Eichholtz Coffee Table Urban</t>
  </si>
  <si>
    <t>The structure of wood grain grants a unique appearance to the Urban Coffee Table. Featuring a solid base of wood with a bronze finish and a round clear glass table top, this distinctive coffee table is suitable for a variety of interior styles and colour schemes.
47.24" dia x 18.11" H</t>
  </si>
  <si>
    <t>111456-1,
111456-2,
111456-3,
111456-4</t>
  </si>
  <si>
    <t>111100</t>
  </si>
  <si>
    <t>Eichholtz Coffee Table Bonheur</t>
  </si>
  <si>
    <t>Sculpted from iron in an antique gold finish, the dazzling Bonheur Coffee Table includes a sheaf-shaped base and a bevelled clear glass tabletop. Originally a symbol of prosperity and hospitality, the sheaf signifies one has worked hard and is now enjoying the good life.
35.43" dia x 16.93" H | glass 35.43" dia</t>
  </si>
  <si>
    <t>111100-1,
111100-2,
111100-3,
111100-4,
111100-5</t>
  </si>
  <si>
    <t>112362</t>
  </si>
  <si>
    <t>Eichholtz Coffee Table Plantation</t>
  </si>
  <si>
    <t>Evoke the lush ambience of a tropical paradise with the Plantation Coffee Table. This enticing handcrafted table with vintage brass finish takes cues from the romantic charm of British colonial interiors and Caribbean plantation homes. It features a round table top of bevelled clear glass.
33.46" dia x 18.11" H</t>
  </si>
  <si>
    <t>112362-1,
112362-2</t>
  </si>
  <si>
    <t>112801</t>
  </si>
  <si>
    <t>Eichholtz Coffee Table Aventura</t>
  </si>
  <si>
    <t>The Aventura Coffee Table is a genuine piece of art! It comprises a wavy bronze finish base in one piece and a triangular glass top with rounded corners. Warm up the ambience by placing this stunning table on top of a sumptuous carpet.
39.57" x 38.58" x 17.13" H</t>
  </si>
  <si>
    <t>112801-1,
112801-2,
112801-3,
112801-4</t>
  </si>
  <si>
    <t>109537</t>
  </si>
  <si>
    <t>Eichholtz Coffee Table Padova (Gold)</t>
  </si>
  <si>
    <t>The stylish and functional Padova Coffee Table will channel glamour into your interior. With four charming nesting tables concealed beneath, each table saves floor space. Featuring a seductive gold finish and a smoke glass tabletop, this elegant furniture piece will add unparallelled designer style to your home.
39.17" dia x 15.94" H</t>
  </si>
  <si>
    <t>109537-1,
109537-2,
109537-3,
109537-4</t>
  </si>
  <si>
    <t>109539</t>
  </si>
  <si>
    <t>Eichholtz Coffee Table Padova (Silver)</t>
  </si>
  <si>
    <t>The stylish and functional Padova Coffee Table will channel glamour into your interior. With four charming nesting tables concealed beneath, each stainless steel table saves floor space. Featuring a polished finish and a smoke glass tabletop, this elegant furniture piece will add unparallelled designer style to your home.
39.17" dia x 15.94" H</t>
  </si>
  <si>
    <t>109539-1,
109539-2,
109539-3,
109539-4</t>
  </si>
  <si>
    <t>111146</t>
  </si>
  <si>
    <t>Eichholtz Coffee table Trento</t>
  </si>
  <si>
    <t>The contemporary Trento Coffee Table comprises a construction of polished stainless steel and acrylic rods with a clear glass table top. Due to its transparent character this table allows the beauty of your interior surroundings to filter through.
MINIMALIST MAGNIFICENCE
Present your treasured homeware accessories in style with the Eichholtz Trento series. Supplement with luxury lighting and furniture from the Eichholtz collection to create a unique designer style.
40.94" dia x 16.93" H</t>
  </si>
  <si>
    <t>111146-1,
111146-2,
111146-3,
111146-4,
111146-5</t>
  </si>
  <si>
    <t>112313</t>
  </si>
  <si>
    <t>Eichholtz Coffee Table Trento</t>
  </si>
  <si>
    <t>The contemporary Trento Coffee Table comprises a gold finished frame with acrylic rods and a clear glass tabletop. Due to its transparent character this table allows the beauty of your interior surroundings to filter through.
40.94" dia x 16.93" H</t>
  </si>
  <si>
    <t>112313-1,
112313-2,
112313-3</t>
  </si>
  <si>
    <t>111169</t>
  </si>
  <si>
    <t>Eichholtz Coffee Table Equilibre</t>
  </si>
  <si>
    <t>Add a splash of urban glamour to your home décor with the uniquely shaped Equilibre Coffee Table. Comprising an eccentric cylindrical base with gold finish and a round clear glass tabletop, it’s a real eye catching piece of furniture.
35.43" dia x 16.93" H</t>
  </si>
  <si>
    <t>111169-1,
111169-2,
111169-3,
111169-4</t>
  </si>
  <si>
    <t>114480</t>
  </si>
  <si>
    <t>Eichholtz Coffee Table Maxim</t>
  </si>
  <si>
    <t>Crafted with a smooth surface of 15mm clear glass, Coffee Table Maxim is characterised by an understated geometric frame with a brushed brass finish that lends it a streamlined look. Sleek and modern, this coffee table matches well with most contemporary interiors.
47.24" x 47.24" x 11.81" H</t>
  </si>
  <si>
    <t>114480-1,
114480-2,
114480-3,
114480-4</t>
  </si>
  <si>
    <t>114766</t>
  </si>
  <si>
    <t>Eichholtz Coffee Table Maxim (Silver)</t>
  </si>
  <si>
    <t>Crafted with a smooth surface of 15mm clear glass, Coffee Table Maxim is characterised by an understated geometric frame with a polished stainless steel finish that lends it a streamlined look. Sleek and modern, this coffee table matches well with most contemporary interiors.
47.24" x 47.24" x 11.81" H</t>
  </si>
  <si>
    <t>114766-1,
114766-2,
114766-3</t>
  </si>
  <si>
    <t>114760</t>
  </si>
  <si>
    <t>Eichholtz Coffee Table Allure</t>
  </si>
  <si>
    <t>Coffee Table Allure is a fantastic choice for optically enlarging your space while adding to the glamour of your decor. With 4 rectangular panels of smoke mirror glass surrounding a recessed square centerpiece, this modern coffee table will be a radiant focal point in your living room. The table top rests on a square black base and is adorned with polished stainless steel rims.
47.24" x 47.24" x 9.25" H</t>
  </si>
  <si>
    <t>114760-1,
114760-2,
114760-3</t>
  </si>
  <si>
    <t>114548</t>
  </si>
  <si>
    <t>Eichholtz Coffee Table Allure (Brass)</t>
  </si>
  <si>
    <t>Coffee Table Allure is a fantastic choice for optically enlarging your space while adding to the glamour of your decor. With 4 rectangular panels of mirror glass surrounding a recessed square centerpiece, this modern coffee table will be a radiant focal point in your living room. The table top rests on a square black base and is adorned with brushed brass finish rims.
47.24" x 47.24" x 9.25" H</t>
  </si>
  <si>
    <t>114548-1,
114548-2,
114548-3,
114548-4</t>
  </si>
  <si>
    <t>113051</t>
  </si>
  <si>
    <t>Eichholtz Coffee Table Kahala</t>
  </si>
  <si>
    <t>Bring Hawaiian style to your seating group with the Kahala Coffee Table. Pairing a natural look with vintage glamour, this gorgeous coffee table features a fascinating bamboo-like frame in a vintage brass finish and a tabletop of bevelled clear glass.
27.56" x 27.56" x 12.8" H</t>
  </si>
  <si>
    <t>113051-1,
113051-2,
113051-3</t>
  </si>
  <si>
    <t>111357</t>
  </si>
  <si>
    <t>Eichholtz Coffee Table Royalton</t>
  </si>
  <si>
    <t>Coffee Table Royalton features two clear glass table surfaces that run parallel to clear acrylic rods. Corners and legs of polished stainless steel complete the modern aesthetic.
CLEAN LINES WITH BAUHAUS ALLURE
Enjoy the Bauhaus designer appeal of the Eichholtz Royalton series. Let these elements add a modern touch to your hallway, living room or bedroom. Combine with luxury lighting and accessories of the Eichholtz collection for a contemporary interior style.
39.37" x 39.37" x 17.72" H</t>
  </si>
  <si>
    <t>111357-1,
111357-2,
111357-3</t>
  </si>
  <si>
    <t>113317</t>
  </si>
  <si>
    <t>Eicholtz Coffee Table Royalton (Piano Black)</t>
  </si>
  <si>
    <t>Enjoy the Bauhaus designer appeal of the Royalton Coffee Table. Its piano black frame features a tabletop and lower shelf of clear glass. Corners and legs with a brushed brass finish complete the modern aesthetic.
39.37" x 39.37" x 17.72" H</t>
  </si>
  <si>
    <t>113317-1,
113317-2,
113317-3</t>
  </si>
  <si>
    <t>111983</t>
  </si>
  <si>
    <t>Eichholtz Coffee Table Royalton (Brass)</t>
  </si>
  <si>
    <t>Coffee Table Royalton features two clear glass table surfaces that run parallel to clear acrylic rods. Corners and legs of brushed brass finish complete the modern aesthetic.
CLEAN LINES WITH BAUHAUS ALLURE
Enjoy the Bauhaus designer appeal of the Eichholtz Royalton series. Let these elements add a modern touch to your hallway, living room or bedroom. Combine with luxury lighting and accessories of the Eichholtz collection for a contemporary interior style.
39.37" x 39.37" x 17.72" H</t>
  </si>
  <si>
    <t>111983-1,
111983-2</t>
  </si>
  <si>
    <t>108178</t>
  </si>
  <si>
    <t>Eichholtz Coffee Table Treasure</t>
  </si>
  <si>
    <t>The elegant eye-catching Coffee Table Treasure features a sleek and shiny polished stainless steel frame which wraps around a smoked glass tabletop and black base.
39.37" x 39.37" x 12.6" H</t>
  </si>
  <si>
    <t>108178-1,
108178-2,
108178-3</t>
  </si>
  <si>
    <t>114770</t>
  </si>
  <si>
    <t>Eichholtz Coffee Table Tortona L</t>
  </si>
  <si>
    <t>Create a fabulous focal point in your lounge with the alluring Tortona Coffee Table. Accented by a sleek frame of polished stainless steel, this sleek furniture piece features a tabletop of clear glass and a lower shelf of beveled mirror glass.
47.24" x 47.24" x 11.81" H</t>
  </si>
  <si>
    <t>114770-1,
114770-2,
114770-3</t>
  </si>
  <si>
    <t>114400</t>
  </si>
  <si>
    <t>Eichholtz Coffee Table Tortona L (Brass)</t>
  </si>
  <si>
    <t>Create a fabulous focal point in your lounge with the alluring Tortona Coffee Table. Accented by a sleek frame with a brushed brass finish, this sleek furniture piece features a tabletop of clear glass and a lower shelf of beveled mirror glass.
47.24" x 47.24" x 11.81" H</t>
  </si>
  <si>
    <t>114400-1,
114400-2,
114400-3</t>
  </si>
  <si>
    <t>114369</t>
  </si>
  <si>
    <t>Eichholtz Coffee Table Esposito Set of 4</t>
  </si>
  <si>
    <t>Coffee Table Esposito gives any living area a fashionable feel thanks to its on-trend design. Different levels make this 4-piece set supremely stylish and surprisingly functional. Mounted on a sturdy black base, each piece has a brushed brass finish with a soft sheen and a top of bevelled mirror glass.
23.62" x 23.62" x 10.24" H | 7.87" H</t>
  </si>
  <si>
    <t>114369-1,
114369-2,
114369-3,
114369-4,
114369-5</t>
  </si>
  <si>
    <t>111871</t>
  </si>
  <si>
    <t>Eichholtz Coffee Table Avian</t>
  </si>
  <si>
    <t>The glamorous Avian Coffee Table comprises a solid steel frame with gold finish. Stepped like a podium to create a multi-level configuration, it features eight square glossy tabletops for endless interior possibilities.
47.24" x 47.24" x 16.54" H</t>
  </si>
  <si>
    <t>111871-1,
111871-2,
111871-3</t>
  </si>
  <si>
    <t>112693</t>
  </si>
  <si>
    <t>Eichholtz Coffee Table Sax set of 4</t>
  </si>
  <si>
    <t>Inspired by the structure of a honeycomb, this alluring set of 4 hexagonal Sax Coffee Tables makes your living room the place to be. Each table features a gold finished frame and a clear glass top and lower shelf. Put all tables together to create one large centerpiece, divide them into pairs or use them separately as stylish side tables.
23.62" x 20.47" x 14.17" H</t>
  </si>
  <si>
    <t>112693-1,
112693-2,
112693-3,
112693-4</t>
  </si>
  <si>
    <t>112692</t>
  </si>
  <si>
    <t>Eichholtz Coffee Table Sax set of 4 (Stainless Steel)</t>
  </si>
  <si>
    <t>Inspired by the structure of a honeycomb, this alluring set of 4 hexagonal Sax Coffee Tables makes your living room the place to be. Each table features a frame of polished stainless steel and a clear glass top and lower shelf. Put all tables together to create one large centerpiece, divide them into pairs or use them separately as stylish side tables.
23.62" x 20.47" x 14.17" H</t>
  </si>
  <si>
    <t>112692-1,
112692-2,
112692-3</t>
  </si>
  <si>
    <t>112502</t>
  </si>
  <si>
    <t>Eichholtz Coffee Table Superia</t>
  </si>
  <si>
    <t>In the spirit of Bauhaus, the Superia Coffee Table not only adds an appealing, architectural aesthetic, it is also built for longevity. This contemporary coffee table features a sleek modern steel frame with a brushed brass finish and a clear glass tabletop and a mirror glass lower shelf.
27.56" x 27.56" x 13.78" H</t>
  </si>
  <si>
    <t>112502-1,
112502-2,
112502-3,
112502-4</t>
  </si>
  <si>
    <t>112526</t>
  </si>
  <si>
    <t>Eichholtz Coffee Table Superia (Stainless Steel)</t>
  </si>
  <si>
    <t>In the spirit of Bauhaus, the Superia Coffee Table not only adds an appealing, architectural aesthetic, it is also built for longevity. This contemporary coffee table features a sleek yet sturdy frame of polished stainless steel and a clear glass tabletop and a mirror glass lower shelf.
27.56" x 27.56" x 13.78" H</t>
  </si>
  <si>
    <t>112526-1,
112526-2,
112526-3</t>
  </si>
  <si>
    <t>112562</t>
  </si>
  <si>
    <t>Eichholtz Coffee Table Ramage</t>
  </si>
  <si>
    <t>Channel timeless glamour in your interior with the stunning Ramage Coffee Table. Bauhaus appeal and oriental style converge in this exceptional design. The two angular trellis base elements are presented in polished stainless steel. The clear glass tabletop makes their beauty stand out. A great asset for transitional and eclectic décors.
70.87" x 35.43" x 12.68" H</t>
  </si>
  <si>
    <t>112562-1,
112562-2,
112562-3</t>
  </si>
  <si>
    <t>113287</t>
  </si>
  <si>
    <t>Bauhaus appeal and oriental style converge in this exceptional design of the stunning Ramage Coffee Table. The two angular trellis base elements are presented in a gold finish. The clear glass tabletop makes their beauty stand out. A great asset for transitional and eclectic décors.
70.87" x 35.43" x 12.68" H</t>
  </si>
  <si>
    <t>113287-1,
113287-2,
113287-3</t>
  </si>
  <si>
    <t>109875</t>
  </si>
  <si>
    <t>Eichholtz Coffee Table Connor</t>
  </si>
  <si>
    <t>Discover the versatility of the Connor Coffee Table. With its shiny pyramid base, this designer table adds radiance and splendour to your home décor. Crafted from stainless steel, the conspicuous geometric base features a glamorous gold finish and a clear glass tabletop.
39.37" x 39.37" x 17.72" H</t>
  </si>
  <si>
    <t>109875-1,
109875-2,
109875-3</t>
  </si>
  <si>
    <t>110184</t>
  </si>
  <si>
    <t>Eichholtz Coffee Table Connor (Stainless Steel)</t>
  </si>
  <si>
    <t>Discover the versatility of the Connor Coffee Table. With its shiny pyramid base, this designer table adds radiance and splendour to your home décor. Crafted from stainless steel, the conspicuous geometric base features a polished finish and a clear glass tabletop.
39.37" x 39.37" x 17.72" H</t>
  </si>
  <si>
    <t>110184-1,
110184-2,
110184-3,
110184-4,
110184-5</t>
  </si>
  <si>
    <t>114118</t>
  </si>
  <si>
    <t>Eichholtz Coffee Table Lexus</t>
  </si>
  <si>
    <t>Round out your décor with the sophisticated Luxus Coffee Table. This striking coffee table with rounded corners is a fine addition to Art Deco interiors. It is characterised by a sturdy base with brushed brass finish and a black ceramic tabletop with marble look design with a brushed brass rim. To create a wonderful set that offers extra table space, you can use the Luxus Side Table as a nesting table for this coffee table.
31.89" x 31.89" x 15.16" H</t>
  </si>
  <si>
    <t>114118-1,
114118-2,
114118-3</t>
  </si>
  <si>
    <t>114422</t>
  </si>
  <si>
    <t>Eichholtz Coffee Table Quest Set of 2</t>
  </si>
  <si>
    <t>Brushed brass finish | ceramic marble look
35.43" x 35.43" x 12.2" H | 23.62" x 23.62" x 10.24" H</t>
  </si>
  <si>
    <t>114422-1,
114422-2,
114422-3</t>
  </si>
  <si>
    <t>110665</t>
  </si>
  <si>
    <t>Eichholtz Coffee Table Concordia Set of 4</t>
  </si>
  <si>
    <t>Create a fantastic focal point in your lounge with this alluring set of 4 Concordia Coffee Tables. Accented by a sleek gold finished frame, each of these furniture pieces features a black faux marble box on a black base.
25.59" x 25.59" x 15.75" H | 12.6" H</t>
  </si>
  <si>
    <t>110665-1,
110665-2,
110665-3,
110665-4</t>
  </si>
  <si>
    <t>110659</t>
  </si>
  <si>
    <t>Eichholtz Coffee Table Prudential Set of 3</t>
  </si>
  <si>
    <t>The remarkable Prudential Coffee Tables remind one of faceted diamonds. This gorgeous set of 3 coffee tables is made of white faux marble and features black swirls and veins.
MARBLE ARTS
Add glamour to your lounge or conservatory with the Prudential tables. With their swirls and veins these remarkable faux marble coffee table sets are sure to be high-impact anchor pieces in your interior ensemble
20.47" x 14.76" x 15.75" H | 13.78" H | 11.81" H</t>
  </si>
  <si>
    <t>110659-1,
110659-2,
110659-3,
110659-4</t>
  </si>
  <si>
    <t>110658</t>
  </si>
  <si>
    <t>Eichholtz Coffee Table Prudential Set of 3 (Black Faux Marble)</t>
  </si>
  <si>
    <t>The remarkable Prudential Coffee Tables remind one of faceted diamonds. This gorgeous set of 3 coffee tables is made of black faux marble and features white swirls and veins.
MARBLE ARTS
Add glamour to your lounge or conservatory with the Prudential tables. With their swirls and veins these remarkable faux marble coffee table sets are sure to be high-impact anchor pieces in your interior ensemble.
20.47" x 14.76" x 15.75" H | 13.78" H | 11.81" H</t>
  </si>
  <si>
    <t>110658-1,
110658-2,
110658-3,
110658-4</t>
  </si>
  <si>
    <t>110663</t>
  </si>
  <si>
    <t>Eichholtz Coffee Table Diamond</t>
  </si>
  <si>
    <t>The remarkable Diamond Coffee Table resembles the outlines of a faceted diamond. It is made of white faux marble and features characteristic black swirls and veins.
MARBLE DIAMOND
Add glamour to your home interior with the Diamond tables. With their characteristic swirls and veins these diamond-shaped faux marble coffee tables are sure to be high-impact anchor pieces in your interior ensemble.
39.76" x 39.76" x 12.6" H</t>
  </si>
  <si>
    <t>110663-1,
110663-2,
110663-3</t>
  </si>
  <si>
    <t>110662</t>
  </si>
  <si>
    <t xml:space="preserve">The remarkable Diamond Coffee Table resembles the outlines of a faceted diamond. It is made of black faux marble and features characteristic white swirls and veins.
MARBLE DIAMOND
Add glamour to your home interior with the Diamond tables. With their characteristic swirls and veins these diamond-shaped faux marble coffee tables are sure to be high-impact anchor pieces in your interior ensemble.
39.76" x 39.76" x 12.6" H
</t>
  </si>
  <si>
    <t>110662-1,
110662-2,
110662-3,
110662-4</t>
  </si>
  <si>
    <t>112548</t>
  </si>
  <si>
    <t>Eichholtz Coffee Table Parme</t>
  </si>
  <si>
    <t>Give your lounge a mid-century modern appeal with the gorgeous round Parme Coffee Table. With its grey faux marble tabletop with brushed brass rim, this tulip style coffee table is sure to be a high-impact anchor piece in your interior ensemble.
35.43" dia x 16.14" H</t>
  </si>
  <si>
    <t>112548-1,
112548-2,
112548-3</t>
  </si>
  <si>
    <t>112048</t>
  </si>
  <si>
    <t>Eichholtz Coffee Table Parme (Black Faux)</t>
  </si>
  <si>
    <t>Give your lounge a Mid-Century Modern appeal with the gorgeous round Parme Coffee Table. With its black faux marble tabletop with brushed brass rim, this tulip style coffee table is sure to be a high-impact anchor piece in your interior ensemble.
35.43" dia x 16.14" H</t>
  </si>
  <si>
    <t>112048-1,
112048-2,
112048-3,
112048-4</t>
  </si>
  <si>
    <t>112549</t>
  </si>
  <si>
    <t>Eichholtz Coffee Table Parme Oval</t>
  </si>
  <si>
    <t>Give your lounge a mid-century modern appeal with the gorgeous oval Parme Coffee Table. Featuring a grey faux marble tabletop with brushed brass rim, this tulip style coffee table is sure to be a high-impact anchor piece in your interior ensemble.
47.24" x 23.62" x 19.88" H</t>
  </si>
  <si>
    <t>112549-1,
112549-2,
112549-3</t>
  </si>
  <si>
    <t>112049</t>
  </si>
  <si>
    <t>Eichholtz Coffee Table Parme Oval (Black Faux)</t>
  </si>
  <si>
    <t>Give your lounge a Mid-Century Modern appeal with the gorgeous oval Parme Coffee Table. Featuring a black faux marble tabletop with brushed brass rim, this tulip style coffee table is sure to be a high-impact anchor piece in your interior ensemble.
47.24" x 23.62" x 19.88" H</t>
  </si>
  <si>
    <t>112049-1,
112049-2,
112049-3,
112049-4,
112049-5</t>
  </si>
  <si>
    <t>112251</t>
  </si>
  <si>
    <t>Eichholtz Coffee Table Caron</t>
  </si>
  <si>
    <t>Set the alluring Caron Coffee Table at the center of your seating group to add a touch of contemporary flair to your living room. Featuring lovely veined faux-marble with a brushed brass rim around the circumference, this drum-shaped coffee table will look great in almost any space.
31.5" dia x 16.14" H</t>
  </si>
  <si>
    <t>112251-1,
112251-2,
112251-3</t>
  </si>
  <si>
    <t>115910UL</t>
  </si>
  <si>
    <t>Eichholtz Chandelier Tissot S</t>
  </si>
  <si>
    <t>Provided with an antique brass finish, the small Tissot Chandelier lends a fanciful touch to your space due to its eye-catching design. With four rows of thin chains that remind one of fringe flapper dresses from the 1920s, it radiates the glamour and extravagance of The Great Gatsby. Combine with the large Tissot Chandeliers for added dimension.
23.62" dia x 26.77" H</t>
  </si>
  <si>
    <t>115910UL-1,115910UL-2,
115910UL-3,
115910UL-4</t>
  </si>
  <si>
    <t>115911UL</t>
  </si>
  <si>
    <t>Eichholtz Chandelier Tissot L</t>
  </si>
  <si>
    <t>Provided with an antique brass finish, the large Tissot Chandelier lends a fanciful touch to your space due to its eye-catching design. With four rows of thin chains that remind one of fringe flapper dresses from the 1920s, it radiates the glamour and extravagance of The Great Gatsby. Combine with one or more small Tissot Chandeliers for added dimension.
35.43" dia x 24.02" H</t>
  </si>
  <si>
    <t>115911UL-1,
115911UL-2,
115911UL-3,
115911UL-4</t>
  </si>
  <si>
    <t>114786UL</t>
  </si>
  <si>
    <t xml:space="preserve">Eichholtz Chandelier Hector L </t>
  </si>
  <si>
    <t>Beautify your interior with the glamorous Hector L Chandelier. This contemporary interpretation of Art Deco design is embellished with tiers of clear glass rods. It gives a pleasing ambient light and is provided with a bronze highlight finish. Supplied with a chain, it is convertible from a semi-flush mounted ceiling light to a pendant lamp.
35.43" dia x 27.56" H</t>
  </si>
  <si>
    <t>114786UL-1,
114786UL-2</t>
  </si>
  <si>
    <t>114719UL</t>
  </si>
  <si>
    <t>Eichholtz Chandelier Hector S</t>
  </si>
  <si>
    <t>Beautify your interior with the glamorous Hector S Chandelier. This contemporary interpretation of Art Deco design is embellished with tiers of clear glass rods. It gives a pleasing ambient light and is provided with a bronze highlight finish. Supplied with a chain, it is convertible from a semi-flush mounted ceiling light to a pendant lamp.
23.62" dia x 26.77" H</t>
  </si>
  <si>
    <t>114719UL-1,
114719UL-2</t>
  </si>
  <si>
    <t>110011UL</t>
  </si>
  <si>
    <t>Eichholtz Chandelier Hermitage S</t>
  </si>
  <si>
    <t>Channel glamorous designer style into your interior setting with the Hermitage S Chandelier. Instead of traditional droplets the nickel finished armature features glass facets that reflect the light like glimmering ice crystals. Thus it creates a stunning glow in any interior it adorns.
23.62" dia x 29.92" H</t>
  </si>
  <si>
    <t>110011UL-1,
110011UL-2,
110011UL-3</t>
  </si>
  <si>
    <t>110012UL</t>
  </si>
  <si>
    <t>Eichholtz Chandelier Hermitage L</t>
  </si>
  <si>
    <t>Channel glamorous designer style into your interior setting with the Hermitage L Chandelier. Instead of traditional droplets the nickel finished armature features glass facets that reflect the light like glimmering ice crystals. Thus it creates a stunning glow in any interior it adorns.
31.5" dia x 37.4" H</t>
  </si>
  <si>
    <t>110012UL-1,
110012UL-2,
110012UL-3</t>
  </si>
  <si>
    <t>115384UL</t>
  </si>
  <si>
    <t>Eichholtz Chandelier Amazone Rectangular</t>
  </si>
  <si>
    <t>Add luxury and glamour to your hallway, living space or dining area with Chandelier Amazone. Boasting an impressive crystal glass fitting, this lustrous chandelier can illuminate an entire room. Moreover, it is an excellent way to show off your style. Suspended on two chains, it features a 3-layered nickel finish frame filled with rectangular crystals that capture and refract light to create dramatic patterns on surrounding surfaces.
55.12" x 16.14" x 17.91" H</t>
  </si>
  <si>
    <t>115384UL-1,
115384UL-2,
115384UL-3</t>
  </si>
  <si>
    <t>115383UL</t>
  </si>
  <si>
    <t>Eichholtz Chandelier Amazone Rectangular Smoke Crystal</t>
  </si>
  <si>
    <t>Add luxury and glamour to your hallway, living space or dining area with Chandelier Amazone. Boasting an impressive crystal glass fitting, this lustrous chandelier can illuminate an entire room. Moreover, it is an excellent way to show off your style. Suspended on two chains, it features a 3-layered nickel finish frame filled with rectangular smoke crystals that capture and refract light to create dramatic patterns on surrounding surfaces.
55.12" x 16.14" x 17.91" H</t>
  </si>
  <si>
    <t>115383UL-1,
115383UL-2,
115383UL-3,
115383UL-4</t>
  </si>
  <si>
    <t>115167UL</t>
  </si>
  <si>
    <t>Eichholtz Chandelier Benini S</t>
  </si>
  <si>
    <t>The Benini Chandelier packs spellbinding charm and beauty into a brilliant design. This gorgeous tapered chandelier with antique brass finish features diamond-shaped tubes of amber glass that let light fall through, creating a fascinating light display. Also available in a large version. Group together for an engaging atmosphere.
25.59" dia x 22.83" H</t>
  </si>
  <si>
    <t>115167UL-1,
115167UL-2,
115167UL-3,
115167UL-4</t>
  </si>
  <si>
    <t>115170UL</t>
  </si>
  <si>
    <t>Eichholtz Chandelier Benini L</t>
  </si>
  <si>
    <t>The Benini Chandelier packs spellbinding charm and beauty into a brilliant design. This gorgeous tapered chandelier with antique brass finish features diamond-shaped tubes of amber glass that let light fall through, creating a fascinating light display. Also available in a small version. Group together for an engaging atmosphere.
25.59" dia x 29.13" H</t>
  </si>
  <si>
    <t>115170UL-1,
115170UL-2,
115170UL-3,
115170UL-4</t>
  </si>
  <si>
    <t>115078UL</t>
  </si>
  <si>
    <t>Eichholtz Chandelier Caprera</t>
  </si>
  <si>
    <t>Chandelier Caprera presents a sophisticated contemporary twist on a classic design. Finished in antique brass, it features 10 lights in a tapered, two-tiered design. The drops are made of hand-blown glass with a roughened backside, which produces a startling effect when the lamp is lit.
22.44" dia x 18.11" H</t>
  </si>
  <si>
    <t>115078UL-1,
115078UL-2</t>
  </si>
  <si>
    <t>115215UL</t>
  </si>
  <si>
    <t>Eichholtz Chandelier Dino</t>
  </si>
  <si>
    <t>Exceptionally well crafted, Chandelier Dino appeals to both classic and modern taste. Its rich antique brass finish is paired with a bold geometric design that evokes the retro aesthetic of the 1950s and 1960s. Made of white glass and adorned with an antique brass rim, six cone shaped architectural shades complete its Mid-Century Modern look.
23.62" dia x 30.71" H</t>
  </si>
  <si>
    <t>115215UL-1,
115215UL-2,
115215UL-3,
115215UL-4,
115215UL-5</t>
  </si>
  <si>
    <t>114592UL</t>
  </si>
  <si>
    <t>Eichholtz Chandelier Sublime</t>
  </si>
  <si>
    <t>Characterised by free-form double shades of bevelled clear glass with a matte center, Chandelier Sublime creates an atmospheric ambient light. With its antique brass finish, this contemporary chandelier is a fine addition to any modern living room or dining area. Top off your décor by adding Wall Lamp Sublime.
29.53" dia x 29.13" H</t>
  </si>
  <si>
    <t>114592UL-1,
114592UL-2,
114592UL-3,
114592UL-4</t>
  </si>
  <si>
    <t>115539UL</t>
  </si>
  <si>
    <t>Eichholtz Chandelier East Rectangular</t>
  </si>
  <si>
    <t>Chandelier East has more than a hint of Art Deco decadence. This rectangular 3-tier chandelier with antique brass finish exudes the vibrant atmosphere of the roaring 1920s. Several levels of clear glass rods emanate a captivating illumination. Ideally suited to modern interiors and 1920s and 1930s décors.
55.12" x 15.75" x 12.99" H</t>
  </si>
  <si>
    <t>115539UL-1,
115539UL-2,
115539UL-3,
115539UL-4</t>
  </si>
  <si>
    <t>115366UL</t>
  </si>
  <si>
    <t>Eichholtz Chandelier East Single</t>
  </si>
  <si>
    <t>Chandelier East has more than a hint of Art Deco decadence. This stunning vintage replica chandelier with antique brass finish exudes the vibrant atmosphere of the roaring 1920s. Several tapered levels of 429 pcs clear glass rods emanate a captivating illumination. Ideally suited to modern interiors and 1920s and 1930s décors.
31.89" dia x 22.05" H</t>
  </si>
  <si>
    <t>115366UL-1,
115366UL-2</t>
  </si>
  <si>
    <t>115660UL</t>
  </si>
  <si>
    <t>Eichholtz Chandelier Greyson</t>
  </si>
  <si>
    <t>Effortlessly classy with a touch of modern appeal, the Greyson Chandelier has a tapered frame with a gorgeous antique brass finish. Trimmed with strips of handmade glass in different colours and lengths, this contemporary chandelier creates a luxurious vintage vibe. It will bring an ambient, cosy illumination into your interior.
24.41" dia x 35.43" H</t>
  </si>
  <si>
    <t>115660UL-1,
115660UL-2,
115660UL-3,
115660UL-4,
115660UL-5</t>
  </si>
  <si>
    <t>113913UL</t>
  </si>
  <si>
    <t>Eichholtz Chandelier Vancouver L</t>
  </si>
  <si>
    <t>Bring a little sunshine into your home with the glamorous Vancouver Chandelier. This circular ceiling pendant is lit by LED lights which are housed inside the black drum shaped fixture. The attractive border of cut crystal glass adds an extra dimension to the light. This Chandelier can be placed in a horizontal or tilted position by adjusting the length of the cables.
35.83" dia x 5.12" H | 66.93" max-H</t>
  </si>
  <si>
    <t>113913UL-1,
113913UL-2,
113913UL-3,
113913UL-4</t>
  </si>
  <si>
    <t>113902UL</t>
  </si>
  <si>
    <t>Eichholtz Chandelier Damien Double</t>
  </si>
  <si>
    <t>If you are looking for a Deco influenced chandelier then look no further. Chandelier Damien Double has more than a hint of Art Deco decadence. The circular frames with bronze highlight finish are inset with frosted glass rods and just waiting to reflect the light in a hundred different ways. The rings can be hung in any desired position by adjusting the length of the cables. Ideally suited to modern and 1920s and 1930s homes.
33.46" dia | 27.56" dia x 3.15" H | 98.43" max-H</t>
  </si>
  <si>
    <t>113902UL-1,
113902UL-2</t>
  </si>
  <si>
    <t>115245UL</t>
  </si>
  <si>
    <t>Eichholtz Chandelier Salinas</t>
  </si>
  <si>
    <t>Chandelier Salinas will illuminate your living or dining room with its Mid-Century Modern design and elegant look. This ceiling lamp with brass finish is not only striking but also very practical due to its 5 bowl-shaped lampshades that can be tilted to direct the light. They let the light shine through a matte glass centre in a special, decorative way.
55.12" x 10.24" x 22.24" H</t>
  </si>
  <si>
    <t>115245UL-1,
115245UL-2,
115245UL-3</t>
  </si>
  <si>
    <t>115846UL</t>
  </si>
  <si>
    <t>Eichholtz Chandelier Eos</t>
  </si>
  <si>
    <t>The 8-light cluster Chandelier Eos will make any private or public space more interesting and attractive. This sophisticated hanging pendant is just perfect to create a warm and pleasant atmosphere in living areas, restaurants, and hotel lobbies. A contemporary design of sculptural tubes and straight lines, each alabaster shade is capped with antique brass metalwork. The cables can be adjusted to vary the depth of fall, positioned over a centre table or as a focal point elsewhere in the space.
24.41" x 10.24" x 46.06" H</t>
  </si>
  <si>
    <t>115846UL-1,
115846UL-2,
115846UL-3</t>
  </si>
  <si>
    <t>110702UL</t>
  </si>
  <si>
    <t>Eichholtz Chandelier Anto L</t>
  </si>
  <si>
    <t>Let the sun shine in with the enchanting Anto L Chandelier. Strikingly modern, this beautiful ceiling lamp is adorned with massive spheres of clear glass. The armatures with shiny gold finish features twelve lights that radiate brilliantly from a small center globe.
29.53" dia</t>
  </si>
  <si>
    <t>110702UL-1,
110702UL-2,
110702UL-3,
110702UL-4,
110702UL-5</t>
  </si>
  <si>
    <t>110703UL</t>
  </si>
  <si>
    <t>Eichholtz Chandelier Anto L Nickel Finish</t>
  </si>
  <si>
    <t>Let the sun shine in with the enchanting Anto L Chandelier. Strikingly modern, this beautiful ceiling lamp is adorned with massive spheres of clear glass. The armatures with shiny nickel finish features twelve lights that radiate brilliantly from a small center globe.
29.53" dia</t>
  </si>
  <si>
    <t>110703UL-1,
110703UL-2,
110703UL-3,
110703UL-4</t>
  </si>
  <si>
    <t>110700UL</t>
  </si>
  <si>
    <t>Eichholtz Chandelier Anto S</t>
  </si>
  <si>
    <t>Let the sun shine in with the enchanting Anto S Chandelier. Strikingly modern, this beautiful ceiling lamp is adorned with massive spheres of clear glass. The armatures with shiny gold finish features twelve lights that radiate brilliantly from a small center globe.
19.69" dia</t>
  </si>
  <si>
    <t>110700UL-1,
110700UL-2,
110700UL-3,
110700UL-4,
110700UL-5</t>
  </si>
  <si>
    <t>110701UL</t>
  </si>
  <si>
    <t>Eichholtz Chandeier Anto S Nickel Finish</t>
  </si>
  <si>
    <t>Let the sun shine in with the enchanting Anto S Chandelier. Strikingly modern, this beautiful ceiling lamp is adorned with massive spheres of clear glass. The armatures with shiny nickel finish features twelve lights that radiate brilliantly from a small center globe.
19.69" dia</t>
  </si>
  <si>
    <t>110701UL-1,
110701UL-2,
110701UL-3,
110701UL-4</t>
  </si>
  <si>
    <t>111529UL</t>
  </si>
  <si>
    <t>Eichholtz Chandelier Gigi</t>
  </si>
  <si>
    <t>Capture the look of pure luxury with the Gigi S Chandelier. Like a glamorous piece of jewellery, this lustrous luminary provides optimum radiance in your décor. This Art Deco style chandelier features a tapered body with 3 hoops. Rods of clear glass and nickel finished metal are draped around the hoops.
13.78" dia x 26.77" H</t>
  </si>
  <si>
    <t>111529UL-1,
111529UL-2,
111529UL-3,
111529UL-4,
111529UL-5</t>
  </si>
  <si>
    <t>111531UL</t>
  </si>
  <si>
    <t>Eichholtz Chandelier Gigi L</t>
  </si>
  <si>
    <t>Capture the look of pure luxury with the Gigi L Chandelier. Like a glamorous piece of jewellery, this lustrous luminary provides optimum radiance in your décor. This Art Deco style chandelier features a tapered body with 4 hoops. Rods of clear glass and nickel finished metal are draped around the hoops.
22.44" dia x 34.65" H</t>
  </si>
  <si>
    <t>111531UL-1,
111531UL-2,
111531UL-3</t>
  </si>
  <si>
    <t>115386UL</t>
  </si>
  <si>
    <t>Eichholtz Chandelier Scala</t>
  </si>
  <si>
    <t>Exuding the look and feel of 1950s designer lighting, Chandelier Scala stands out by its lovely floral shape. Provided with an antique brass finish, this Mid-Century Modern ceiling pendant is suspended from a rod and matching canopy. The fixture is adorned with a shade that is made up of ‘flower petals’ of translucent handmade glass. Each petal features an engraved vein pattern.
33.86" dia x 31.69" H</t>
  </si>
  <si>
    <t>115386UL-1,
115386UL-2,
115386UL-3</t>
  </si>
  <si>
    <t>115340UL</t>
  </si>
  <si>
    <t>Eichholtz Chandelier Scottsdale</t>
  </si>
  <si>
    <t>Beautify your interior with the glamorous 5-tier Scottsdale Chandelier. This contemporary interpretation of Art Deco design gives a pleasing ambient light. It features an antique brass finish fixture that is embellished with clear glass tubes.
29.72" dia x 22.44" H</t>
  </si>
  <si>
    <t>115340UL-1,
115340UL-2,
115340UL-3,
115340UL-4</t>
  </si>
  <si>
    <t>112640UL</t>
  </si>
  <si>
    <t>Eichholtz Chandelier Novida</t>
  </si>
  <si>
    <t>A series of hand blown leaves of frosted glass makes the Novida Chandelier a stunning focal point in your home décor. This inverted ceiling pendant looks amazing in your lounge or bedroom and really comes to life when it is illuminated. It contains 9 lamp holders and is suspended on a link chain in an antique brass finish.
24.41" dia x 23.62" H</t>
  </si>
  <si>
    <t>112640UL-1,
112640UL-2,
112640UL-3,
112640UL-4</t>
  </si>
  <si>
    <t>112077UL</t>
  </si>
  <si>
    <t>Eichholtz Chandelier Argento S</t>
  </si>
  <si>
    <t>Create a retro-chic focal point in your living space with the Argento S Chandelier. This asymmetrical interpretation of Mid-Century Modern designer lighting instantly elevates your room! It features an antique brass finish and 12 hand blown clear glass globes.
35.43" dia x 30.91" min-H</t>
  </si>
  <si>
    <t>112077UL-1,
112077UL-2,
112077UL-3</t>
  </si>
  <si>
    <t>112076UL</t>
  </si>
  <si>
    <t>Eichholtz Chandelier Argento L</t>
  </si>
  <si>
    <t>Create a retro-chic focal point in your living space with the Argento L Chandelier. This asymmetrical interpretation of Mid-Century Modern designer lighting instantly elevates your room! It features an antique brass finish and 12 hand blown clear glass globes.
51.18" dia x 36.81" min-H</t>
  </si>
  <si>
    <t>112076UL-1,
112076UL-2,
112076UL-3</t>
  </si>
  <si>
    <t>111123UL</t>
  </si>
  <si>
    <t>Eichholz Chandelier Vittoria L</t>
  </si>
  <si>
    <t>Channel glamour and grandeur into your home décor with the Vittoria chandelier. Featuring a dazzling design with ribbed and bevelled clear glass tubes, this lush chandelier creates a stunning glow in any interior it adorns.
31.5" dia x 35.04" H</t>
  </si>
  <si>
    <t>111123UL-1,
111123UL-2,
111123UL-3,
111123UL-4</t>
  </si>
  <si>
    <t>111122UL</t>
  </si>
  <si>
    <t>Eichholtz Chandelier Vittoria S</t>
  </si>
  <si>
    <t>Channel glamour and grandeur into your home décor with the Vittoria chandelier. Featuring a dazzling design with ribbed and bevelled clear glass tubes, this lush chandelier creates a stunning glow in any interior it adorns.
25.98" dia x 26.38" H</t>
  </si>
  <si>
    <t>111122UL-1,
111122UL-2,
111122UL-3,
111122UL-4</t>
  </si>
  <si>
    <t>115365UL</t>
  </si>
  <si>
    <t>Eichholtz Chandelier Yara L</t>
  </si>
  <si>
    <t>Chandelier Yara L features luxury clear glass tubes, arranged on an antique brass finish frame in four tiers for an impressive waterfall effect. The included antique brass finish chain makes the height of this classy chandelier adjustable on installation.
19.29" dia x 36.61" H</t>
  </si>
  <si>
    <t>115365UL-1,
115365UL-2,
115365UL-3</t>
  </si>
  <si>
    <t>111975UL</t>
  </si>
  <si>
    <t>Create a retro-chic focal point in your living space with the Argento L Chandelier. This asymmetrical interpretation of Mid-Century Modern designer lighting instantly elevates your room! It features a nickel finish and 12 hand blown clear glass globes.
51.18" dia x 36.81" min-H</t>
  </si>
  <si>
    <t>111975UL-1,
111975UL-2,
111975UL-3</t>
  </si>
  <si>
    <t>114959UL</t>
  </si>
  <si>
    <t>Eichholtz Chandelier Saint Roch L</t>
  </si>
  <si>
    <t>Crown your hallway, living room or dining space with Chandelier Saint Roch L. This fabulous tapered ceiling pendant with light brushed brass finish has five tiers with smoke glass decorations. Due to a special treatment, the smoke glass has a dripping effect, making the crystals look like icicles. Create a cluster of large and small Saint Roch chandeliers for a magical atmosphere.
22.83" dia x 29.92" H</t>
  </si>
  <si>
    <t>114959UL-1,
114959UL-2,
114959UL-3,
114959UL-4</t>
  </si>
  <si>
    <t>115133UL</t>
  </si>
  <si>
    <t>Eichholtz Chandelier Saint Roch S</t>
  </si>
  <si>
    <t>Crown your hallway, living room or dining space with Chandelier Saint Roch S. This fabulous tapered ceiling pendant with light brushed brass finish has five tiers with smoke glass decorations. Due to a special treatment, the smoke glass has a dripping effect, making the crystals look like icicles. Create a cluster of large and small Saint Roch chandeliers for a magical atmosphere.
20.08" dia x 23.82" H</t>
  </si>
  <si>
    <t>115133UL-1,
115133UL-2,
115133UL-3,
115133UL-4</t>
  </si>
  <si>
    <t>112642UL</t>
  </si>
  <si>
    <t xml:space="preserve">Eichholtz Chandelier Jade L </t>
  </si>
  <si>
    <t>Illuminate your living room interior in contemporary style with the Jade L Chandelier. This lovely two-tiered luminaire has an antique brass finish. From a central stem 12 arms extend in every direction. Clear glass globe shades disperse the light from the bulbs (not included) throughout your space.
40.94" dia x 27.76" min-H</t>
  </si>
  <si>
    <t>112642UL-1,
112642UL-2,
112642UL-3</t>
  </si>
  <si>
    <t>112273UL</t>
  </si>
  <si>
    <t>Eichholtz Chandelier Hildebrandt L</t>
  </si>
  <si>
    <t>Showcasing cascading droplets of crystal glass, the Hildebrandt L Chandelier is wonderful for adding a conversation piece to your entryway or living room scheme. Sure to catch everyone's eye, this spectacular palm leaf chandelier with vintage brass finish will really make a statement.
31.5" dia x 34.65" H</t>
  </si>
  <si>
    <t>112273UL-1,
112273UL-2</t>
  </si>
  <si>
    <t>114596UL</t>
  </si>
  <si>
    <t>Eichholtz Chandelier Biba</t>
  </si>
  <si>
    <t>Mid-Century Modern in style, Chandelier Biba is a great lighting solution for contemporary open plan living areas. This handsome linear bar pendant features a rectangular frame with an antique brass finish that holds 5 white glass globes. It works really well over a large dining table or kitchen island.
55.12" x 8.66" x 11.81" H</t>
  </si>
  <si>
    <t>114596UL-1,
114596UL-2,
114596UL-3,
114596UL-4</t>
  </si>
  <si>
    <t>112272UL</t>
  </si>
  <si>
    <t>Eichholtz Chandelier Hildebrandt S</t>
  </si>
  <si>
    <t>Showcasing cascading droplets of crystal glass, the Hildebrandt S Chandelier is wonderful for adding a conversation piece to your entryway or living room scheme. Sure to catch everyone's eye, this spectacular palm leaf chandelier with vintage brass finish will really make a statement.
25.59" dia x 18.11" H</t>
  </si>
  <si>
    <t>112272UL-1,
112272UL-2</t>
  </si>
  <si>
    <t>113467UL</t>
  </si>
  <si>
    <t>Eichholtz Chandelier Randall</t>
  </si>
  <si>
    <t>Light up your room with the wonderful Randall Chandelier. The playful design of this bronze finish 3-ring pendant will add character to your interior. Each ring can be hung in any desired position by adjusting the length of the cables.
Integrated LED lights beautifully disperse light through the crystal glass decorations.
23.62" | 31.5" | 39.37" dia x 78.74" H max</t>
  </si>
  <si>
    <t>113467UL-1,
113467UL-2,
113467UL-3,
113467UL-4,
113467UL-5,
113467UL-6</t>
  </si>
  <si>
    <t>109638UL</t>
  </si>
  <si>
    <t>Eichholtz Chandelier Bernardi</t>
  </si>
  <si>
    <t>Featuring a pronounced 1920s appeal this enthralling Art Deco inspired Bernardi Chandelier will enliven each space in a sparkling way. With two ascending tiers of sparkling glass shades, each shade is encased in drum-like dark bronze fittings for an elegant contrast.
35.43" dia x 45.67" H</t>
  </si>
  <si>
    <t>109638UL-1,
109638UL-2,
109638UL-3,
109638UL-4,
109638UL-5</t>
  </si>
  <si>
    <t>112156UL</t>
  </si>
  <si>
    <t>Eichholtz Chandelier Riveria</t>
  </si>
  <si>
    <t xml:space="preserve">Channel glamorous Art Deco style into your home with the Riveria Chandelier. This stunning vintage replica chandelier with gold finish exudes the vibrant atmosphere of the roaring 1920s. Several tapered levels of frosted glass elements emanate a captivating illumination.
33.46" dia x 28.74" H
</t>
  </si>
  <si>
    <t>112156UL-1,
112156UL-2,
112156UL-3,
112156UL-4,
112156UL-5</t>
  </si>
  <si>
    <t>112151UL</t>
  </si>
  <si>
    <t>Eichholtz Chandelier Wren</t>
  </si>
  <si>
    <t>For a glamorous and contemporary aesthetic, make a statement with the Wren Chandelier. A modern take on classic style, this enticing hexagonal luminaire with nickel finish showcases a tapered three-tiered design with horizontal rows of clear glass rods.
25.59" x 22.05" x 21.26" H</t>
  </si>
  <si>
    <t>112151UL-1,
112151UL-2,
112151UL-3,
112151UL-4,
112151UL-5</t>
  </si>
  <si>
    <t>109494UL</t>
  </si>
  <si>
    <t>Eichholtz Chandelier Nova</t>
  </si>
  <si>
    <t>Refine your interior setting with the sophisticated Nova Chandelier. This magnificent designer chandelier exudes elegance and luxury. The nickel finished armature features a network of tapered facet frosted glass droplets, reflecting the light delicately once switched on.
23.62" dia x 25.59" H</t>
  </si>
  <si>
    <t>109494UL-1,
109494UL-2,
109494UL-3,
109494UL-4</t>
  </si>
  <si>
    <t>112172UL</t>
  </si>
  <si>
    <t>Eichholtz Chandelier East</t>
  </si>
  <si>
    <t>Channel glamorous Art Deco style into your home with the East Chandelier. This stunning vintage replica chandelier with antique brass finish exudes the vibrant atmosphere of the roaring 1920s. Several tapered levels of clear glass rods emanate a captivating illumination.
23.62" dia x 26.77" H</t>
  </si>
  <si>
    <t>112172UL-1,
112172UL-2,
112172UL-3</t>
  </si>
  <si>
    <t>112633UL</t>
  </si>
  <si>
    <t>Eichholtz Chandelier Tango 3 Light</t>
  </si>
  <si>
    <t>From illuminating your family dinners to casting light over a kitchen island, Chandelier Tango is a stylish addition to your home interior. This functional 3-light pendant is a real statement fixture. Hanging at different heights the clear glass globes bring depth to your décor, while the antique brass finish fixture rounds out the Mid-Century Modern look. The globe shades are adjustable in height.
23.62" dia x 59.06" H | adjustable</t>
  </si>
  <si>
    <t>112633UL-1,
112633UL-2,
112633UL-3,
112633UL-4</t>
  </si>
  <si>
    <t>112635UL</t>
  </si>
  <si>
    <t>Eichholtz Chandelier Tango 5 Light</t>
  </si>
  <si>
    <t>From illuminating your family dinners to casting light over a kitchen island, Chandelier Tango is a stylish addition to your home interior. This functional 5-light pendant is a real statement fixture. Hanging at different heights the clear glass globes bring depth to your décor, while the antique brass finish fixture rounds out the Mid-Century Modern look. The globe shades are adjustable in height
43.31" x 21.65" x 59.06" H | adjustable</t>
  </si>
  <si>
    <t>112635UL-1,
112635UL-2,
112635UL-3,
112635UL-4</t>
  </si>
  <si>
    <t>110207UL</t>
  </si>
  <si>
    <t>Eichholtz Chandelier Boivin</t>
  </si>
  <si>
    <t>Let the sun shine in with the enchanting Boivin Chandelier. Like golden sunbeams the uneven rods with brass finish reflect the light of the light bulbs beautifully. This brilliant starburst design will be a radiant centerpiece in your hallway, lounge or bedroom.
35.43" dia x 23.62" H</t>
  </si>
  <si>
    <t>110207UL-1,
110207UL-2,
110207UL-3</t>
  </si>
  <si>
    <t>109485UL</t>
  </si>
  <si>
    <t>Eichholtz CHANDELIER HYÈRES</t>
  </si>
  <si>
    <t>Inject Art Deco glamour into your interior with the Hyères Chandelier. This luxury chandelier with vintage look comprises a hexagonal polished nickel frame and chain and a series of sculptural acrylic drops which let reflected light sparkle from the internal light fittings.
26.38" x 29.53" x 21.65" H</t>
  </si>
  <si>
    <t>109485UL-1,
109485UL-2,
109485UL-3</t>
  </si>
  <si>
    <t>111905UL</t>
  </si>
  <si>
    <t>Eichholtz Chandelier Murano 14' DIA</t>
  </si>
  <si>
    <t>Inject Art Deco glamour into your interior with the nickel finished Murano Chandelier ø 35 cm. This high-class luxury chandelier with a twist features a series of sculptural acrylic drops which let reflected light sparkle from the internal light fittings. Perfect for adding vintage style to your home.
13.78" dia x 25.59" H</t>
  </si>
  <si>
    <t>111905UL-1,
111905UL-2,
111905UL-3</t>
  </si>
  <si>
    <t>111903UL</t>
  </si>
  <si>
    <t>Eichholtz Chandelier Murano 19.5' DIA</t>
  </si>
  <si>
    <t>Inject Art Deco glamour into your interior with the nickel finished Murano Chandelier ø 50 cm. This high-class luxury chandelier with a twist features a series of sculptural acrylic drops which let reflected light sparkle from the internal light fittings. Perfect for adding vintage style to your home.
19.69" dia x 12.99" H</t>
  </si>
  <si>
    <t>111903UL-1,
111903UL-2,
111903UL-3</t>
  </si>
  <si>
    <t>108979UL</t>
  </si>
  <si>
    <t>Eichholtz Chandelier Murano</t>
  </si>
  <si>
    <t>Inject Art Deco glamour into your interior with the nickel finished Murano L Chandelier. This high-class luxury chandelier with a twist features a series of long sculptural acrylic drops which let reflected light sparkle from the internal light fittings. Perfect for adding vintage style to your home.
13.78" dia x 25.59" H</t>
  </si>
  <si>
    <t>108979UL-1,
108979UL-2</t>
  </si>
  <si>
    <t>111902UL</t>
  </si>
  <si>
    <t>Eichholtz Chandelier Murano 19.5' DIA Smoke Acrylic</t>
  </si>
  <si>
    <t>111902UL-1,
111902UL-2,
111902UL-3,
111902UL-4,
111902UL-5</t>
  </si>
  <si>
    <t>109976UL</t>
  </si>
  <si>
    <t>Eichholtz Chandelier Murano 9.8' DIA</t>
  </si>
  <si>
    <t>Inject Art Deco glamour into your interior with the nickel finished Murano S Chandelier. This high-class luxury chandelier with a twist features a series of long sculptural acrylic drops which let reflected light sparkle from the internal light fittings. Perfect for adding vintage style to your home.
9.84" dia x 19.69" H</t>
  </si>
  <si>
    <t>109976UL-1,
109976UL-2</t>
  </si>
  <si>
    <t>115711UL</t>
  </si>
  <si>
    <t>Eichholtz Chandelier Verbier Rectangular</t>
  </si>
  <si>
    <t>Update your existing interiors with the rectangular Verbier Chandelier, a real highlight that can be integrated into any modern or classic furnishing style. This pendant lamp with light brushed brass finish and smoke glass decorations not only fulfils its purpose of illuminating the room, but is also a work of art. Place it above a dining table or kitchen island for a truly sophisticated finish. The height can be adjusted as desired with the supplied pipes.
55.12" x 13.78" x 9.84" H</t>
  </si>
  <si>
    <t>115711UL-1,
115711UL-2,
115711UL-3,
115711UL-4</t>
  </si>
  <si>
    <t>115912UL</t>
  </si>
  <si>
    <t>Eichholtz Chandelier Jet Set</t>
  </si>
  <si>
    <t>Create a fascinating focal point in your interior with the scintillating Jet Set Chandelier. This enchanting Art Deco pendant features curved antique brass finish panels with decorative clear glass rods.
22.83" dia x 33.07" H</t>
  </si>
  <si>
    <t>115912UL-1,
115912UL-2,
115912UL-3,
115912UL-4</t>
  </si>
  <si>
    <t>114911</t>
  </si>
  <si>
    <t>Eichholtz Side Table Hoxton Set of 2</t>
  </si>
  <si>
    <t>This fashionable 2-piece set of Hoxton Side Tables is nothing less than stunning. Featuring a high and low round side table with slim bronze finish legs that are connected by a crossed bar, each piece stands out by an ultra-thick clear glass tabletop. This adorable set allows for your needs in style and space. Use the pair as petite end tables flanking a sofa or armchair.
15.75" dia x 21.85" H | 11.81" dia x 19.29" H</t>
  </si>
  <si>
    <t>114911-1,
114911-2,
114911-3,
114911-4</t>
  </si>
  <si>
    <t>114482</t>
  </si>
  <si>
    <t>Eichholtz Side Table Hoxton Set of 2 Brass</t>
  </si>
  <si>
    <t>This fashionable 2-piece set of Hoxton Side Tables is nothing less than stunning. Featuring a high and low round side table with slim brushed brass finish legs that are connected by a crossed bar, each piece stands out by an ultra-thick clear glass tabletop. This adorable set allows for your needs in style and space. Use the pair as petite end tables flanking a sofa or armchair.
15.75" dia x 21.85" H | 11.81" dia x 19.29" H</t>
  </si>
  <si>
    <t>114482-1,114482-2,
114482-3,
114482-4</t>
  </si>
  <si>
    <t>A11763</t>
  </si>
  <si>
    <t>Eichholtz Swivel Chair Eduardo</t>
  </si>
  <si>
    <t>With its high wing-backrest and seat in Clarck sand upholstery, the Eduardo Swivel Chair is both comfortable and stylish. Crafted from stainless steel with a shiny finish, its base offers a five-footed pedestal design that allows the seat above to swivel.
A. 39.37" | B. 35.04" | C. 41.34" | D. 21.26" | E. 18.11" | F. 23.62"</t>
  </si>
  <si>
    <t>A111763-1,
A111763-2,
A111763-3,
A111763-4,
A111763-5,
A111763-6</t>
  </si>
  <si>
    <t>A113196</t>
  </si>
  <si>
    <t>Eichholtz Chair Sienna</t>
  </si>
  <si>
    <t>The sumptuous Sienna Chair pairs comfort with high-style. Featuring a t-shape, its backrest forms a whole with the armrests. This elegant modern armchair comes in a tufted upholstery in mellow Savona grey velvet, with two square throw cushions. Gold finished legs add extra glamour to its luxurious look.
A. 40.94" | B. 37.4" | C. 26.77" | D. 28.35" | E. 16.93"</t>
  </si>
  <si>
    <t>A113196-1,
A113196-2,
A113196-3,
A113196-4,
A113196-5,
A113196-6,
A113196-7</t>
  </si>
  <si>
    <t>A115527</t>
  </si>
  <si>
    <t>Eichholtz Sofa Ditmar L</t>
  </si>
  <si>
    <t>The large Ditmar Sofa will add lots of charm and extra seating space to your living room. This generous couch has a black finish base and a soft touch Bouclé cream upholstery. Deep channel stitching gives this contemporary sofa a touch of nostalgia.
A. 115.75" | B. 38.19" | C. 27.95" | D. 25.98" | E. 18.5" | F. 27.95"</t>
  </si>
  <si>
    <t>A115527-1,
A115527-2,
A115527-3,
A115527-4,
A115527-5</t>
  </si>
  <si>
    <t>A115101</t>
  </si>
  <si>
    <t>Eichholtz Sofa Ditmar</t>
  </si>
  <si>
    <t>Resting upon a black finish base and upholstered in cream-coloured bouclé, Sofa Ditmar will bring lots of charm and warmth to your living room. The deep channel stitching of the seat and backrest gives this contemporary sofa a touch of nostalgia.
A. 90.94" | B. 37.4" | C. 27.95" | D. 26.38" | E. 17.72" | F. 27.95"</t>
  </si>
  <si>
    <t>A115101-1,
A115101-2,
A115101-3,
A115101-4,
A115101-5,
A115101-6</t>
  </si>
  <si>
    <t>A115307</t>
  </si>
  <si>
    <t>Eichholtz Chair Ditmar</t>
  </si>
  <si>
    <t>Resting upon a black finish base and upholstered in cream-coloured bouclé, Chair Ditmar will bring lots of charm and warmth to your living room. The deep channel stitching of the seat and backrest gives this contemporary armchair a touch of nostalgia.
A. 41.34" | B. 38.19" | C. 27.95" | D. 26.38" | E. 17.72" | F. 27.95"</t>
  </si>
  <si>
    <t>A115307-1,
A115307-2,
A115307-3,
A115307-4,
A115307-5,
A115307-6</t>
  </si>
  <si>
    <t>116252</t>
  </si>
  <si>
    <t>Eichholtz Coffee Table Princess</t>
  </si>
  <si>
    <t>Vintage brass finish | black leather | clear bevelled glass
16.54" x 37.4" x 18.11" H</t>
  </si>
  <si>
    <t>116252-1,
116252-2,
116252-3</t>
  </si>
  <si>
    <t>A115851</t>
  </si>
  <si>
    <t>Eichholtz Sofa Cesare</t>
  </si>
  <si>
    <t>Inspired by the classic Chesterfield furniture, the Cesare Sofa in Lyssa off-white upholstery offers a more subtle button back design, gently curving with straight line embroidered stitching. This tuxedo sofa is presented with a black gunmetal base for a monochrome contrast. Scatter cushions provide a homely comfort.
A. 90.94" | B. 38.19" | C. 29.53" | D. 26.77" | E. 18.5"</t>
  </si>
  <si>
    <t>A115851-1,
A115851-2,
A115851-3,
A115851-4</t>
  </si>
  <si>
    <t>A115460</t>
  </si>
  <si>
    <t>Eichholtz Chair Hydra</t>
  </si>
  <si>
    <t>Always in fashion, the Hydra Chair comes in a sumptuous Brisbane cream fabric that perfectly complements any existing interior scheme. Designed in a classic wingback form, this lovely accent chair has a high backrest and a generously padded seat.
A. 29.53" | B. 32.28" | C. 28.74" | D. 22.44" | E. 17.13"</t>
  </si>
  <si>
    <t>A115460-1,
A115460-2,
A115460-3,
A115460-4</t>
  </si>
  <si>
    <t>A113836</t>
  </si>
  <si>
    <t>Eichholtz Sofa York</t>
  </si>
  <si>
    <t>The fabulous bouclé cream York Sofa with brushed brass legs oozes a touch of decadence. Its distinctive silhouette is inspired by Streamline Moderne, an international Art Deco design style from the 1930s that is characterised by soft curving forms and long horizontal lines. It comes with 4 square throw cushions.
A. 90.55" | B. 38.19" | C. 27.17" | D. 27.95" | E. 17.72"</t>
  </si>
  <si>
    <t>A113836-1</t>
  </si>
  <si>
    <t>A113841</t>
  </si>
  <si>
    <t>Eichholz Chair York</t>
  </si>
  <si>
    <t>The fabulous bouclé cream York Chair with brushed brass legs oozes a touch of decadence. Its distinctive silhouette is inspired by Streamline Moderne, an international Art Deco design style from the 1930s that is characterised by soft curving forms and long horizontal lines. It comes with 2 square throw cushions.
A. 44.09" | B. 38.19" | C. 27.17" | D. 27.95" | E. 17.72"</t>
  </si>
  <si>
    <t>A113841-1,A113841-2,A113841-3,A113841-4,A113841-5,A113841-6</t>
  </si>
  <si>
    <t>A115310</t>
  </si>
  <si>
    <t>Eichholtz Beige Sofa York</t>
  </si>
  <si>
    <t>The fabulous York Sofa with a Mademoiselle beige upholstery and brushed brass legs oozes a touch of decadence. Its distinctive silhouette is inspired by Streamline Moderne, an international Art Deco design style from the 1930s that is characterised by soft curving forms and long horizontal lines. It comes with 4 square throw cushions.
A. 90.55" | B. 38.19" | C. 27.17" | D. 27.95" | E. 17.72"</t>
  </si>
  <si>
    <t>A115310-1,
A115310-2,
A115310-3,
A115310-4,
A115310-5.
A115310-6,
A115310-7</t>
  </si>
  <si>
    <t>A115461</t>
  </si>
  <si>
    <t>Eichholtz Sofa Tondo</t>
  </si>
  <si>
    <t>Anchor your living room in contemporary style and impeccable comfort with the Tondo Sofa. Consisting of one piece in a free flowing shape that forms the bottom and armrests without a break in the design, this 3-seater is both a trendy and durable asset in your home. The constant flow and Bouclé cream upholstery make this sofa appeasing to the eye and comfortable to the body.
A. 90.55" | B. 36.02" | C. 29.92" | D. 24.8" | E. 17.72" | F. 23.62"</t>
  </si>
  <si>
    <t>A115461-1,
A115461-2,
A115461-3,
A115461-4,
A115461-5</t>
  </si>
  <si>
    <t>115578</t>
  </si>
  <si>
    <t>Eichholtz Console Table Nerone</t>
  </si>
  <si>
    <t>Charcoal grey oak veneer | brushed brass finish
70.87" x 16.73" x 30.12" H</t>
  </si>
  <si>
    <t>115578-1,
115578-2,
115578-3,
115578-4</t>
  </si>
  <si>
    <t>115579</t>
  </si>
  <si>
    <t>Eichholtz Side Tables Nerone</t>
  </si>
  <si>
    <t>Charcoal grey oak veneer | brushed brass finish
27.76" x 19.69" x 15.94" H</t>
  </si>
  <si>
    <t>115579-1,
115579-2,
115579-3,
115579-4</t>
  </si>
  <si>
    <t>115094</t>
  </si>
  <si>
    <t xml:space="preserve">Eichholtz TV Cabinet Talbot </t>
  </si>
  <si>
    <t>Furniture &gt; Living &gt; Entertainment Cabinet</t>
  </si>
  <si>
    <t>A must-have for living areas and entertainment spaces, TV Cabinet Talbot sets the stage for the big game or a movie night. Finished in charcoal grey oak veneer and decorated with a medium bronze border, this sleek TV stand features a clean-lined design perfect for contemporary aesthetics. With four drawers flanking two open shelves, you will have plenty of room to stow away remotes and game consoles.
94.49" x 19.69" x 21.85" H</t>
  </si>
  <si>
    <t>115094-1,
115094-2,
115094-3,
115094-4</t>
  </si>
  <si>
    <t>116198</t>
  </si>
  <si>
    <t>Eichholtz TV Cabinet Talbot Oak Veneer</t>
  </si>
  <si>
    <t>A must-have for living areas and entertainment spaces, TV Cabinet Talbot sets the stage for the big game or a movie night. Finished in washed oak veneer and decorated with a brushed brass border, this sleek TV stand features a clean-lined design perfect for contemporary aesthetics. With four drawers flanking two open shelves, you will have plenty of room to stow away remotes and game consoles.
94.49" x 19.69" x 21.85" H</t>
  </si>
  <si>
    <t>116198-1,
116198-2,
116198-3,
116198-4</t>
  </si>
  <si>
    <t>116523</t>
  </si>
  <si>
    <t>Eichholtz Coffee Table Esposito Set of 4 Brass Finish</t>
  </si>
  <si>
    <t>Coffee Table Esposito gives any living area a fashionable feel thanks to its modern design. Different levels make this 4-piece configuration surprisingly versatile. The 2 low and 2 high elements can be grouped together to form a large coffee table or used as individual accent tables. Mounted on a sturdy black base, each piece has brushed brass sides and a top of black marble.
23.62" x 23.62" x 10.24" H | 7.87" H</t>
  </si>
  <si>
    <t>116523-1,
116523-2,
116523-3,
116523-4</t>
  </si>
  <si>
    <t>116524</t>
  </si>
  <si>
    <t>Eichholtz Coffee Table Esposito Set of 4 Black Marble</t>
  </si>
  <si>
    <t>Coffee Table Esposito gives any living area a fashionable feel thanks to its modern design. Different levels make this 4-piece configuration surprisingly versatile. The 2 low and 2 high elements can be grouped together to form a large coffee table or used as individual accent tables. Mounted on a sturdy black base, each piece has bronze finish sides and a top of black marble.
23.62" x 23.62" x 10.24" H | 7.87" H</t>
  </si>
  <si>
    <t>116524-1,
116524-2,
116524-3,
116524-4</t>
  </si>
  <si>
    <t>116208</t>
  </si>
  <si>
    <t>Eichholtz Coffee Table Roxton</t>
  </si>
  <si>
    <t>Coffee Table Roxton is a striking surface for display. The bottom of its bronze finish frame is provided with three grey veneer pull-out drawers on rails, so your magazines and remote control are always clearly visible under the glass top, and ready for use.
70.87" x 35.43" x 14.57" H</t>
  </si>
  <si>
    <t>116208-1,
116208-2,
116208-3,
116208-4,
116208-5</t>
  </si>
  <si>
    <t>115913</t>
  </si>
  <si>
    <t>Eichholtz Cabinet Brett</t>
  </si>
  <si>
    <t>Furniture &gt; Living &gt; Cabinets</t>
  </si>
  <si>
    <t>The charcoal grey oak veneer Brett Cabinet is just what you need to give your interior extra flair. This contemporary cabinet with offset shelves is the piece of furniture that expands storage space without taking up much space in your living room, study or home office. It offers plenty of space to store and display books and collectables.
94.49" x 15.75" x 55.31" H</t>
  </si>
  <si>
    <t>115913-1,
115913-2,
115913-3,
115913-4</t>
  </si>
  <si>
    <t>116140</t>
  </si>
  <si>
    <t>Eichholtz Side Table Artemisa</t>
  </si>
  <si>
    <t>Featuring a Mid-Century Modern design and a chic appeal, Side Table Artemisa makes a statement with its elegant frame in a brushed brass finish. The interior curves of the frame are accentuated by sleek bronze bars on the legs and a tabletop of bevelled mirror glass, bringing focus to the spaciousness within the solid materials shaping this piece.
25.2" dia x 17.13" H</t>
  </si>
  <si>
    <t>116140-1,
116140-2,
116140-3,
116140-4,
116140-5</t>
  </si>
  <si>
    <t>116457</t>
  </si>
  <si>
    <t>Eichholtz Side Table Porter Oval</t>
  </si>
  <si>
    <t>Designed with elegance in mind, Side Table Porter will elevate the style of your abode. Featuring an oval shape, this lovely end table pairs a brushed brass casing with a black base and a grey marble top. The warm look of the brass counterpoints the cool tone of the marble with striking effect.
25.59" x 18.9" x 15.16" H</t>
  </si>
  <si>
    <t>116457-1,
116457-2,116457-3</t>
  </si>
  <si>
    <t>116275</t>
  </si>
  <si>
    <t>Eichholtz Side Table Porter Round</t>
  </si>
  <si>
    <t>Designed with elegance in mind, Side Table Porter will elevate the style of your abode. Round in shape, this lovely end table pairs a brushed brass casing with a black base and a grey marble top. The warm look of the brass counterpoints the cool tone of the marble with striking effect.
19.69" dia x 19.69" H</t>
  </si>
  <si>
    <t>116275-1,
116275-2,
116275-3</t>
  </si>
  <si>
    <t>114794</t>
  </si>
  <si>
    <t>Eichholtz Side Table Perry Brass</t>
  </si>
  <si>
    <t>Both stylish and practical, Side Table Perry will prove to be a versatile piece of furniture. Either in your living room where it can be pulled to your sofa to have snacks and drinks within reach or in your bedroom where it can serve as an elegant nightstand. This lovely accent table has a sleek brushed brass finish frame and a top of thick clear glass.
17.72" x 17.91" x 22.24" H</t>
  </si>
  <si>
    <t>114794-1,
114794-2,
114794-3,
114794-4</t>
  </si>
  <si>
    <t>114920</t>
  </si>
  <si>
    <t>Eichholtz Side Table Perry Steel</t>
  </si>
  <si>
    <t>Both stylish and practical, Side Table Perry will prove to be a versatile piece of furniture. Either in your living room where it can be pulled to your sofa to have snacks and drinks within reach or in your bedroom where it can serve as an elegant nightstand. This lovely accent table has a sleek frame of polished stainless steel and a top of thick clear glass.
17.72" x 17.91" x 22.24" H</t>
  </si>
  <si>
    <t>114920-1,
114920-2,
114920-3,
114920-4</t>
  </si>
  <si>
    <t>115109</t>
  </si>
  <si>
    <t>Eichholtz TV Cabinet Canova</t>
  </si>
  <si>
    <t>Practical and stylish, the contemporary Canova TV Cabinet offers plenty of storage space with an open part for displaying items, a large drawer in the middle and 2 smaller drawers on either side. The charcoal grey oak veneer of the case goes well with the medium bronze finish of the frame and handles.
86.61" x 20.67" x 22.44" H</t>
  </si>
  <si>
    <t>115109-1,
115109-2,
115109-3,
115109-4</t>
  </si>
  <si>
    <t>115361</t>
  </si>
  <si>
    <t>Eichholtz Dresser Camelot</t>
  </si>
  <si>
    <t>Pairing sophisticated design with Art Deco style and chic materials, Dresser Camelot brings elegance to your living area or bedroom. Finished in brown oak veneer and accentuated with brushed brass rims, it blends effortlessly into both monochromatic and vibrant palettes. It can be combined with the bedside table and bed frame from our Camelot series.
55.12" x 20.47" x 37.4" H</t>
  </si>
  <si>
    <t>115361-1,
115361-2,
115361-3,
115361-4,
115361-5</t>
  </si>
  <si>
    <t>114655UL</t>
  </si>
  <si>
    <t>Eichholtz Floor Lamp Fiori</t>
  </si>
  <si>
    <t>Lighting &gt; Floor Lamps</t>
  </si>
  <si>
    <t>The graphic antique brass finish framework of Floor Lamp Fiori sets off its gorgeous alabaster globe shades and delivers cosy ambient lighting. Make sure to do its beautiful Art Deco design justice by placing it in a prime visible location in your living room, bedroom or home office.
16.73" x 14.57" x 67.72" H</t>
  </si>
  <si>
    <t>114655UL-1,
114655UL-2,114655UL-3,
114655UL-4</t>
  </si>
  <si>
    <t>116297</t>
  </si>
  <si>
    <t>Eichholtz Side Table Numa</t>
  </si>
  <si>
    <t>Want to bring architectural allure into your interior without doing too much? Opt for the Numa Side Table that has a brushed brass frame and a smoked glass tabletop. A fascinating design and a clever combination of sleek materials make this end table both artful and functional. Located near a comfortable sofa, it will allow you to have everything you need at hand.
19.49" x 19.49" x 17.72" H</t>
  </si>
  <si>
    <t>116297-1,
116297-2,
116297-3,
116297-4</t>
  </si>
  <si>
    <t>116296</t>
  </si>
  <si>
    <t>Eichholtz Coffee Table Numa</t>
  </si>
  <si>
    <t>Want to bring architectural allure into your interior without doing too much? Opt for the Numa Coffee Table that has a brushed brass frame and a smoked glass tabletop. A fascinating design and a clever combination of sleek materials make this coffee table both artful and functional.
35.63" x 35.63" x 15.16" H</t>
  </si>
  <si>
    <t>116296-1,
116296-2,
116296-3,
116296-4,
116296-5</t>
  </si>
  <si>
    <t>115112</t>
  </si>
  <si>
    <t>Eichholtz TV Cabinet Hennessey L</t>
  </si>
  <si>
    <t>Bring a modern feel to your living room or entertainment space with TV Cabinet Hennessy L. Pairing a clean look with ample storage space, this tv unit provides a beautiful blend of style and functionality. Finished in charcoal oak veneer and containing a medium bronze inner frame with 4 compartments, it features an open build, sleek silhouette, and integrated storage, providing plenty of space for electronics and a media library.
86.61" x 19.69" x 21.85" H</t>
  </si>
  <si>
    <t>115112-1,
115112-2,
115112-3,
115112-4</t>
  </si>
  <si>
    <t>115111</t>
  </si>
  <si>
    <t>Eichholtz TV Cabinet Hennessey S</t>
  </si>
  <si>
    <t>Bring a modern feel to your living room or entertainment space with TV Cabinet Hennessy S. Pairing a clean look with ample storage space, this tv unit provides a beautiful blend of style and functionality. Finished in charcoal oak veneer and containing a medium bronze inner frame with 3 compartments, it features an open build, sleek silhouette, and integrated storage, providing plenty of space for electronics and a media library.
70.87" x 19.69" x 21.85" H</t>
  </si>
  <si>
    <t>115111-1,
115111-2,
115111-3</t>
  </si>
  <si>
    <t>A114659</t>
  </si>
  <si>
    <t>Eichholtz Swivel Chair Alonso</t>
  </si>
  <si>
    <t>The Alonso Swivel Chair is a breath of fresh air to any room. This pretty lounge chair has a cream-coloured bouclé upholstery and a brushed brass swivel base. It has a plush look to it which will instantly enhance the sense of comfort to the chair.
A. 31.5" | B. 31.5" | C. 30.12" | D. 22.05" | E. 17.72"</t>
  </si>
  <si>
    <t>A114659-1</t>
  </si>
  <si>
    <t>A115654</t>
  </si>
  <si>
    <t>Eichholtz Sofa Bernd</t>
  </si>
  <si>
    <t>Organic in shape, upholstered in Mademoiselle beige, and provided with a black base, Sofa Bernd matches with a myriad of interior styles and colour schemes, from minimalist to maximalist and from bohemian to eclectic. This is the perfect spot for reclining.
A. 97.64" | B. 40.94" | C. 29.13" | D. 24.41" | E. 16.54"</t>
  </si>
  <si>
    <t>A115654-1,
A115654-2,
A115654-3,
A115654-4</t>
  </si>
  <si>
    <t>A115574</t>
  </si>
  <si>
    <t>Bench Bjorn Boucle Cream</t>
  </si>
  <si>
    <t>Enjoy the rich comfort and the striking design of Bench Björn. Organic in shape and fully upholstered in a soft-touch Bouclé cream fabric, this gorgeous bench sits on a black base and matches with both modern and traditional interiors. It will smartly divide large, open-plan living areas and with a tray on top it can even be used as a coffee table. Combine with other furniture from our Björn series.
70.87" x 37.4" x 17.32" H</t>
  </si>
  <si>
    <t>A115574-1,
A115574-2,
A115574-3,
A115574-4,
A115574-5</t>
  </si>
  <si>
    <t>A114819</t>
  </si>
  <si>
    <t>Eichholtz Swivel Chair Bollinger</t>
  </si>
  <si>
    <t>Bring a unique flair to any room with the charming Bollinger Swivel Chair. Whether you are looking for a place to settle down for reading or just need a place to relax, this lovely chair offers a 360-degree swivel to bring you the best in comfort and design. Exuding a sleek contemporary style with its stunning circular design, it is wrapped in a soft-touch Bouclé cream fabric and mounted on a brushed brass swivel base.
A. 39.37" | B. 40.16" | C. 26.77" | D. 22.83" | E. 17.72"</t>
  </si>
  <si>
    <t>A114819-1,
A114819-2,
A114819-3,
A114819-4,
A114819-5,
A114819-6</t>
  </si>
  <si>
    <t>A115323</t>
  </si>
  <si>
    <t>Eichholtz Sofa Brice</t>
  </si>
  <si>
    <t>Relax to your heart’s content on the Brice Sofa, an ultra-stylish sofa for your living space. Cosy and contemporary, this elegantly curved couch features a soft fabric upholstery in Mademoiselle beige and a brushed brass base.
A. 82.68" | B. 33.46" | C. 28.35" | D. 25.59" | E. 16.54" | F. 22.05"</t>
  </si>
  <si>
    <t>A115323-1,
A115323-2,
A115323-3,
A115323-4,
A115323-5</t>
  </si>
  <si>
    <t>A114306</t>
  </si>
  <si>
    <t>Eichholtz Swivel Chair Clement</t>
  </si>
  <si>
    <t>Perched atop a brushed brass base, the Clément Swivel Chair oozes laid-back luxury. Completely upholstered in cream-coloured bouclé, this well-rounded accent piece fits well in any interior space.
A. 31.89" | B. 31.89" | C. 29.92" | D. 24.02" | E. 16.14"</t>
  </si>
  <si>
    <t>A114306-1</t>
  </si>
  <si>
    <t>A115777</t>
  </si>
  <si>
    <t>Eichholtz Sofa Amore</t>
  </si>
  <si>
    <t>Enjoy the soft embrace of the Amore Sofa. Upholstered in the lush fabric Lyssa off-white, this lovely organically shaped sofa is both comfortable and beautiful. Its almost floating look with rounded ends gives this sofa an extremely elegant appearance.
A. 92.52" | B. 41.34" | C. 29.13" | D. 29.92" | E. 16.54"</t>
  </si>
  <si>
    <t>A115777-1,
A115777-2,
A115777-3,
A115777-4</t>
  </si>
  <si>
    <t>A115811</t>
  </si>
  <si>
    <t>Eichholtz Chair Corso</t>
  </si>
  <si>
    <t>Epitomising relaxation, Chair Corso will be the perfect addition to any living space. The generous padding and soft Lyssa off-white upholstery of this tuxedo armchair provide the utmost comfort whilst the sleek black frame poses contemporary aesthetics.
A. 41.34" | B. 36.61" | C. 27.95" | D. 25.59" | E. 18.11" | F. 27.95"</t>
  </si>
  <si>
    <t>A115811-1,
A115811-2,
A115811-3,
A115811-4,
A115811-5,
A115811-6</t>
  </si>
  <si>
    <t>A116070</t>
  </si>
  <si>
    <t>Eichholtz Swivel Chair Amore</t>
  </si>
  <si>
    <t>Enjoy the soft embrace of the Amore Swivel Chair. Upholstered in the lush fabric Lyssa off-white, this lovely organically shaped sofa is both comfortable and beautiful. Its almost floating look with rounded ends gives this sofa an extremely elegant appearance.
A. 38.19" | B. 35.83" | C. 29.13" | D. 24.41" | E. 16.93" | F. 18.5"</t>
  </si>
  <si>
    <t>A116070-1,
A116070-2,
A116070-3,
A116070-4</t>
  </si>
  <si>
    <t>114431</t>
  </si>
  <si>
    <t>Eichholtz Console Table Aston</t>
  </si>
  <si>
    <t>A stylish feature for your hallway, bedroom or living room, the Aston Console Table is characterised by an elegant half moon surface design and a sleek brushed brass finish frame. Its clean table top of black glass is well-suited for displaying framed pictures or flower arrangements.
39.37" x 13.78" x 31.89" H</t>
  </si>
  <si>
    <t>114431-1,
114431-2,
114431-3,
114431-4,
114431-5,
114431-6</t>
  </si>
  <si>
    <t>114371</t>
  </si>
  <si>
    <t>Eichholtz Console Table Renaissance</t>
  </si>
  <si>
    <t>The gracious Renaissance Console Table is a delightful addition to any traditional interior décor. Its black marble semi-circular table top on 4 beautifully curved brushed brass legs is stylishly confident. The curled feet on a black granite base make this classic console table a beautiful, striking item for your hallway or living room.
38.98" x 13.78" x 30.51" H</t>
  </si>
  <si>
    <t>114371-1,
114371-2,
114371-3,
114371-4,
114371-5</t>
  </si>
  <si>
    <t>116280</t>
  </si>
  <si>
    <t>Eichholtz Console Table Fabio</t>
  </si>
  <si>
    <t>Taking inspiration from Art Deco design, the Fabio Console Table is a stylish addition to any hallway and a perfect base for showcasing flower arrangements, picture frames and other decorative objects. Finished in brushed brass, the metal legs elegantly curve around the ends of the pill-shaped tabletop from Barcelona marble.
47.24" x 15.75" x 29.72" H</t>
  </si>
  <si>
    <t>116280-1,
116280-2,
116280-3</t>
  </si>
  <si>
    <t>A115142</t>
  </si>
  <si>
    <t>Eichholtz Chair Kelly</t>
  </si>
  <si>
    <t>Chair Kelly will bring lots of charm and warmth to your living room with its cream-coloured bouclé upholstery. Featuring a gently curved design and deep channel stitching, this lovely armchair will offer you a very comfortable seat.
A. 42.13" | B. 37.8" | C. 30.91" | D. 25.2" | E. 18.5" | F. 24.8"</t>
  </si>
  <si>
    <t>A115142-1,
A115142-2,
A115142-3,
A115142-4,
A115142-5</t>
  </si>
  <si>
    <t>A115143</t>
  </si>
  <si>
    <t>Eichholtz Sofa Kelly L</t>
  </si>
  <si>
    <t>Upholstered in cream-coloured bouclé, Sofa Kelly will bring lots of charm and warmth to your living room. With its gently curved design and deep channel stitching, this generous sofa will offer you a very comfortable seat.
A. 118.11" | B. 45.28" | C. 30.91" | D. 25.2" | E. 18.5" | F. 24.8"</t>
  </si>
  <si>
    <t>A115143-1,
A115143-2,
A115143-3,
A115143-4,
A115143-5,
A115143-6</t>
  </si>
  <si>
    <t>A115258</t>
  </si>
  <si>
    <t>Eichholtz Swivel Chair Inger</t>
  </si>
  <si>
    <t>With its relaxing curves and soft-touch bouclé upholstery, Swivel Chair Inger will bring opulence to your home. Looking like an open flower, this delightful bouclé cream accent chair will be a highly decorative addition to your lounge or bedroom. It is mounted on a brushed brass swivel base.
A. 37.4" | B. 32.68" | C. 27.17" | D. 23.23" | E. 16.54"</t>
  </si>
  <si>
    <t>A115258-1,
A115258-2,
A115258-3,
A115258-4,
A115258-5</t>
  </si>
  <si>
    <t>A115439</t>
  </si>
  <si>
    <t>Resting upon a black finish base and upholstered in Mademoiselle beige, Sofa Ditmar will bring lots of charm and warmth to your living room. The deep channel stitching of the seat and backrest gives this contemporary sofa a touch of nostalgia.
A. 90.94" | B. 37.4" | C. 27.95" | D. 26.38" | E. 17.72" | F. 27.95"</t>
  </si>
  <si>
    <t>A115439-1,
A115439-2,
A115439-3,
A115439-4,
A115439-5</t>
  </si>
  <si>
    <t>A115576</t>
  </si>
  <si>
    <t>Resting upon a black finish base and upholstered in Mademoiselle beige, Chair Ditmar will bring lots of charm and warmth to your living room. The deep channel stitching of the seat and backrest gives this contemporary armchair a touch of nostalgia.
A. 41.34" | B. 38.19" | C. 27.95" | D. 26.38" | E. 17.72" | F. 27.95"</t>
  </si>
  <si>
    <t>A115576-1,
A115576-2,
A115576-3,
A115576-4,
A115576-5</t>
  </si>
  <si>
    <t>A114996</t>
  </si>
  <si>
    <t>Eichholtz Chair Antico</t>
  </si>
  <si>
    <t>Add a sense of statement and appeal to your living space with the Antico Chair. Featuring a superb branch-like frame with a medium bronze finish and a seat in Abrasia grey upholstery, this armchair is perfect as a part of your living room seating arrangement or as an accent piece in your bedroom.
A. 24.8" | B. 31.89" | C. 32.28" | D. 21.26" | E. 15.75" | F. 21.65"</t>
  </si>
  <si>
    <t>A114996-1,
A114996-2,
A114996-3,
A114996-4,
A114996-5</t>
  </si>
  <si>
    <t>A113711</t>
  </si>
  <si>
    <t>Eichholtz Bar Stool Cliff Set of 2</t>
  </si>
  <si>
    <t>Furniture &gt; Dining &gt; Barstools &amp; Counterstools</t>
  </si>
  <si>
    <t>Create a wow-worthy interior with the Cliff Bar Stool in Savona greige velvet, that comes in a set of 2. Featuring black tapered legs with gold caps, the solid frame holds an armless back that is open at the bottom before the seat. Its stylish silhouette is accentuated with black faux leather piping.
A. 20.08" | B. 20.47" | C. 40.55" | D. 18.11" | E. 30.91"</t>
  </si>
  <si>
    <t>A113711-1,
A113711-2,
A113711-3,
A113711-4</t>
  </si>
  <si>
    <t>A113523</t>
  </si>
  <si>
    <t>Eichholtz Dining Chair Cliff Set of 2</t>
  </si>
  <si>
    <t>Furniture &gt; Dining &gt; Dining Chairs</t>
  </si>
  <si>
    <t>Create a wow-worthy dining room with the Cliff Dining Chair in Savona greige velvet. Featuring black tapered legs with gold caps, the solid frame holds an armless back that is open at the bottom before the seat. Its stylish silhouette is accentuated with black faux leather piping.
A. 20.87" | B. 22.05" | C. 33.07" | D. 16.54" | E. 20.28"</t>
  </si>
  <si>
    <t>A113523-1,
A113523-2,
A113523-3,
A113523-4,
A113523-5</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</si>
</sst>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8.0"/>
      <color theme="1"/>
      <name val="Arial"/>
      <scheme val="minor"/>
    </font>
    <font>
      <sz val="18.0"/>
      <color theme="1"/>
      <name val="Arial"/>
      <scheme val="minor"/>
    </font>
    <font>
      <sz val="18.0"/>
      <color theme="1"/>
      <name val="Arial"/>
    </font>
    <font>
      <sz val="18.0"/>
      <color rgb="FF000000"/>
      <name val="Arial"/>
    </font>
    <font>
      <sz val="11.0"/>
      <color rgb="FF000000"/>
      <name val="Calibri"/>
    </font>
    <font>
      <sz val="18.0"/>
      <color rgb="FF282525"/>
      <name val="Arial"/>
    </font>
    <font>
      <b/>
      <color rgb="FF333333"/>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49" xfId="0" applyAlignment="1" applyFont="1" applyNumberFormat="1">
      <alignment horizontal="left" shrinkToFit="0" vertical="top" wrapText="1"/>
    </xf>
    <xf borderId="0" fillId="0" fontId="1" numFmtId="49" xfId="0" applyAlignment="1" applyFont="1" applyNumberForma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3" numFmtId="49" xfId="0" applyAlignment="1" applyFont="1" applyNumberFormat="1">
      <alignment horizontal="left" readingOrder="0" shrinkToFit="0" vertical="top" wrapText="1"/>
    </xf>
    <xf borderId="0" fillId="2" fontId="4" numFmtId="49" xfId="0" applyAlignment="1" applyFill="1" applyFont="1" applyNumberFormat="1">
      <alignment horizontal="left" readingOrder="0" shrinkToFit="0" vertical="top" wrapText="1"/>
    </xf>
    <xf borderId="0" fillId="0" fontId="5" numFmtId="49" xfId="0" applyAlignment="1" applyFont="1" applyNumberFormat="1">
      <alignment readingOrder="0" shrinkToFit="0" vertical="bottom" wrapText="0"/>
    </xf>
    <xf borderId="0" fillId="0" fontId="3" numFmtId="49" xfId="0" applyAlignment="1" applyFont="1" applyNumberFormat="1">
      <alignment horizontal="left" shrinkToFit="0" vertical="top" wrapText="1"/>
    </xf>
    <xf borderId="0" fillId="0" fontId="3" numFmtId="0" xfId="0" applyAlignment="1" applyFont="1">
      <alignment horizontal="left" readingOrder="0" shrinkToFit="0" vertical="top" wrapText="1"/>
    </xf>
    <xf borderId="0" fillId="2" fontId="6" numFmtId="49" xfId="0" applyAlignment="1" applyFont="1" applyNumberFormat="1">
      <alignment horizontal="left" readingOrder="0" shrinkToFit="0" vertical="top" wrapText="1"/>
    </xf>
    <xf borderId="0" fillId="0" fontId="2" numFmtId="0" xfId="0" applyAlignment="1" applyFont="1">
      <alignment horizontal="left" readingOrder="0" shrinkToFit="0" vertical="top" wrapText="1"/>
    </xf>
    <xf borderId="0" fillId="0" fontId="5" numFmtId="0" xfId="0" applyAlignment="1" applyFont="1">
      <alignment readingOrder="0" shrinkToFit="0" vertical="bottom" wrapText="0"/>
    </xf>
    <xf borderId="0" fillId="0" fontId="3" numFmtId="0" xfId="0" applyAlignment="1" applyFont="1">
      <alignment horizontal="left" shrinkToFit="0" vertical="top" wrapText="1"/>
    </xf>
    <xf borderId="0" fillId="2" fontId="7" numFmtId="49" xfId="0" applyAlignment="1" applyFont="1" applyNumberFormat="1">
      <alignment readingOrder="0"/>
    </xf>
    <xf borderId="0" fillId="2" fontId="4"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20.13"/>
    <col customWidth="1" min="3" max="3" width="7.63"/>
    <col customWidth="1" min="4" max="4" width="21.63"/>
    <col customWidth="1" min="5" max="6" width="13.38"/>
    <col customWidth="1" min="7" max="7" width="48.38"/>
    <col customWidth="1" min="8" max="8" width="23.63"/>
    <col customWidth="1" min="9" max="9" width="11.75"/>
    <col customWidth="1" min="10" max="10" width="10.13"/>
    <col customWidth="1" min="11" max="11" width="10.63"/>
  </cols>
  <sheetData>
    <row r="1" ht="30.75" customHeight="1">
      <c r="A1" s="1" t="s">
        <v>0</v>
      </c>
      <c r="B1" s="2" t="s">
        <v>1</v>
      </c>
      <c r="C1" s="1" t="s">
        <v>2</v>
      </c>
      <c r="D1" s="1" t="s">
        <v>3</v>
      </c>
      <c r="E1" s="1" t="s">
        <v>4</v>
      </c>
      <c r="F1" s="2" t="s">
        <v>5</v>
      </c>
      <c r="G1" s="1" t="s">
        <v>6</v>
      </c>
      <c r="H1" s="1" t="s">
        <v>7</v>
      </c>
      <c r="I1" s="3" t="s">
        <v>8</v>
      </c>
      <c r="J1" s="4" t="s">
        <v>9</v>
      </c>
      <c r="K1" s="4" t="s">
        <v>10</v>
      </c>
      <c r="L1" s="5"/>
      <c r="M1" s="5"/>
      <c r="N1" s="5"/>
      <c r="O1" s="5"/>
      <c r="P1" s="5"/>
      <c r="Q1" s="5"/>
      <c r="R1" s="5"/>
      <c r="S1" s="5"/>
      <c r="T1" s="5"/>
      <c r="U1" s="5"/>
      <c r="V1" s="5"/>
      <c r="W1" s="5"/>
      <c r="X1" s="5"/>
      <c r="Y1" s="5"/>
      <c r="Z1" s="5"/>
    </row>
    <row r="2" ht="30.75" customHeight="1">
      <c r="A2" s="6" t="s">
        <v>11</v>
      </c>
      <c r="B2" s="7" t="s">
        <v>12</v>
      </c>
      <c r="C2" s="6" t="s">
        <v>13</v>
      </c>
      <c r="D2" s="8" t="s">
        <v>14</v>
      </c>
      <c r="E2" s="6" t="s">
        <v>15</v>
      </c>
      <c r="F2" s="9">
        <f t="shared" ref="F2:F286" si="1">E2-(E2*0.25)</f>
        <v>3296.25</v>
      </c>
      <c r="G2" s="6" t="s">
        <v>16</v>
      </c>
      <c r="H2" s="6" t="s">
        <v>17</v>
      </c>
      <c r="I2" s="10">
        <v>24.41</v>
      </c>
      <c r="J2" s="10">
        <v>24.41</v>
      </c>
      <c r="K2" s="10">
        <v>28.87</v>
      </c>
      <c r="L2" s="5"/>
      <c r="M2" s="5"/>
      <c r="N2" s="5"/>
      <c r="O2" s="5"/>
      <c r="P2" s="5"/>
      <c r="Q2" s="5"/>
      <c r="R2" s="5"/>
      <c r="S2" s="5"/>
      <c r="T2" s="5"/>
      <c r="U2" s="5"/>
      <c r="V2" s="5"/>
      <c r="W2" s="5"/>
      <c r="X2" s="5"/>
      <c r="Y2" s="5"/>
      <c r="Z2" s="5"/>
    </row>
    <row r="3" ht="30.75" customHeight="1">
      <c r="A3" s="6" t="s">
        <v>18</v>
      </c>
      <c r="B3" s="6" t="s">
        <v>19</v>
      </c>
      <c r="C3" s="6" t="s">
        <v>13</v>
      </c>
      <c r="D3" s="8" t="s">
        <v>14</v>
      </c>
      <c r="E3" s="6" t="s">
        <v>20</v>
      </c>
      <c r="F3" s="9">
        <f t="shared" si="1"/>
        <v>4117.5</v>
      </c>
      <c r="G3" s="6" t="s">
        <v>21</v>
      </c>
      <c r="H3" s="6" t="s">
        <v>22</v>
      </c>
      <c r="I3" s="10">
        <v>32.28</v>
      </c>
      <c r="J3" s="10">
        <v>32.28</v>
      </c>
      <c r="K3" s="10">
        <v>27.17</v>
      </c>
      <c r="L3" s="5"/>
      <c r="M3" s="5"/>
      <c r="N3" s="5"/>
      <c r="O3" s="5"/>
      <c r="P3" s="5"/>
      <c r="Q3" s="5"/>
      <c r="R3" s="5"/>
      <c r="S3" s="5"/>
      <c r="T3" s="5"/>
      <c r="U3" s="5"/>
      <c r="V3" s="5"/>
      <c r="W3" s="5"/>
      <c r="X3" s="5"/>
      <c r="Y3" s="5"/>
      <c r="Z3" s="5"/>
    </row>
    <row r="4" ht="30.75" customHeight="1">
      <c r="A4" s="6" t="s">
        <v>23</v>
      </c>
      <c r="B4" s="6" t="s">
        <v>24</v>
      </c>
      <c r="C4" s="6" t="s">
        <v>13</v>
      </c>
      <c r="D4" s="8" t="s">
        <v>25</v>
      </c>
      <c r="E4" s="6" t="s">
        <v>26</v>
      </c>
      <c r="F4" s="9">
        <f t="shared" si="1"/>
        <v>742.5</v>
      </c>
      <c r="G4" s="6" t="s">
        <v>27</v>
      </c>
      <c r="H4" s="6" t="s">
        <v>28</v>
      </c>
      <c r="I4" s="10">
        <v>10.83</v>
      </c>
      <c r="J4" s="10">
        <v>6.69</v>
      </c>
      <c r="K4" s="10">
        <v>10.24</v>
      </c>
      <c r="L4" s="5"/>
      <c r="M4" s="5"/>
      <c r="N4" s="5"/>
      <c r="O4" s="5"/>
      <c r="P4" s="5"/>
      <c r="Q4" s="5"/>
      <c r="R4" s="5"/>
      <c r="S4" s="5"/>
      <c r="T4" s="5"/>
      <c r="U4" s="5"/>
      <c r="V4" s="5"/>
      <c r="W4" s="5"/>
      <c r="X4" s="5"/>
      <c r="Y4" s="5"/>
      <c r="Z4" s="5"/>
    </row>
    <row r="5" ht="30.75" customHeight="1">
      <c r="A5" s="6" t="s">
        <v>29</v>
      </c>
      <c r="B5" s="6" t="s">
        <v>30</v>
      </c>
      <c r="C5" s="6" t="s">
        <v>13</v>
      </c>
      <c r="D5" s="8" t="s">
        <v>14</v>
      </c>
      <c r="E5" s="6" t="s">
        <v>31</v>
      </c>
      <c r="F5" s="9">
        <f t="shared" si="1"/>
        <v>5152.5</v>
      </c>
      <c r="G5" s="6" t="s">
        <v>32</v>
      </c>
      <c r="H5" s="6" t="s">
        <v>33</v>
      </c>
      <c r="I5" s="10">
        <v>31.5</v>
      </c>
      <c r="J5" s="10">
        <v>31.5</v>
      </c>
      <c r="K5" s="10">
        <v>31.5</v>
      </c>
      <c r="L5" s="5"/>
      <c r="M5" s="5"/>
      <c r="N5" s="5"/>
      <c r="O5" s="5"/>
      <c r="P5" s="5"/>
      <c r="Q5" s="5"/>
      <c r="R5" s="5"/>
      <c r="S5" s="5"/>
      <c r="T5" s="5"/>
      <c r="U5" s="5"/>
      <c r="V5" s="5"/>
      <c r="W5" s="5"/>
      <c r="X5" s="5"/>
      <c r="Y5" s="5"/>
      <c r="Z5" s="5"/>
    </row>
    <row r="6" ht="30.75" customHeight="1">
      <c r="A6" s="6" t="s">
        <v>34</v>
      </c>
      <c r="B6" s="6" t="s">
        <v>35</v>
      </c>
      <c r="C6" s="6" t="s">
        <v>13</v>
      </c>
      <c r="D6" s="8" t="s">
        <v>14</v>
      </c>
      <c r="E6" s="6" t="s">
        <v>36</v>
      </c>
      <c r="F6" s="9">
        <f t="shared" si="1"/>
        <v>3093.75</v>
      </c>
      <c r="G6" s="6" t="s">
        <v>37</v>
      </c>
      <c r="H6" s="6" t="s">
        <v>38</v>
      </c>
      <c r="I6" s="10">
        <v>23.62</v>
      </c>
      <c r="J6" s="10">
        <v>23.62</v>
      </c>
      <c r="K6" s="10">
        <v>25.59</v>
      </c>
      <c r="L6" s="5"/>
      <c r="M6" s="5"/>
      <c r="N6" s="5"/>
      <c r="O6" s="5"/>
      <c r="P6" s="5"/>
      <c r="Q6" s="5"/>
      <c r="R6" s="5"/>
      <c r="S6" s="5"/>
      <c r="T6" s="5"/>
      <c r="U6" s="5"/>
      <c r="V6" s="5"/>
      <c r="W6" s="5"/>
      <c r="X6" s="5"/>
      <c r="Y6" s="5"/>
      <c r="Z6" s="5"/>
    </row>
    <row r="7" ht="30.75" customHeight="1">
      <c r="A7" s="6" t="s">
        <v>39</v>
      </c>
      <c r="B7" s="6" t="s">
        <v>30</v>
      </c>
      <c r="C7" s="6" t="s">
        <v>13</v>
      </c>
      <c r="D7" s="8" t="s">
        <v>14</v>
      </c>
      <c r="E7" s="6" t="s">
        <v>31</v>
      </c>
      <c r="F7" s="9">
        <f t="shared" si="1"/>
        <v>5152.5</v>
      </c>
      <c r="G7" s="6" t="s">
        <v>40</v>
      </c>
      <c r="H7" s="6" t="s">
        <v>41</v>
      </c>
      <c r="I7" s="10">
        <v>31.5</v>
      </c>
      <c r="J7" s="10">
        <v>31.5</v>
      </c>
      <c r="K7" s="10">
        <v>31.5</v>
      </c>
      <c r="L7" s="5"/>
      <c r="M7" s="5"/>
      <c r="N7" s="5"/>
      <c r="O7" s="5"/>
      <c r="P7" s="5"/>
      <c r="Q7" s="5"/>
      <c r="R7" s="5"/>
      <c r="S7" s="5"/>
      <c r="T7" s="5"/>
      <c r="U7" s="5"/>
      <c r="V7" s="5"/>
      <c r="W7" s="5"/>
      <c r="X7" s="5"/>
      <c r="Y7" s="5"/>
      <c r="Z7" s="5"/>
    </row>
    <row r="8" ht="30.75" customHeight="1">
      <c r="A8" s="6" t="s">
        <v>42</v>
      </c>
      <c r="B8" s="6" t="s">
        <v>35</v>
      </c>
      <c r="C8" s="6" t="s">
        <v>13</v>
      </c>
      <c r="D8" s="8" t="s">
        <v>14</v>
      </c>
      <c r="E8" s="6" t="s">
        <v>36</v>
      </c>
      <c r="F8" s="9">
        <f t="shared" si="1"/>
        <v>3093.75</v>
      </c>
      <c r="G8" s="6" t="s">
        <v>43</v>
      </c>
      <c r="H8" s="6" t="s">
        <v>44</v>
      </c>
      <c r="I8" s="10">
        <v>23.62</v>
      </c>
      <c r="J8" s="10">
        <v>23.62</v>
      </c>
      <c r="K8" s="10">
        <v>25.59</v>
      </c>
      <c r="L8" s="5"/>
      <c r="M8" s="5"/>
      <c r="N8" s="5"/>
      <c r="O8" s="5"/>
      <c r="P8" s="5"/>
      <c r="Q8" s="5"/>
      <c r="R8" s="5"/>
      <c r="S8" s="5"/>
      <c r="T8" s="5"/>
      <c r="U8" s="5"/>
      <c r="V8" s="5"/>
      <c r="W8" s="5"/>
      <c r="X8" s="5"/>
      <c r="Y8" s="5"/>
      <c r="Z8" s="5"/>
    </row>
    <row r="9" ht="30.75" customHeight="1">
      <c r="A9" s="6" t="s">
        <v>45</v>
      </c>
      <c r="B9" s="6" t="s">
        <v>46</v>
      </c>
      <c r="C9" s="6" t="s">
        <v>13</v>
      </c>
      <c r="D9" s="8" t="s">
        <v>25</v>
      </c>
      <c r="E9" s="6" t="s">
        <v>47</v>
      </c>
      <c r="F9" s="9">
        <f t="shared" si="1"/>
        <v>877.5</v>
      </c>
      <c r="G9" s="6" t="s">
        <v>48</v>
      </c>
      <c r="H9" s="6" t="s">
        <v>49</v>
      </c>
      <c r="I9" s="10">
        <v>12.2</v>
      </c>
      <c r="J9" s="10">
        <v>12.2</v>
      </c>
      <c r="K9" s="10">
        <v>7.09</v>
      </c>
      <c r="L9" s="5"/>
      <c r="M9" s="5"/>
      <c r="N9" s="5"/>
      <c r="O9" s="5"/>
      <c r="P9" s="5"/>
      <c r="Q9" s="5"/>
      <c r="R9" s="5"/>
      <c r="S9" s="5"/>
      <c r="T9" s="5"/>
      <c r="U9" s="5"/>
      <c r="V9" s="5"/>
      <c r="W9" s="5"/>
      <c r="X9" s="5"/>
      <c r="Y9" s="5"/>
      <c r="Z9" s="5"/>
    </row>
    <row r="10" ht="30.75" customHeight="1">
      <c r="A10" s="6" t="s">
        <v>50</v>
      </c>
      <c r="B10" s="6" t="s">
        <v>46</v>
      </c>
      <c r="C10" s="6" t="s">
        <v>13</v>
      </c>
      <c r="D10" s="8" t="s">
        <v>25</v>
      </c>
      <c r="E10" s="6" t="s">
        <v>47</v>
      </c>
      <c r="F10" s="9">
        <f t="shared" si="1"/>
        <v>877.5</v>
      </c>
      <c r="G10" s="6" t="s">
        <v>51</v>
      </c>
      <c r="H10" s="6" t="s">
        <v>52</v>
      </c>
      <c r="I10" s="10">
        <v>12.2</v>
      </c>
      <c r="J10" s="10">
        <v>12.2</v>
      </c>
      <c r="K10" s="10">
        <v>7.09</v>
      </c>
      <c r="L10" s="5"/>
      <c r="M10" s="5"/>
      <c r="N10" s="5"/>
      <c r="O10" s="5"/>
      <c r="P10" s="5"/>
      <c r="Q10" s="5"/>
      <c r="R10" s="5"/>
      <c r="S10" s="5"/>
      <c r="T10" s="5"/>
      <c r="U10" s="5"/>
      <c r="V10" s="5"/>
      <c r="W10" s="5"/>
      <c r="X10" s="5"/>
      <c r="Y10" s="5"/>
      <c r="Z10" s="5"/>
    </row>
    <row r="11" ht="30.75" customHeight="1">
      <c r="A11" s="6" t="s">
        <v>53</v>
      </c>
      <c r="B11" s="6" t="s">
        <v>54</v>
      </c>
      <c r="C11" s="6" t="s">
        <v>13</v>
      </c>
      <c r="D11" s="8" t="s">
        <v>14</v>
      </c>
      <c r="E11" s="6" t="s">
        <v>55</v>
      </c>
      <c r="F11" s="9">
        <f t="shared" si="1"/>
        <v>1676.25</v>
      </c>
      <c r="G11" s="6" t="s">
        <v>56</v>
      </c>
      <c r="H11" s="6" t="s">
        <v>57</v>
      </c>
      <c r="I11" s="10">
        <v>19.69</v>
      </c>
      <c r="J11" s="10">
        <v>19.69</v>
      </c>
      <c r="K11" s="10">
        <v>12.99</v>
      </c>
      <c r="L11" s="5"/>
      <c r="M11" s="5"/>
      <c r="N11" s="5"/>
      <c r="O11" s="5"/>
      <c r="P11" s="5"/>
      <c r="Q11" s="5"/>
      <c r="R11" s="5"/>
      <c r="S11" s="5"/>
      <c r="T11" s="5"/>
      <c r="U11" s="5"/>
      <c r="V11" s="5"/>
      <c r="W11" s="5"/>
      <c r="X11" s="5"/>
      <c r="Y11" s="5"/>
      <c r="Z11" s="5"/>
    </row>
    <row r="12" ht="30.75" customHeight="1">
      <c r="A12" s="6" t="s">
        <v>58</v>
      </c>
      <c r="B12" s="6" t="s">
        <v>59</v>
      </c>
      <c r="C12" s="6" t="s">
        <v>13</v>
      </c>
      <c r="D12" s="8" t="s">
        <v>60</v>
      </c>
      <c r="E12" s="6" t="s">
        <v>61</v>
      </c>
      <c r="F12" s="9">
        <f t="shared" si="1"/>
        <v>1080</v>
      </c>
      <c r="G12" s="6" t="s">
        <v>62</v>
      </c>
      <c r="H12" s="6" t="s">
        <v>63</v>
      </c>
      <c r="I12" s="10">
        <v>15.25</v>
      </c>
      <c r="J12" s="10">
        <v>15.4</v>
      </c>
      <c r="K12" s="10">
        <v>28.15</v>
      </c>
      <c r="L12" s="5"/>
      <c r="M12" s="5"/>
      <c r="N12" s="5"/>
      <c r="O12" s="5"/>
      <c r="P12" s="5"/>
      <c r="Q12" s="5"/>
      <c r="R12" s="5"/>
      <c r="S12" s="5"/>
      <c r="T12" s="5"/>
      <c r="U12" s="5"/>
      <c r="V12" s="5"/>
      <c r="W12" s="5"/>
      <c r="X12" s="5"/>
      <c r="Y12" s="5"/>
      <c r="Z12" s="5"/>
    </row>
    <row r="13" ht="30.75" customHeight="1">
      <c r="A13" s="6" t="s">
        <v>64</v>
      </c>
      <c r="B13" s="6" t="s">
        <v>65</v>
      </c>
      <c r="C13" s="6" t="s">
        <v>13</v>
      </c>
      <c r="D13" s="8" t="s">
        <v>60</v>
      </c>
      <c r="E13" s="6" t="s">
        <v>66</v>
      </c>
      <c r="F13" s="9">
        <f t="shared" si="1"/>
        <v>652.5</v>
      </c>
      <c r="G13" s="6" t="s">
        <v>67</v>
      </c>
      <c r="H13" s="11" t="s">
        <v>68</v>
      </c>
      <c r="I13" s="10">
        <v>15.75</v>
      </c>
      <c r="J13" s="10">
        <v>7.87</v>
      </c>
      <c r="K13" s="10">
        <v>25.2</v>
      </c>
      <c r="L13" s="5"/>
      <c r="M13" s="5"/>
      <c r="N13" s="5"/>
      <c r="O13" s="5"/>
      <c r="P13" s="5"/>
      <c r="Q13" s="5"/>
      <c r="R13" s="5"/>
      <c r="S13" s="5"/>
      <c r="T13" s="5"/>
      <c r="U13" s="5"/>
      <c r="V13" s="5"/>
      <c r="W13" s="5"/>
      <c r="X13" s="5"/>
      <c r="Y13" s="5"/>
      <c r="Z13" s="5"/>
    </row>
    <row r="14" ht="30.75" customHeight="1">
      <c r="A14" s="6" t="s">
        <v>69</v>
      </c>
      <c r="B14" s="6" t="s">
        <v>70</v>
      </c>
      <c r="C14" s="6" t="s">
        <v>13</v>
      </c>
      <c r="D14" s="8" t="s">
        <v>60</v>
      </c>
      <c r="E14" s="6" t="s">
        <v>71</v>
      </c>
      <c r="F14" s="9">
        <f t="shared" si="1"/>
        <v>911.25</v>
      </c>
      <c r="G14" s="6" t="s">
        <v>72</v>
      </c>
      <c r="H14" s="6" t="s">
        <v>73</v>
      </c>
      <c r="I14" s="10">
        <v>15.0</v>
      </c>
      <c r="J14" s="10">
        <v>7.9</v>
      </c>
      <c r="K14" s="10">
        <v>26.57</v>
      </c>
      <c r="L14" s="5"/>
      <c r="M14" s="5"/>
      <c r="N14" s="5"/>
      <c r="O14" s="5"/>
      <c r="P14" s="5"/>
      <c r="Q14" s="5"/>
      <c r="R14" s="5"/>
      <c r="S14" s="5"/>
      <c r="T14" s="5"/>
      <c r="U14" s="5"/>
      <c r="V14" s="5"/>
      <c r="W14" s="5"/>
      <c r="X14" s="5"/>
      <c r="Y14" s="5"/>
      <c r="Z14" s="5"/>
    </row>
    <row r="15" ht="30.75" customHeight="1">
      <c r="A15" s="6" t="s">
        <v>74</v>
      </c>
      <c r="B15" s="6" t="s">
        <v>70</v>
      </c>
      <c r="C15" s="6" t="s">
        <v>13</v>
      </c>
      <c r="D15" s="8" t="s">
        <v>60</v>
      </c>
      <c r="E15" s="6" t="s">
        <v>75</v>
      </c>
      <c r="F15" s="9">
        <f t="shared" si="1"/>
        <v>933.75</v>
      </c>
      <c r="G15" s="6" t="s">
        <v>76</v>
      </c>
      <c r="H15" s="6" t="s">
        <v>77</v>
      </c>
      <c r="I15" s="10">
        <v>14.9</v>
      </c>
      <c r="J15" s="10">
        <v>7.8</v>
      </c>
      <c r="K15" s="10">
        <v>26.57</v>
      </c>
      <c r="L15" s="5"/>
      <c r="M15" s="5"/>
      <c r="N15" s="5"/>
      <c r="O15" s="5"/>
      <c r="P15" s="5"/>
      <c r="Q15" s="5"/>
      <c r="R15" s="5"/>
      <c r="S15" s="5"/>
      <c r="T15" s="5"/>
      <c r="U15" s="5"/>
      <c r="V15" s="5"/>
      <c r="W15" s="5"/>
      <c r="X15" s="5"/>
      <c r="Y15" s="5"/>
      <c r="Z15" s="5"/>
    </row>
    <row r="16" ht="30.75" customHeight="1">
      <c r="A16" s="6" t="s">
        <v>78</v>
      </c>
      <c r="B16" s="6" t="s">
        <v>79</v>
      </c>
      <c r="C16" s="6" t="s">
        <v>13</v>
      </c>
      <c r="D16" s="8" t="s">
        <v>25</v>
      </c>
      <c r="E16" s="6" t="s">
        <v>80</v>
      </c>
      <c r="F16" s="9">
        <f t="shared" si="1"/>
        <v>618.75</v>
      </c>
      <c r="G16" s="6" t="s">
        <v>81</v>
      </c>
      <c r="H16" s="6" t="s">
        <v>82</v>
      </c>
      <c r="I16" s="10">
        <v>16.93</v>
      </c>
      <c r="J16" s="10">
        <v>8.27</v>
      </c>
      <c r="K16" s="10">
        <v>13.39</v>
      </c>
      <c r="L16" s="5"/>
      <c r="M16" s="5"/>
      <c r="N16" s="5"/>
      <c r="O16" s="5"/>
      <c r="P16" s="5"/>
      <c r="Q16" s="5"/>
      <c r="R16" s="5"/>
      <c r="S16" s="5"/>
      <c r="T16" s="5"/>
      <c r="U16" s="5"/>
      <c r="V16" s="5"/>
      <c r="W16" s="5"/>
      <c r="X16" s="5"/>
      <c r="Y16" s="5"/>
      <c r="Z16" s="5"/>
    </row>
    <row r="17" ht="30.75" customHeight="1">
      <c r="A17" s="6" t="s">
        <v>83</v>
      </c>
      <c r="B17" s="6" t="s">
        <v>84</v>
      </c>
      <c r="C17" s="6" t="s">
        <v>13</v>
      </c>
      <c r="D17" s="8" t="s">
        <v>25</v>
      </c>
      <c r="E17" s="6" t="s">
        <v>85</v>
      </c>
      <c r="F17" s="9">
        <f t="shared" si="1"/>
        <v>562.5</v>
      </c>
      <c r="G17" s="6" t="s">
        <v>86</v>
      </c>
      <c r="H17" s="6" t="s">
        <v>87</v>
      </c>
      <c r="I17" s="10">
        <v>11.81</v>
      </c>
      <c r="J17" s="10">
        <v>8.27</v>
      </c>
      <c r="K17" s="10">
        <v>13.39</v>
      </c>
      <c r="L17" s="5"/>
      <c r="M17" s="5"/>
      <c r="N17" s="5"/>
      <c r="O17" s="5"/>
      <c r="P17" s="5"/>
      <c r="Q17" s="5"/>
      <c r="R17" s="5"/>
      <c r="S17" s="5"/>
      <c r="T17" s="5"/>
      <c r="U17" s="5"/>
      <c r="V17" s="5"/>
      <c r="W17" s="5"/>
      <c r="X17" s="5"/>
      <c r="Y17" s="5"/>
      <c r="Z17" s="5"/>
    </row>
    <row r="18" ht="30.75" customHeight="1">
      <c r="A18" s="6" t="s">
        <v>88</v>
      </c>
      <c r="B18" s="6" t="s">
        <v>79</v>
      </c>
      <c r="C18" s="6" t="s">
        <v>13</v>
      </c>
      <c r="D18" s="8" t="s">
        <v>25</v>
      </c>
      <c r="E18" s="6" t="s">
        <v>80</v>
      </c>
      <c r="F18" s="9">
        <f t="shared" si="1"/>
        <v>618.75</v>
      </c>
      <c r="G18" s="6" t="s">
        <v>89</v>
      </c>
      <c r="H18" s="6" t="s">
        <v>90</v>
      </c>
      <c r="I18" s="10">
        <v>16.93</v>
      </c>
      <c r="J18" s="10">
        <v>8.27</v>
      </c>
      <c r="K18" s="10">
        <v>13.39</v>
      </c>
      <c r="L18" s="5"/>
      <c r="M18" s="5"/>
      <c r="N18" s="5"/>
      <c r="O18" s="5"/>
      <c r="P18" s="5"/>
      <c r="Q18" s="5"/>
      <c r="R18" s="5"/>
      <c r="S18" s="5"/>
      <c r="T18" s="5"/>
      <c r="U18" s="5"/>
      <c r="V18" s="5"/>
      <c r="W18" s="5"/>
      <c r="X18" s="5"/>
      <c r="Y18" s="5"/>
      <c r="Z18" s="5"/>
    </row>
    <row r="19" ht="30.75" customHeight="1">
      <c r="A19" s="6" t="s">
        <v>91</v>
      </c>
      <c r="B19" s="6" t="s">
        <v>84</v>
      </c>
      <c r="C19" s="6" t="s">
        <v>13</v>
      </c>
      <c r="D19" s="8" t="s">
        <v>25</v>
      </c>
      <c r="E19" s="6" t="s">
        <v>85</v>
      </c>
      <c r="F19" s="9">
        <f t="shared" si="1"/>
        <v>562.5</v>
      </c>
      <c r="G19" s="6" t="s">
        <v>92</v>
      </c>
      <c r="H19" s="6" t="s">
        <v>93</v>
      </c>
      <c r="I19" s="10">
        <v>11.81</v>
      </c>
      <c r="J19" s="10">
        <v>8.27</v>
      </c>
      <c r="K19" s="10">
        <v>13.39</v>
      </c>
      <c r="L19" s="5"/>
      <c r="M19" s="5"/>
      <c r="N19" s="5"/>
      <c r="O19" s="5"/>
      <c r="P19" s="5"/>
      <c r="Q19" s="5"/>
      <c r="R19" s="5"/>
      <c r="S19" s="5"/>
      <c r="T19" s="5"/>
      <c r="U19" s="5"/>
      <c r="V19" s="5"/>
      <c r="W19" s="5"/>
      <c r="X19" s="5"/>
      <c r="Y19" s="5"/>
      <c r="Z19" s="5"/>
    </row>
    <row r="20" ht="30.75" customHeight="1">
      <c r="A20" s="6" t="s">
        <v>94</v>
      </c>
      <c r="B20" s="6" t="s">
        <v>95</v>
      </c>
      <c r="C20" s="6" t="s">
        <v>13</v>
      </c>
      <c r="D20" s="8" t="s">
        <v>96</v>
      </c>
      <c r="E20" s="6" t="s">
        <v>97</v>
      </c>
      <c r="F20" s="9">
        <f t="shared" si="1"/>
        <v>6828.75</v>
      </c>
      <c r="G20" s="6" t="s">
        <v>98</v>
      </c>
      <c r="H20" s="6" t="s">
        <v>99</v>
      </c>
      <c r="I20" s="10">
        <v>29.53</v>
      </c>
      <c r="J20" s="10">
        <v>29.53</v>
      </c>
      <c r="K20" s="10">
        <v>18.9</v>
      </c>
      <c r="L20" s="5"/>
      <c r="M20" s="5"/>
      <c r="N20" s="5"/>
      <c r="O20" s="5"/>
      <c r="P20" s="5"/>
      <c r="Q20" s="5"/>
      <c r="R20" s="5"/>
      <c r="S20" s="5"/>
      <c r="T20" s="5"/>
      <c r="U20" s="5"/>
      <c r="V20" s="5"/>
      <c r="W20" s="5"/>
      <c r="X20" s="5"/>
      <c r="Y20" s="5"/>
      <c r="Z20" s="5"/>
    </row>
    <row r="21" ht="30.75" customHeight="1">
      <c r="A21" s="6" t="s">
        <v>100</v>
      </c>
      <c r="B21" s="6" t="s">
        <v>101</v>
      </c>
      <c r="C21" s="6" t="s">
        <v>13</v>
      </c>
      <c r="D21" s="8" t="s">
        <v>96</v>
      </c>
      <c r="E21" s="6" t="s">
        <v>102</v>
      </c>
      <c r="F21" s="9">
        <f t="shared" si="1"/>
        <v>2227.5</v>
      </c>
      <c r="G21" s="6" t="s">
        <v>103</v>
      </c>
      <c r="H21" s="6" t="s">
        <v>104</v>
      </c>
      <c r="I21" s="10">
        <v>44.88</v>
      </c>
      <c r="J21" s="10">
        <v>44.88</v>
      </c>
      <c r="K21" s="10">
        <v>15.75</v>
      </c>
      <c r="L21" s="5"/>
      <c r="M21" s="5"/>
      <c r="N21" s="5"/>
      <c r="O21" s="5"/>
      <c r="P21" s="5"/>
      <c r="Q21" s="5"/>
      <c r="R21" s="5"/>
      <c r="S21" s="5"/>
      <c r="T21" s="5"/>
      <c r="U21" s="5"/>
      <c r="V21" s="5"/>
      <c r="W21" s="5"/>
      <c r="X21" s="5"/>
      <c r="Y21" s="5"/>
      <c r="Z21" s="5"/>
    </row>
    <row r="22" ht="30.75" customHeight="1">
      <c r="A22" s="6" t="s">
        <v>105</v>
      </c>
      <c r="B22" s="6" t="s">
        <v>106</v>
      </c>
      <c r="C22" s="6" t="s">
        <v>13</v>
      </c>
      <c r="D22" s="8" t="s">
        <v>96</v>
      </c>
      <c r="E22" s="6" t="s">
        <v>107</v>
      </c>
      <c r="F22" s="9">
        <f t="shared" si="1"/>
        <v>4623.75</v>
      </c>
      <c r="G22" s="6" t="s">
        <v>108</v>
      </c>
      <c r="H22" s="6" t="s">
        <v>109</v>
      </c>
      <c r="I22" s="10">
        <v>31.5</v>
      </c>
      <c r="J22" s="10">
        <v>31.5</v>
      </c>
      <c r="K22" s="10">
        <v>9.06</v>
      </c>
      <c r="L22" s="5"/>
      <c r="M22" s="5"/>
      <c r="N22" s="5"/>
      <c r="O22" s="5"/>
      <c r="P22" s="5"/>
      <c r="Q22" s="5"/>
      <c r="R22" s="5"/>
      <c r="S22" s="5"/>
      <c r="T22" s="5"/>
      <c r="U22" s="5"/>
      <c r="V22" s="5"/>
      <c r="W22" s="5"/>
      <c r="X22" s="5"/>
      <c r="Y22" s="5"/>
      <c r="Z22" s="5"/>
    </row>
    <row r="23" ht="30.75" customHeight="1">
      <c r="A23" s="6" t="s">
        <v>110</v>
      </c>
      <c r="B23" s="6" t="s">
        <v>111</v>
      </c>
      <c r="C23" s="6" t="s">
        <v>13</v>
      </c>
      <c r="D23" s="8" t="s">
        <v>96</v>
      </c>
      <c r="E23" s="6" t="s">
        <v>112</v>
      </c>
      <c r="F23" s="9">
        <f t="shared" si="1"/>
        <v>4702.5</v>
      </c>
      <c r="G23" s="6" t="s">
        <v>113</v>
      </c>
      <c r="H23" s="6" t="s">
        <v>114</v>
      </c>
      <c r="I23" s="10">
        <v>25.59</v>
      </c>
      <c r="J23" s="10">
        <v>25.59</v>
      </c>
      <c r="K23" s="10">
        <v>15.75</v>
      </c>
      <c r="L23" s="5"/>
      <c r="M23" s="5"/>
      <c r="N23" s="5"/>
      <c r="O23" s="5"/>
      <c r="P23" s="5"/>
      <c r="Q23" s="5"/>
      <c r="R23" s="5"/>
      <c r="S23" s="5"/>
      <c r="T23" s="5"/>
      <c r="U23" s="5"/>
      <c r="V23" s="5"/>
      <c r="W23" s="5"/>
      <c r="X23" s="5"/>
      <c r="Y23" s="5"/>
      <c r="Z23" s="5"/>
    </row>
    <row r="24" ht="30.75" customHeight="1">
      <c r="A24" s="6" t="s">
        <v>115</v>
      </c>
      <c r="B24" s="6" t="s">
        <v>111</v>
      </c>
      <c r="C24" s="6" t="s">
        <v>13</v>
      </c>
      <c r="D24" s="8" t="s">
        <v>96</v>
      </c>
      <c r="E24" s="6" t="s">
        <v>116</v>
      </c>
      <c r="F24" s="9">
        <f t="shared" si="1"/>
        <v>3892.5</v>
      </c>
      <c r="G24" s="6" t="s">
        <v>117</v>
      </c>
      <c r="H24" s="6" t="s">
        <v>118</v>
      </c>
      <c r="I24" s="10">
        <v>25.59</v>
      </c>
      <c r="J24" s="10">
        <v>25.59</v>
      </c>
      <c r="K24" s="10">
        <v>15.75</v>
      </c>
      <c r="L24" s="5"/>
      <c r="M24" s="5"/>
      <c r="N24" s="5"/>
      <c r="O24" s="5"/>
      <c r="P24" s="5"/>
      <c r="Q24" s="5"/>
      <c r="R24" s="5"/>
      <c r="S24" s="5"/>
      <c r="T24" s="5"/>
      <c r="U24" s="5"/>
      <c r="V24" s="5"/>
      <c r="W24" s="5"/>
      <c r="X24" s="5"/>
      <c r="Y24" s="5"/>
      <c r="Z24" s="5"/>
    </row>
    <row r="25" ht="30.75" customHeight="1">
      <c r="A25" s="6" t="s">
        <v>119</v>
      </c>
      <c r="B25" s="6" t="s">
        <v>120</v>
      </c>
      <c r="C25" s="6" t="s">
        <v>13</v>
      </c>
      <c r="D25" s="8" t="s">
        <v>121</v>
      </c>
      <c r="E25" s="6" t="s">
        <v>122</v>
      </c>
      <c r="F25" s="9">
        <f t="shared" si="1"/>
        <v>2801.25</v>
      </c>
      <c r="G25" s="6" t="s">
        <v>123</v>
      </c>
      <c r="H25" s="6" t="s">
        <v>124</v>
      </c>
      <c r="I25" s="10">
        <v>53.15</v>
      </c>
      <c r="J25" s="10">
        <v>23.62</v>
      </c>
      <c r="K25" s="10">
        <v>29.72</v>
      </c>
      <c r="L25" s="5"/>
      <c r="M25" s="5"/>
      <c r="N25" s="5"/>
      <c r="O25" s="5"/>
      <c r="P25" s="5"/>
      <c r="Q25" s="5"/>
      <c r="R25" s="5"/>
      <c r="S25" s="5"/>
      <c r="T25" s="5"/>
      <c r="U25" s="5"/>
      <c r="V25" s="5"/>
      <c r="W25" s="5"/>
      <c r="X25" s="5"/>
      <c r="Y25" s="5"/>
      <c r="Z25" s="5"/>
    </row>
    <row r="26" ht="30.75" customHeight="1">
      <c r="A26" s="6" t="s">
        <v>125</v>
      </c>
      <c r="B26" s="6" t="s">
        <v>126</v>
      </c>
      <c r="C26" s="6" t="s">
        <v>13</v>
      </c>
      <c r="D26" s="8" t="s">
        <v>127</v>
      </c>
      <c r="E26" s="6" t="s">
        <v>128</v>
      </c>
      <c r="F26" s="9">
        <f t="shared" si="1"/>
        <v>4680</v>
      </c>
      <c r="G26" s="6" t="s">
        <v>129</v>
      </c>
      <c r="H26" s="6" t="s">
        <v>130</v>
      </c>
      <c r="I26" s="10">
        <v>66.93</v>
      </c>
      <c r="J26" s="10">
        <v>18.11</v>
      </c>
      <c r="K26" s="10">
        <v>29.53</v>
      </c>
      <c r="L26" s="5"/>
      <c r="M26" s="5"/>
      <c r="N26" s="5"/>
      <c r="O26" s="5"/>
      <c r="P26" s="5"/>
      <c r="Q26" s="5"/>
      <c r="R26" s="5"/>
      <c r="S26" s="5"/>
      <c r="T26" s="5"/>
      <c r="U26" s="5"/>
      <c r="V26" s="5"/>
      <c r="W26" s="5"/>
      <c r="X26" s="5"/>
      <c r="Y26" s="5"/>
      <c r="Z26" s="5"/>
    </row>
    <row r="27" ht="30.75" customHeight="1">
      <c r="A27" s="6" t="s">
        <v>131</v>
      </c>
      <c r="B27" s="6" t="s">
        <v>126</v>
      </c>
      <c r="C27" s="6" t="s">
        <v>13</v>
      </c>
      <c r="D27" s="8" t="s">
        <v>127</v>
      </c>
      <c r="E27" s="6" t="s">
        <v>128</v>
      </c>
      <c r="F27" s="9">
        <f t="shared" si="1"/>
        <v>4680</v>
      </c>
      <c r="G27" s="6" t="s">
        <v>132</v>
      </c>
      <c r="H27" s="6" t="s">
        <v>133</v>
      </c>
      <c r="I27" s="10">
        <v>66.93</v>
      </c>
      <c r="J27" s="10">
        <v>18.11</v>
      </c>
      <c r="K27" s="10">
        <v>29.53</v>
      </c>
      <c r="L27" s="5"/>
      <c r="M27" s="5"/>
      <c r="N27" s="5"/>
      <c r="O27" s="5"/>
      <c r="P27" s="5"/>
      <c r="Q27" s="5"/>
      <c r="R27" s="5"/>
      <c r="S27" s="5"/>
      <c r="T27" s="5"/>
      <c r="U27" s="5"/>
      <c r="V27" s="5"/>
      <c r="W27" s="5"/>
      <c r="X27" s="5"/>
      <c r="Y27" s="5"/>
      <c r="Z27" s="5"/>
    </row>
    <row r="28" ht="30.75" customHeight="1">
      <c r="A28" s="6" t="s">
        <v>134</v>
      </c>
      <c r="B28" s="6" t="s">
        <v>135</v>
      </c>
      <c r="C28" s="6" t="s">
        <v>13</v>
      </c>
      <c r="D28" s="8" t="s">
        <v>96</v>
      </c>
      <c r="E28" s="6" t="s">
        <v>136</v>
      </c>
      <c r="F28" s="9">
        <f t="shared" si="1"/>
        <v>3712.5</v>
      </c>
      <c r="G28" s="6" t="s">
        <v>137</v>
      </c>
      <c r="H28" s="6" t="s">
        <v>138</v>
      </c>
      <c r="I28" s="10">
        <v>39.37</v>
      </c>
      <c r="J28" s="10">
        <v>39.37</v>
      </c>
      <c r="K28" s="10">
        <v>16.14</v>
      </c>
      <c r="L28" s="5"/>
      <c r="M28" s="5"/>
      <c r="N28" s="5"/>
      <c r="O28" s="5"/>
      <c r="P28" s="5"/>
      <c r="Q28" s="5"/>
      <c r="R28" s="5"/>
      <c r="S28" s="5"/>
      <c r="T28" s="5"/>
      <c r="U28" s="5"/>
      <c r="V28" s="5"/>
      <c r="W28" s="5"/>
      <c r="X28" s="5"/>
      <c r="Y28" s="5"/>
      <c r="Z28" s="5"/>
    </row>
    <row r="29" ht="30.75" customHeight="1">
      <c r="A29" s="6" t="s">
        <v>139</v>
      </c>
      <c r="B29" s="6" t="s">
        <v>140</v>
      </c>
      <c r="C29" s="6" t="s">
        <v>13</v>
      </c>
      <c r="D29" s="8" t="s">
        <v>96</v>
      </c>
      <c r="E29" s="6" t="s">
        <v>141</v>
      </c>
      <c r="F29" s="9">
        <f t="shared" si="1"/>
        <v>4657.5</v>
      </c>
      <c r="G29" s="6" t="s">
        <v>142</v>
      </c>
      <c r="H29" s="6" t="s">
        <v>143</v>
      </c>
      <c r="I29" s="10">
        <v>55.12</v>
      </c>
      <c r="J29" s="10">
        <v>33.46</v>
      </c>
      <c r="K29" s="10">
        <v>16.14</v>
      </c>
      <c r="L29" s="5"/>
      <c r="M29" s="5"/>
      <c r="N29" s="5"/>
      <c r="O29" s="5"/>
      <c r="P29" s="5"/>
      <c r="Q29" s="5"/>
      <c r="R29" s="5"/>
      <c r="S29" s="5"/>
      <c r="T29" s="5"/>
      <c r="U29" s="5"/>
      <c r="V29" s="5"/>
      <c r="W29" s="5"/>
      <c r="X29" s="5"/>
      <c r="Y29" s="5"/>
      <c r="Z29" s="5"/>
    </row>
    <row r="30" ht="30.75" customHeight="1">
      <c r="A30" s="6" t="s">
        <v>144</v>
      </c>
      <c r="B30" s="6" t="s">
        <v>135</v>
      </c>
      <c r="C30" s="6" t="s">
        <v>13</v>
      </c>
      <c r="D30" s="8" t="s">
        <v>96</v>
      </c>
      <c r="E30" s="6" t="s">
        <v>145</v>
      </c>
      <c r="F30" s="9">
        <f t="shared" si="1"/>
        <v>4950</v>
      </c>
      <c r="G30" s="6" t="s">
        <v>146</v>
      </c>
      <c r="H30" s="6" t="s">
        <v>147</v>
      </c>
      <c r="I30" s="10">
        <v>39.37</v>
      </c>
      <c r="J30" s="10">
        <v>39.37</v>
      </c>
      <c r="K30" s="10">
        <v>16.14</v>
      </c>
      <c r="L30" s="5"/>
      <c r="M30" s="5"/>
      <c r="N30" s="5"/>
      <c r="O30" s="5"/>
      <c r="P30" s="5"/>
      <c r="Q30" s="5"/>
      <c r="R30" s="5"/>
      <c r="S30" s="5"/>
      <c r="T30" s="5"/>
      <c r="U30" s="5"/>
      <c r="V30" s="5"/>
      <c r="W30" s="5"/>
      <c r="X30" s="5"/>
      <c r="Y30" s="5"/>
      <c r="Z30" s="5"/>
    </row>
    <row r="31" ht="30.75" customHeight="1">
      <c r="A31" s="6" t="s">
        <v>148</v>
      </c>
      <c r="B31" s="6" t="s">
        <v>140</v>
      </c>
      <c r="C31" s="6" t="s">
        <v>13</v>
      </c>
      <c r="D31" s="8" t="s">
        <v>96</v>
      </c>
      <c r="E31" s="6" t="s">
        <v>149</v>
      </c>
      <c r="F31" s="9">
        <f t="shared" si="1"/>
        <v>5276.25</v>
      </c>
      <c r="G31" s="6" t="s">
        <v>150</v>
      </c>
      <c r="H31" s="6" t="s">
        <v>151</v>
      </c>
      <c r="I31" s="10">
        <v>55.12</v>
      </c>
      <c r="J31" s="10">
        <v>33.46</v>
      </c>
      <c r="K31" s="10">
        <v>16.14</v>
      </c>
      <c r="L31" s="5"/>
      <c r="M31" s="5"/>
      <c r="N31" s="5"/>
      <c r="O31" s="5"/>
      <c r="P31" s="5"/>
      <c r="Q31" s="5"/>
      <c r="R31" s="5"/>
      <c r="S31" s="5"/>
      <c r="T31" s="5"/>
      <c r="U31" s="5"/>
      <c r="V31" s="5"/>
      <c r="W31" s="5"/>
      <c r="X31" s="5"/>
      <c r="Y31" s="5"/>
      <c r="Z31" s="5"/>
    </row>
    <row r="32" ht="30.75" customHeight="1">
      <c r="A32" s="6" t="s">
        <v>152</v>
      </c>
      <c r="B32" s="6" t="s">
        <v>153</v>
      </c>
      <c r="C32" s="6" t="s">
        <v>13</v>
      </c>
      <c r="D32" s="8" t="s">
        <v>96</v>
      </c>
      <c r="E32" s="6" t="s">
        <v>154</v>
      </c>
      <c r="F32" s="9">
        <f t="shared" si="1"/>
        <v>4500</v>
      </c>
      <c r="G32" s="6" t="s">
        <v>155</v>
      </c>
      <c r="H32" s="6" t="s">
        <v>156</v>
      </c>
      <c r="I32" s="10">
        <v>59.06</v>
      </c>
      <c r="J32" s="10">
        <v>31.5</v>
      </c>
      <c r="K32" s="10">
        <v>18.11</v>
      </c>
      <c r="L32" s="5"/>
      <c r="M32" s="5"/>
      <c r="N32" s="5"/>
      <c r="O32" s="5"/>
      <c r="P32" s="5"/>
      <c r="Q32" s="5"/>
      <c r="R32" s="5"/>
      <c r="S32" s="5"/>
      <c r="T32" s="5"/>
      <c r="U32" s="5"/>
      <c r="V32" s="5"/>
      <c r="W32" s="5"/>
      <c r="X32" s="5"/>
      <c r="Y32" s="5"/>
      <c r="Z32" s="5"/>
    </row>
    <row r="33" ht="30.75" customHeight="1">
      <c r="A33" s="6" t="s">
        <v>157</v>
      </c>
      <c r="B33" s="6" t="s">
        <v>153</v>
      </c>
      <c r="C33" s="6" t="s">
        <v>13</v>
      </c>
      <c r="D33" s="8" t="s">
        <v>96</v>
      </c>
      <c r="E33" s="6" t="s">
        <v>154</v>
      </c>
      <c r="F33" s="9">
        <f t="shared" si="1"/>
        <v>4500</v>
      </c>
      <c r="G33" s="6" t="s">
        <v>158</v>
      </c>
      <c r="H33" s="6" t="s">
        <v>159</v>
      </c>
      <c r="I33" s="10">
        <v>59.06</v>
      </c>
      <c r="J33" s="10">
        <v>31.5</v>
      </c>
      <c r="K33" s="10">
        <v>18.11</v>
      </c>
      <c r="L33" s="5"/>
      <c r="M33" s="5"/>
      <c r="N33" s="5"/>
      <c r="O33" s="5"/>
      <c r="P33" s="5"/>
      <c r="Q33" s="5"/>
      <c r="R33" s="5"/>
      <c r="S33" s="5"/>
      <c r="T33" s="5"/>
      <c r="U33" s="5"/>
      <c r="V33" s="5"/>
      <c r="W33" s="5"/>
      <c r="X33" s="5"/>
      <c r="Y33" s="5"/>
      <c r="Z33" s="5"/>
    </row>
    <row r="34" ht="30.75" customHeight="1">
      <c r="A34" s="6" t="s">
        <v>160</v>
      </c>
      <c r="B34" s="6" t="s">
        <v>153</v>
      </c>
      <c r="C34" s="6" t="s">
        <v>13</v>
      </c>
      <c r="D34" s="8" t="s">
        <v>96</v>
      </c>
      <c r="E34" s="6" t="s">
        <v>141</v>
      </c>
      <c r="F34" s="9">
        <f t="shared" si="1"/>
        <v>4657.5</v>
      </c>
      <c r="G34" s="6" t="s">
        <v>161</v>
      </c>
      <c r="H34" s="6" t="s">
        <v>162</v>
      </c>
      <c r="I34" s="10">
        <v>59.06</v>
      </c>
      <c r="J34" s="10">
        <v>31.5</v>
      </c>
      <c r="K34" s="10">
        <v>18.11</v>
      </c>
      <c r="L34" s="5"/>
      <c r="M34" s="5"/>
      <c r="N34" s="5"/>
      <c r="O34" s="5"/>
      <c r="P34" s="5"/>
      <c r="Q34" s="5"/>
      <c r="R34" s="5"/>
      <c r="S34" s="5"/>
      <c r="T34" s="5"/>
      <c r="U34" s="5"/>
      <c r="V34" s="5"/>
      <c r="W34" s="5"/>
      <c r="X34" s="5"/>
      <c r="Y34" s="5"/>
      <c r="Z34" s="5"/>
    </row>
    <row r="35" ht="30.75" customHeight="1">
      <c r="A35" s="6" t="s">
        <v>163</v>
      </c>
      <c r="B35" s="6" t="s">
        <v>164</v>
      </c>
      <c r="C35" s="6" t="s">
        <v>13</v>
      </c>
      <c r="D35" s="8" t="s">
        <v>165</v>
      </c>
      <c r="E35" s="6" t="s">
        <v>166</v>
      </c>
      <c r="F35" s="9">
        <f t="shared" si="1"/>
        <v>3150</v>
      </c>
      <c r="G35" s="6" t="s">
        <v>167</v>
      </c>
      <c r="H35" s="6" t="s">
        <v>168</v>
      </c>
      <c r="I35" s="10">
        <v>25.59</v>
      </c>
      <c r="J35" s="10">
        <v>25.59</v>
      </c>
      <c r="K35" s="10">
        <v>21.65</v>
      </c>
      <c r="L35" s="5"/>
      <c r="M35" s="5"/>
      <c r="N35" s="5"/>
      <c r="O35" s="5"/>
      <c r="P35" s="5"/>
      <c r="Q35" s="5"/>
      <c r="R35" s="5"/>
      <c r="S35" s="5"/>
      <c r="T35" s="5"/>
      <c r="U35" s="5"/>
      <c r="V35" s="5"/>
      <c r="W35" s="5"/>
      <c r="X35" s="5"/>
      <c r="Y35" s="5"/>
      <c r="Z35" s="5"/>
    </row>
    <row r="36" ht="30.75" customHeight="1">
      <c r="A36" s="6" t="s">
        <v>169</v>
      </c>
      <c r="B36" s="6" t="s">
        <v>164</v>
      </c>
      <c r="C36" s="6" t="s">
        <v>13</v>
      </c>
      <c r="D36" s="8" t="s">
        <v>165</v>
      </c>
      <c r="E36" s="6" t="s">
        <v>170</v>
      </c>
      <c r="F36" s="9">
        <f t="shared" si="1"/>
        <v>3262.5</v>
      </c>
      <c r="G36" s="6" t="s">
        <v>171</v>
      </c>
      <c r="H36" s="6" t="s">
        <v>172</v>
      </c>
      <c r="I36" s="10">
        <v>25.59</v>
      </c>
      <c r="J36" s="10">
        <v>25.59</v>
      </c>
      <c r="K36" s="10">
        <v>21.65</v>
      </c>
      <c r="L36" s="5"/>
      <c r="M36" s="5"/>
      <c r="N36" s="5"/>
      <c r="O36" s="5"/>
      <c r="P36" s="5"/>
      <c r="Q36" s="5"/>
      <c r="R36" s="5"/>
      <c r="S36" s="5"/>
      <c r="T36" s="5"/>
      <c r="U36" s="5"/>
      <c r="V36" s="5"/>
      <c r="W36" s="5"/>
      <c r="X36" s="5"/>
      <c r="Y36" s="5"/>
      <c r="Z36" s="5"/>
    </row>
    <row r="37" ht="30.75" customHeight="1">
      <c r="A37" s="6" t="s">
        <v>173</v>
      </c>
      <c r="B37" s="6" t="s">
        <v>174</v>
      </c>
      <c r="C37" s="6" t="s">
        <v>13</v>
      </c>
      <c r="D37" s="8" t="s">
        <v>175</v>
      </c>
      <c r="E37" s="6" t="s">
        <v>176</v>
      </c>
      <c r="F37" s="9">
        <f t="shared" si="1"/>
        <v>3768.75</v>
      </c>
      <c r="G37" s="6" t="s">
        <v>177</v>
      </c>
      <c r="H37" s="6" t="s">
        <v>178</v>
      </c>
      <c r="I37" s="10">
        <v>62.99</v>
      </c>
      <c r="J37" s="10">
        <v>17.72</v>
      </c>
      <c r="K37" s="10">
        <v>29.92</v>
      </c>
      <c r="L37" s="5"/>
      <c r="M37" s="5"/>
      <c r="N37" s="5"/>
      <c r="O37" s="5"/>
      <c r="P37" s="5"/>
      <c r="Q37" s="5"/>
      <c r="R37" s="5"/>
      <c r="S37" s="5"/>
      <c r="T37" s="5"/>
      <c r="U37" s="5"/>
      <c r="V37" s="5"/>
      <c r="W37" s="5"/>
      <c r="X37" s="5"/>
      <c r="Y37" s="5"/>
      <c r="Z37" s="5"/>
    </row>
    <row r="38" ht="30.75" customHeight="1">
      <c r="A38" s="6" t="s">
        <v>179</v>
      </c>
      <c r="B38" s="6" t="s">
        <v>174</v>
      </c>
      <c r="C38" s="6" t="s">
        <v>13</v>
      </c>
      <c r="D38" s="8" t="s">
        <v>175</v>
      </c>
      <c r="E38" s="6" t="s">
        <v>180</v>
      </c>
      <c r="F38" s="9">
        <f t="shared" si="1"/>
        <v>3915</v>
      </c>
      <c r="G38" s="6" t="s">
        <v>181</v>
      </c>
      <c r="H38" s="6" t="s">
        <v>182</v>
      </c>
      <c r="I38" s="10">
        <v>62.99</v>
      </c>
      <c r="J38" s="10">
        <v>17.72</v>
      </c>
      <c r="K38" s="10">
        <v>29.92</v>
      </c>
      <c r="L38" s="5"/>
      <c r="M38" s="5"/>
      <c r="N38" s="5"/>
      <c r="O38" s="5"/>
      <c r="P38" s="5"/>
      <c r="Q38" s="5"/>
      <c r="R38" s="5"/>
      <c r="S38" s="5"/>
      <c r="T38" s="5"/>
      <c r="U38" s="5"/>
      <c r="V38" s="5"/>
      <c r="W38" s="5"/>
      <c r="X38" s="5"/>
      <c r="Y38" s="5"/>
      <c r="Z38" s="5"/>
    </row>
    <row r="39" ht="30.75" customHeight="1">
      <c r="A39" s="6" t="s">
        <v>183</v>
      </c>
      <c r="B39" s="6" t="s">
        <v>174</v>
      </c>
      <c r="C39" s="6" t="s">
        <v>13</v>
      </c>
      <c r="D39" s="8" t="s">
        <v>175</v>
      </c>
      <c r="E39" s="6" t="s">
        <v>176</v>
      </c>
      <c r="F39" s="9">
        <f t="shared" si="1"/>
        <v>3768.75</v>
      </c>
      <c r="G39" s="6" t="s">
        <v>184</v>
      </c>
      <c r="H39" s="6" t="s">
        <v>185</v>
      </c>
      <c r="I39" s="10">
        <v>62.99</v>
      </c>
      <c r="J39" s="10">
        <v>17.72</v>
      </c>
      <c r="K39" s="10">
        <v>29.92</v>
      </c>
      <c r="L39" s="5"/>
      <c r="M39" s="5"/>
      <c r="N39" s="5"/>
      <c r="O39" s="5"/>
      <c r="P39" s="5"/>
      <c r="Q39" s="5"/>
      <c r="R39" s="5"/>
      <c r="S39" s="5"/>
      <c r="T39" s="5"/>
      <c r="U39" s="5"/>
      <c r="V39" s="5"/>
      <c r="W39" s="5"/>
      <c r="X39" s="5"/>
      <c r="Y39" s="5"/>
      <c r="Z39" s="5"/>
    </row>
    <row r="40" ht="30.75" customHeight="1">
      <c r="A40" s="6" t="s">
        <v>186</v>
      </c>
      <c r="B40" s="6" t="s">
        <v>187</v>
      </c>
      <c r="C40" s="6" t="s">
        <v>13</v>
      </c>
      <c r="D40" s="8" t="s">
        <v>188</v>
      </c>
      <c r="E40" s="6" t="s">
        <v>189</v>
      </c>
      <c r="F40" s="9">
        <f t="shared" si="1"/>
        <v>2171.25</v>
      </c>
      <c r="G40" s="6" t="s">
        <v>190</v>
      </c>
      <c r="H40" s="6" t="s">
        <v>191</v>
      </c>
      <c r="I40" s="10">
        <v>13.75</v>
      </c>
      <c r="J40" s="10">
        <v>13.75</v>
      </c>
      <c r="K40" s="10">
        <v>47.24</v>
      </c>
      <c r="L40" s="5"/>
      <c r="M40" s="5"/>
      <c r="N40" s="5"/>
      <c r="O40" s="5"/>
      <c r="P40" s="5"/>
      <c r="Q40" s="5"/>
      <c r="R40" s="5"/>
      <c r="S40" s="5"/>
      <c r="T40" s="5"/>
      <c r="U40" s="5"/>
      <c r="V40" s="5"/>
      <c r="W40" s="5"/>
      <c r="X40" s="5"/>
      <c r="Y40" s="5"/>
      <c r="Z40" s="5"/>
    </row>
    <row r="41" ht="30.75" customHeight="1">
      <c r="A41" s="6" t="s">
        <v>192</v>
      </c>
      <c r="B41" s="6" t="s">
        <v>193</v>
      </c>
      <c r="C41" s="6" t="s">
        <v>13</v>
      </c>
      <c r="D41" s="8" t="s">
        <v>165</v>
      </c>
      <c r="E41" s="6" t="s">
        <v>194</v>
      </c>
      <c r="F41" s="9">
        <f t="shared" si="1"/>
        <v>2306.25</v>
      </c>
      <c r="G41" s="6" t="s">
        <v>195</v>
      </c>
      <c r="H41" s="6" t="s">
        <v>196</v>
      </c>
      <c r="I41" s="10">
        <v>25.59</v>
      </c>
      <c r="J41" s="10">
        <v>25.59</v>
      </c>
      <c r="K41" s="10">
        <v>21.65</v>
      </c>
      <c r="L41" s="5"/>
      <c r="M41" s="5"/>
      <c r="N41" s="5"/>
      <c r="O41" s="5"/>
      <c r="P41" s="5"/>
      <c r="Q41" s="5"/>
      <c r="R41" s="5"/>
      <c r="S41" s="5"/>
      <c r="T41" s="5"/>
      <c r="U41" s="5"/>
      <c r="V41" s="5"/>
      <c r="W41" s="5"/>
      <c r="X41" s="5"/>
      <c r="Y41" s="5"/>
      <c r="Z41" s="5"/>
    </row>
    <row r="42" ht="30.75" customHeight="1">
      <c r="A42" s="6" t="s">
        <v>197</v>
      </c>
      <c r="B42" s="6" t="s">
        <v>193</v>
      </c>
      <c r="C42" s="6" t="s">
        <v>13</v>
      </c>
      <c r="D42" s="8" t="s">
        <v>165</v>
      </c>
      <c r="E42" s="6" t="s">
        <v>198</v>
      </c>
      <c r="F42" s="9">
        <f t="shared" si="1"/>
        <v>2148.75</v>
      </c>
      <c r="G42" s="6" t="s">
        <v>199</v>
      </c>
      <c r="H42" s="6" t="s">
        <v>200</v>
      </c>
      <c r="I42" s="10">
        <v>25.59</v>
      </c>
      <c r="J42" s="10">
        <v>25.59</v>
      </c>
      <c r="K42" s="10">
        <v>21.65</v>
      </c>
      <c r="L42" s="5"/>
      <c r="M42" s="5"/>
      <c r="N42" s="5"/>
      <c r="O42" s="5"/>
      <c r="P42" s="5"/>
      <c r="Q42" s="5"/>
      <c r="R42" s="5"/>
      <c r="S42" s="5"/>
      <c r="T42" s="5"/>
      <c r="U42" s="5"/>
      <c r="V42" s="5"/>
      <c r="W42" s="5"/>
      <c r="X42" s="5"/>
      <c r="Y42" s="5"/>
      <c r="Z42" s="5"/>
    </row>
    <row r="43" ht="30.75" customHeight="1">
      <c r="A43" s="6" t="s">
        <v>201</v>
      </c>
      <c r="B43" s="6" t="s">
        <v>193</v>
      </c>
      <c r="C43" s="6" t="s">
        <v>13</v>
      </c>
      <c r="D43" s="8" t="s">
        <v>165</v>
      </c>
      <c r="E43" s="6" t="s">
        <v>202</v>
      </c>
      <c r="F43" s="9">
        <f t="shared" si="1"/>
        <v>1912.5</v>
      </c>
      <c r="G43" s="6" t="s">
        <v>203</v>
      </c>
      <c r="H43" s="6" t="s">
        <v>204</v>
      </c>
      <c r="I43" s="10">
        <v>25.59</v>
      </c>
      <c r="J43" s="10">
        <v>25.59</v>
      </c>
      <c r="K43" s="10">
        <v>21.65</v>
      </c>
      <c r="L43" s="5"/>
      <c r="M43" s="5"/>
      <c r="N43" s="5"/>
      <c r="O43" s="5"/>
      <c r="P43" s="5"/>
      <c r="Q43" s="5"/>
      <c r="R43" s="5"/>
      <c r="S43" s="5"/>
      <c r="T43" s="5"/>
      <c r="U43" s="5"/>
      <c r="V43" s="5"/>
      <c r="W43" s="5"/>
      <c r="X43" s="5"/>
      <c r="Y43" s="5"/>
      <c r="Z43" s="5"/>
    </row>
    <row r="44" ht="30.75" customHeight="1">
      <c r="A44" s="6" t="s">
        <v>205</v>
      </c>
      <c r="B44" s="6" t="s">
        <v>206</v>
      </c>
      <c r="C44" s="6" t="s">
        <v>13</v>
      </c>
      <c r="D44" s="8" t="s">
        <v>96</v>
      </c>
      <c r="E44" s="6" t="s">
        <v>15</v>
      </c>
      <c r="F44" s="9">
        <f t="shared" si="1"/>
        <v>3296.25</v>
      </c>
      <c r="G44" s="6" t="s">
        <v>207</v>
      </c>
      <c r="H44" s="6" t="s">
        <v>208</v>
      </c>
      <c r="I44" s="10">
        <v>39.37</v>
      </c>
      <c r="J44" s="10">
        <v>39.37</v>
      </c>
      <c r="K44" s="10">
        <v>17.72</v>
      </c>
      <c r="L44" s="5"/>
      <c r="M44" s="5"/>
      <c r="N44" s="5"/>
      <c r="O44" s="5"/>
      <c r="P44" s="5"/>
      <c r="Q44" s="5"/>
      <c r="R44" s="5"/>
      <c r="S44" s="5"/>
      <c r="T44" s="5"/>
      <c r="U44" s="5"/>
      <c r="V44" s="5"/>
      <c r="W44" s="5"/>
      <c r="X44" s="5"/>
      <c r="Y44" s="5"/>
      <c r="Z44" s="5"/>
    </row>
    <row r="45" ht="30.75" customHeight="1">
      <c r="A45" s="6" t="s">
        <v>209</v>
      </c>
      <c r="B45" s="6" t="s">
        <v>206</v>
      </c>
      <c r="C45" s="6" t="s">
        <v>13</v>
      </c>
      <c r="D45" s="8" t="s">
        <v>96</v>
      </c>
      <c r="E45" s="6" t="s">
        <v>210</v>
      </c>
      <c r="F45" s="9">
        <f t="shared" si="1"/>
        <v>3161.25</v>
      </c>
      <c r="G45" s="6" t="s">
        <v>211</v>
      </c>
      <c r="H45" s="6" t="s">
        <v>212</v>
      </c>
      <c r="I45" s="10">
        <v>39.37</v>
      </c>
      <c r="J45" s="10">
        <v>39.37</v>
      </c>
      <c r="K45" s="10">
        <v>17.72</v>
      </c>
      <c r="L45" s="5"/>
      <c r="M45" s="5"/>
      <c r="N45" s="5"/>
      <c r="O45" s="5"/>
      <c r="P45" s="5"/>
      <c r="Q45" s="5"/>
      <c r="R45" s="5"/>
      <c r="S45" s="5"/>
      <c r="T45" s="5"/>
      <c r="U45" s="5"/>
      <c r="V45" s="5"/>
      <c r="W45" s="5"/>
      <c r="X45" s="5"/>
      <c r="Y45" s="5"/>
      <c r="Z45" s="5"/>
    </row>
    <row r="46" ht="30.75" customHeight="1">
      <c r="A46" s="6" t="s">
        <v>213</v>
      </c>
      <c r="B46" s="6" t="s">
        <v>206</v>
      </c>
      <c r="C46" s="6" t="s">
        <v>13</v>
      </c>
      <c r="D46" s="8" t="s">
        <v>96</v>
      </c>
      <c r="E46" s="6" t="s">
        <v>214</v>
      </c>
      <c r="F46" s="9">
        <f t="shared" si="1"/>
        <v>2981.25</v>
      </c>
      <c r="G46" s="6" t="s">
        <v>215</v>
      </c>
      <c r="H46" s="6" t="s">
        <v>216</v>
      </c>
      <c r="I46" s="10">
        <v>39.37</v>
      </c>
      <c r="J46" s="10">
        <v>39.37</v>
      </c>
      <c r="K46" s="10">
        <v>17.72</v>
      </c>
      <c r="L46" s="5"/>
      <c r="M46" s="5"/>
      <c r="N46" s="5"/>
      <c r="O46" s="5"/>
      <c r="P46" s="5"/>
      <c r="Q46" s="5"/>
      <c r="R46" s="5"/>
      <c r="S46" s="5"/>
      <c r="T46" s="5"/>
      <c r="U46" s="5"/>
      <c r="V46" s="5"/>
      <c r="W46" s="5"/>
      <c r="X46" s="5"/>
      <c r="Y46" s="5"/>
      <c r="Z46" s="5"/>
    </row>
    <row r="47" ht="30.75" customHeight="1">
      <c r="A47" s="6" t="s">
        <v>217</v>
      </c>
      <c r="B47" s="6" t="s">
        <v>218</v>
      </c>
      <c r="C47" s="6" t="s">
        <v>13</v>
      </c>
      <c r="D47" s="8" t="s">
        <v>175</v>
      </c>
      <c r="E47" s="6" t="s">
        <v>15</v>
      </c>
      <c r="F47" s="9">
        <f t="shared" si="1"/>
        <v>3296.25</v>
      </c>
      <c r="G47" s="6" t="s">
        <v>219</v>
      </c>
      <c r="H47" s="6" t="s">
        <v>220</v>
      </c>
      <c r="I47" s="10">
        <v>62.99</v>
      </c>
      <c r="J47" s="10">
        <v>17.72</v>
      </c>
      <c r="K47" s="10">
        <v>29.92</v>
      </c>
      <c r="L47" s="5"/>
      <c r="M47" s="5"/>
      <c r="N47" s="5"/>
      <c r="O47" s="5"/>
      <c r="P47" s="5"/>
      <c r="Q47" s="5"/>
      <c r="R47" s="5"/>
      <c r="S47" s="5"/>
      <c r="T47" s="5"/>
      <c r="U47" s="5"/>
      <c r="V47" s="5"/>
      <c r="W47" s="5"/>
      <c r="X47" s="5"/>
      <c r="Y47" s="5"/>
      <c r="Z47" s="5"/>
    </row>
    <row r="48" ht="30.75" customHeight="1">
      <c r="A48" s="6" t="s">
        <v>221</v>
      </c>
      <c r="B48" s="6" t="s">
        <v>218</v>
      </c>
      <c r="C48" s="6" t="s">
        <v>13</v>
      </c>
      <c r="D48" s="8" t="s">
        <v>175</v>
      </c>
      <c r="E48" s="6" t="s">
        <v>214</v>
      </c>
      <c r="F48" s="9">
        <f t="shared" si="1"/>
        <v>2981.25</v>
      </c>
      <c r="G48" s="6" t="s">
        <v>222</v>
      </c>
      <c r="H48" s="6" t="s">
        <v>223</v>
      </c>
      <c r="I48" s="10">
        <v>62.99</v>
      </c>
      <c r="J48" s="10">
        <v>17.72</v>
      </c>
      <c r="K48" s="10">
        <v>29.92</v>
      </c>
      <c r="L48" s="5"/>
      <c r="M48" s="5"/>
      <c r="N48" s="5"/>
      <c r="O48" s="5"/>
      <c r="P48" s="5"/>
      <c r="Q48" s="5"/>
      <c r="R48" s="5"/>
      <c r="S48" s="5"/>
      <c r="T48" s="5"/>
      <c r="U48" s="5"/>
      <c r="V48" s="5"/>
      <c r="W48" s="5"/>
      <c r="X48" s="5"/>
      <c r="Y48" s="5"/>
      <c r="Z48" s="5"/>
    </row>
    <row r="49" ht="30.75" customHeight="1">
      <c r="A49" s="6" t="s">
        <v>224</v>
      </c>
      <c r="B49" s="6" t="s">
        <v>218</v>
      </c>
      <c r="C49" s="6" t="s">
        <v>13</v>
      </c>
      <c r="D49" s="8" t="s">
        <v>175</v>
      </c>
      <c r="E49" s="6" t="s">
        <v>210</v>
      </c>
      <c r="F49" s="9">
        <f t="shared" si="1"/>
        <v>3161.25</v>
      </c>
      <c r="G49" s="6" t="s">
        <v>225</v>
      </c>
      <c r="H49" s="6" t="s">
        <v>226</v>
      </c>
      <c r="I49" s="10">
        <v>62.99</v>
      </c>
      <c r="J49" s="10">
        <v>17.72</v>
      </c>
      <c r="K49" s="10">
        <v>29.92</v>
      </c>
      <c r="L49" s="5"/>
      <c r="M49" s="5"/>
      <c r="N49" s="5"/>
      <c r="O49" s="5"/>
      <c r="P49" s="5"/>
      <c r="Q49" s="5"/>
      <c r="R49" s="5"/>
      <c r="S49" s="5"/>
      <c r="T49" s="5"/>
      <c r="U49" s="5"/>
      <c r="V49" s="5"/>
      <c r="W49" s="5"/>
      <c r="X49" s="5"/>
      <c r="Y49" s="5"/>
      <c r="Z49" s="5"/>
    </row>
    <row r="50" ht="30.75" customHeight="1">
      <c r="A50" s="6" t="s">
        <v>227</v>
      </c>
      <c r="B50" s="6" t="s">
        <v>228</v>
      </c>
      <c r="C50" s="6" t="s">
        <v>13</v>
      </c>
      <c r="D50" s="8" t="s">
        <v>96</v>
      </c>
      <c r="E50" s="6" t="s">
        <v>229</v>
      </c>
      <c r="F50" s="9">
        <f t="shared" si="1"/>
        <v>5433.75</v>
      </c>
      <c r="G50" s="6" t="s">
        <v>230</v>
      </c>
      <c r="H50" s="6" t="s">
        <v>231</v>
      </c>
      <c r="I50" s="10">
        <v>26.38</v>
      </c>
      <c r="J50" s="10">
        <v>26.38</v>
      </c>
      <c r="K50" s="10">
        <v>15.75</v>
      </c>
      <c r="L50" s="5"/>
      <c r="M50" s="5"/>
      <c r="N50" s="5"/>
      <c r="O50" s="5"/>
      <c r="P50" s="5"/>
      <c r="Q50" s="5"/>
      <c r="R50" s="5"/>
      <c r="S50" s="5"/>
      <c r="T50" s="5"/>
      <c r="U50" s="5"/>
      <c r="V50" s="5"/>
      <c r="W50" s="5"/>
      <c r="X50" s="5"/>
      <c r="Y50" s="5"/>
      <c r="Z50" s="5"/>
    </row>
    <row r="51" ht="30.75" customHeight="1">
      <c r="A51" s="6" t="s">
        <v>232</v>
      </c>
      <c r="B51" s="6" t="s">
        <v>233</v>
      </c>
      <c r="C51" s="6" t="s">
        <v>13</v>
      </c>
      <c r="D51" s="8" t="s">
        <v>165</v>
      </c>
      <c r="E51" s="6" t="s">
        <v>234</v>
      </c>
      <c r="F51" s="9">
        <f t="shared" si="1"/>
        <v>1822.5</v>
      </c>
      <c r="G51" s="6" t="s">
        <v>235</v>
      </c>
      <c r="H51" s="6" t="s">
        <v>236</v>
      </c>
      <c r="I51" s="10">
        <v>19.69</v>
      </c>
      <c r="J51" s="10">
        <v>19.69</v>
      </c>
      <c r="K51" s="10">
        <v>22.44</v>
      </c>
      <c r="L51" s="5"/>
      <c r="M51" s="5"/>
      <c r="N51" s="5"/>
      <c r="O51" s="5"/>
      <c r="P51" s="5"/>
      <c r="Q51" s="5"/>
      <c r="R51" s="5"/>
      <c r="S51" s="5"/>
      <c r="T51" s="5"/>
      <c r="U51" s="5"/>
      <c r="V51" s="5"/>
      <c r="W51" s="5"/>
      <c r="X51" s="5"/>
      <c r="Y51" s="5"/>
      <c r="Z51" s="5"/>
    </row>
    <row r="52" ht="30.75" customHeight="1">
      <c r="A52" s="6" t="s">
        <v>237</v>
      </c>
      <c r="B52" s="6" t="s">
        <v>238</v>
      </c>
      <c r="C52" s="6" t="s">
        <v>13</v>
      </c>
      <c r="D52" s="8" t="s">
        <v>188</v>
      </c>
      <c r="E52" s="6" t="s">
        <v>239</v>
      </c>
      <c r="F52" s="9">
        <f t="shared" si="1"/>
        <v>1035</v>
      </c>
      <c r="G52" s="6" t="s">
        <v>240</v>
      </c>
      <c r="H52" s="6" t="s">
        <v>241</v>
      </c>
      <c r="I52" s="10">
        <v>12.99</v>
      </c>
      <c r="J52" s="10">
        <v>12.99</v>
      </c>
      <c r="K52" s="10">
        <v>47.24</v>
      </c>
      <c r="L52" s="5"/>
      <c r="M52" s="5"/>
      <c r="N52" s="5"/>
      <c r="O52" s="5"/>
      <c r="P52" s="5"/>
      <c r="Q52" s="5"/>
      <c r="R52" s="5"/>
      <c r="S52" s="5"/>
      <c r="T52" s="5"/>
      <c r="U52" s="5"/>
      <c r="V52" s="5"/>
      <c r="W52" s="5"/>
      <c r="X52" s="5"/>
      <c r="Y52" s="5"/>
      <c r="Z52" s="5"/>
    </row>
    <row r="53" ht="30.75" customHeight="1">
      <c r="A53" s="6" t="s">
        <v>242</v>
      </c>
      <c r="B53" s="6" t="s">
        <v>243</v>
      </c>
      <c r="C53" s="6" t="s">
        <v>13</v>
      </c>
      <c r="D53" s="8" t="s">
        <v>188</v>
      </c>
      <c r="E53" s="6" t="s">
        <v>75</v>
      </c>
      <c r="F53" s="9">
        <f t="shared" si="1"/>
        <v>933.75</v>
      </c>
      <c r="G53" s="6" t="s">
        <v>244</v>
      </c>
      <c r="H53" s="6" t="s">
        <v>245</v>
      </c>
      <c r="I53" s="10">
        <v>12.99</v>
      </c>
      <c r="J53" s="10">
        <v>12.99</v>
      </c>
      <c r="K53" s="10">
        <v>39.37</v>
      </c>
      <c r="L53" s="5"/>
      <c r="M53" s="5"/>
      <c r="N53" s="5"/>
      <c r="O53" s="5"/>
      <c r="P53" s="5"/>
      <c r="Q53" s="5"/>
      <c r="R53" s="5"/>
      <c r="S53" s="5"/>
      <c r="T53" s="5"/>
      <c r="U53" s="5"/>
      <c r="V53" s="5"/>
      <c r="W53" s="5"/>
      <c r="X53" s="5"/>
      <c r="Y53" s="5"/>
      <c r="Z53" s="5"/>
    </row>
    <row r="54" ht="30.75" customHeight="1">
      <c r="A54" s="6" t="s">
        <v>246</v>
      </c>
      <c r="B54" s="6" t="s">
        <v>243</v>
      </c>
      <c r="C54" s="6" t="s">
        <v>13</v>
      </c>
      <c r="D54" s="8" t="s">
        <v>188</v>
      </c>
      <c r="E54" s="6" t="s">
        <v>75</v>
      </c>
      <c r="F54" s="9">
        <f t="shared" si="1"/>
        <v>933.75</v>
      </c>
      <c r="G54" s="6" t="s">
        <v>247</v>
      </c>
      <c r="H54" s="6" t="s">
        <v>248</v>
      </c>
      <c r="I54" s="10">
        <v>12.99</v>
      </c>
      <c r="J54" s="10">
        <v>12.99</v>
      </c>
      <c r="K54" s="10">
        <v>39.37</v>
      </c>
      <c r="L54" s="5"/>
      <c r="M54" s="5"/>
      <c r="N54" s="5"/>
      <c r="O54" s="5"/>
      <c r="P54" s="5"/>
      <c r="Q54" s="5"/>
      <c r="R54" s="5"/>
      <c r="S54" s="5"/>
      <c r="T54" s="5"/>
      <c r="U54" s="5"/>
      <c r="V54" s="5"/>
      <c r="W54" s="5"/>
      <c r="X54" s="5"/>
      <c r="Y54" s="5"/>
      <c r="Z54" s="5"/>
    </row>
    <row r="55" ht="30.75" customHeight="1">
      <c r="A55" s="6" t="s">
        <v>249</v>
      </c>
      <c r="B55" s="6" t="s">
        <v>250</v>
      </c>
      <c r="C55" s="6" t="s">
        <v>13</v>
      </c>
      <c r="D55" s="8" t="s">
        <v>188</v>
      </c>
      <c r="E55" s="6" t="s">
        <v>251</v>
      </c>
      <c r="F55" s="9">
        <f t="shared" si="1"/>
        <v>866.25</v>
      </c>
      <c r="G55" s="6" t="s">
        <v>252</v>
      </c>
      <c r="H55" s="6" t="s">
        <v>253</v>
      </c>
      <c r="I55" s="10">
        <v>12.99</v>
      </c>
      <c r="J55" s="10">
        <v>12.99</v>
      </c>
      <c r="K55" s="10">
        <v>31.5</v>
      </c>
      <c r="L55" s="5"/>
      <c r="M55" s="5"/>
      <c r="N55" s="5"/>
      <c r="O55" s="5"/>
      <c r="P55" s="5"/>
      <c r="Q55" s="5"/>
      <c r="R55" s="5"/>
      <c r="S55" s="5"/>
      <c r="T55" s="5"/>
      <c r="U55" s="5"/>
      <c r="V55" s="5"/>
      <c r="W55" s="5"/>
      <c r="X55" s="5"/>
      <c r="Y55" s="5"/>
      <c r="Z55" s="5"/>
    </row>
    <row r="56" ht="30.75" customHeight="1">
      <c r="A56" s="6" t="s">
        <v>254</v>
      </c>
      <c r="B56" s="6" t="s">
        <v>238</v>
      </c>
      <c r="C56" s="6" t="s">
        <v>13</v>
      </c>
      <c r="D56" s="8" t="s">
        <v>188</v>
      </c>
      <c r="E56" s="6" t="s">
        <v>239</v>
      </c>
      <c r="F56" s="9">
        <f t="shared" si="1"/>
        <v>1035</v>
      </c>
      <c r="G56" s="6" t="s">
        <v>255</v>
      </c>
      <c r="H56" s="6" t="s">
        <v>256</v>
      </c>
      <c r="I56" s="10">
        <v>12.99</v>
      </c>
      <c r="J56" s="10">
        <v>12.99</v>
      </c>
      <c r="K56" s="10">
        <v>47.24</v>
      </c>
      <c r="L56" s="5"/>
      <c r="M56" s="5"/>
      <c r="N56" s="5"/>
      <c r="O56" s="5"/>
      <c r="P56" s="5"/>
      <c r="Q56" s="5"/>
      <c r="R56" s="5"/>
      <c r="S56" s="5"/>
      <c r="T56" s="5"/>
      <c r="U56" s="5"/>
      <c r="V56" s="5"/>
      <c r="W56" s="5"/>
      <c r="X56" s="5"/>
      <c r="Y56" s="5"/>
      <c r="Z56" s="5"/>
    </row>
    <row r="57" ht="30.75" customHeight="1">
      <c r="A57" s="6" t="s">
        <v>257</v>
      </c>
      <c r="B57" s="6" t="s">
        <v>258</v>
      </c>
      <c r="C57" s="6" t="s">
        <v>13</v>
      </c>
      <c r="D57" s="8" t="s">
        <v>188</v>
      </c>
      <c r="E57" s="6" t="s">
        <v>259</v>
      </c>
      <c r="F57" s="9">
        <f t="shared" si="1"/>
        <v>1608.75</v>
      </c>
      <c r="G57" s="6" t="s">
        <v>260</v>
      </c>
      <c r="H57" s="6" t="s">
        <v>261</v>
      </c>
      <c r="I57" s="10">
        <v>17.32</v>
      </c>
      <c r="J57" s="10">
        <v>17.32</v>
      </c>
      <c r="K57" s="10">
        <v>40.55</v>
      </c>
      <c r="L57" s="5"/>
      <c r="M57" s="5"/>
      <c r="N57" s="5"/>
      <c r="O57" s="5"/>
      <c r="P57" s="5"/>
      <c r="Q57" s="5"/>
      <c r="R57" s="5"/>
      <c r="S57" s="5"/>
      <c r="T57" s="5"/>
      <c r="U57" s="5"/>
      <c r="V57" s="5"/>
      <c r="W57" s="5"/>
      <c r="X57" s="5"/>
      <c r="Y57" s="5"/>
      <c r="Z57" s="5"/>
    </row>
    <row r="58" ht="30.75" customHeight="1">
      <c r="A58" s="6" t="s">
        <v>262</v>
      </c>
      <c r="B58" s="6" t="s">
        <v>258</v>
      </c>
      <c r="C58" s="6" t="s">
        <v>13</v>
      </c>
      <c r="D58" s="8" t="s">
        <v>188</v>
      </c>
      <c r="E58" s="6" t="s">
        <v>259</v>
      </c>
      <c r="F58" s="9">
        <f t="shared" si="1"/>
        <v>1608.75</v>
      </c>
      <c r="G58" s="6" t="s">
        <v>263</v>
      </c>
      <c r="H58" s="6" t="s">
        <v>264</v>
      </c>
      <c r="I58" s="10">
        <v>17.32</v>
      </c>
      <c r="J58" s="10">
        <v>17.32</v>
      </c>
      <c r="K58" s="10">
        <v>40.55</v>
      </c>
      <c r="L58" s="5"/>
      <c r="M58" s="5"/>
      <c r="N58" s="5"/>
      <c r="O58" s="5"/>
      <c r="P58" s="5"/>
      <c r="Q58" s="5"/>
      <c r="R58" s="5"/>
      <c r="S58" s="5"/>
      <c r="T58" s="5"/>
      <c r="U58" s="5"/>
      <c r="V58" s="5"/>
      <c r="W58" s="5"/>
      <c r="X58" s="5"/>
      <c r="Y58" s="5"/>
      <c r="Z58" s="5"/>
    </row>
    <row r="59" ht="30.75" customHeight="1">
      <c r="A59" s="6" t="s">
        <v>265</v>
      </c>
      <c r="B59" s="6" t="s">
        <v>266</v>
      </c>
      <c r="C59" s="6" t="s">
        <v>13</v>
      </c>
      <c r="D59" s="8" t="s">
        <v>175</v>
      </c>
      <c r="E59" s="6" t="s">
        <v>267</v>
      </c>
      <c r="F59" s="9">
        <f t="shared" si="1"/>
        <v>3240</v>
      </c>
      <c r="G59" s="6" t="s">
        <v>268</v>
      </c>
      <c r="H59" s="6" t="s">
        <v>269</v>
      </c>
      <c r="I59" s="10">
        <v>61.02</v>
      </c>
      <c r="J59" s="10">
        <v>17.72</v>
      </c>
      <c r="K59" s="10">
        <v>29.92</v>
      </c>
      <c r="L59" s="5"/>
      <c r="M59" s="5"/>
      <c r="N59" s="5"/>
      <c r="O59" s="5"/>
      <c r="P59" s="5"/>
      <c r="Q59" s="5"/>
      <c r="R59" s="5"/>
      <c r="S59" s="5"/>
      <c r="T59" s="5"/>
      <c r="U59" s="5"/>
      <c r="V59" s="5"/>
      <c r="W59" s="5"/>
      <c r="X59" s="5"/>
      <c r="Y59" s="5"/>
      <c r="Z59" s="5"/>
    </row>
    <row r="60" ht="30.75" customHeight="1">
      <c r="A60" s="6" t="s">
        <v>270</v>
      </c>
      <c r="B60" s="6" t="s">
        <v>266</v>
      </c>
      <c r="C60" s="6" t="s">
        <v>13</v>
      </c>
      <c r="D60" s="8" t="s">
        <v>175</v>
      </c>
      <c r="E60" s="6" t="s">
        <v>271</v>
      </c>
      <c r="F60" s="9">
        <f t="shared" si="1"/>
        <v>3532.5</v>
      </c>
      <c r="G60" s="6" t="s">
        <v>272</v>
      </c>
      <c r="H60" s="6" t="s">
        <v>273</v>
      </c>
      <c r="I60" s="10">
        <v>61.02</v>
      </c>
      <c r="J60" s="10">
        <v>17.72</v>
      </c>
      <c r="K60" s="10">
        <v>29.92</v>
      </c>
      <c r="L60" s="5"/>
      <c r="M60" s="5"/>
      <c r="N60" s="5"/>
      <c r="O60" s="5"/>
      <c r="P60" s="5"/>
      <c r="Q60" s="5"/>
      <c r="R60" s="5"/>
      <c r="S60" s="5"/>
      <c r="T60" s="5"/>
      <c r="U60" s="5"/>
      <c r="V60" s="5"/>
      <c r="W60" s="5"/>
      <c r="X60" s="5"/>
      <c r="Y60" s="5"/>
      <c r="Z60" s="5"/>
    </row>
    <row r="61" ht="30.75" customHeight="1">
      <c r="A61" s="6" t="s">
        <v>274</v>
      </c>
      <c r="B61" s="6" t="s">
        <v>275</v>
      </c>
      <c r="C61" s="6" t="s">
        <v>13</v>
      </c>
      <c r="D61" s="8" t="s">
        <v>276</v>
      </c>
      <c r="E61" s="6" t="s">
        <v>277</v>
      </c>
      <c r="F61" s="9">
        <f t="shared" si="1"/>
        <v>7020</v>
      </c>
      <c r="G61" s="6" t="s">
        <v>278</v>
      </c>
      <c r="H61" s="6" t="s">
        <v>279</v>
      </c>
      <c r="I61" s="12">
        <v>125.98</v>
      </c>
      <c r="J61" s="12">
        <v>43.31</v>
      </c>
      <c r="K61" s="12">
        <v>25.2</v>
      </c>
      <c r="L61" s="5"/>
      <c r="M61" s="5"/>
      <c r="N61" s="5"/>
      <c r="O61" s="5"/>
      <c r="P61" s="5"/>
      <c r="Q61" s="5"/>
      <c r="R61" s="5"/>
      <c r="S61" s="5"/>
      <c r="T61" s="5"/>
      <c r="U61" s="5"/>
      <c r="V61" s="5"/>
      <c r="W61" s="5"/>
      <c r="X61" s="5"/>
      <c r="Y61" s="5"/>
      <c r="Z61" s="5"/>
    </row>
    <row r="62" ht="30.75" customHeight="1">
      <c r="A62" s="6" t="s">
        <v>280</v>
      </c>
      <c r="B62" s="6" t="s">
        <v>281</v>
      </c>
      <c r="C62" s="6" t="s">
        <v>13</v>
      </c>
      <c r="D62" s="8" t="s">
        <v>276</v>
      </c>
      <c r="E62" s="6" t="s">
        <v>282</v>
      </c>
      <c r="F62" s="9">
        <f t="shared" si="1"/>
        <v>7481.25</v>
      </c>
      <c r="G62" s="6" t="s">
        <v>283</v>
      </c>
      <c r="H62" s="6" t="s">
        <v>284</v>
      </c>
      <c r="I62" s="12">
        <v>125.98</v>
      </c>
      <c r="J62" s="12">
        <v>78.74</v>
      </c>
      <c r="K62" s="12">
        <v>25.2</v>
      </c>
      <c r="L62" s="5"/>
      <c r="M62" s="5"/>
      <c r="N62" s="5"/>
      <c r="O62" s="5"/>
      <c r="P62" s="5"/>
      <c r="Q62" s="5"/>
      <c r="R62" s="5"/>
      <c r="S62" s="5"/>
      <c r="T62" s="5"/>
      <c r="U62" s="5"/>
      <c r="V62" s="5"/>
      <c r="W62" s="5"/>
      <c r="X62" s="5"/>
      <c r="Y62" s="5"/>
      <c r="Z62" s="5"/>
    </row>
    <row r="63" ht="30.75" customHeight="1">
      <c r="A63" s="6" t="s">
        <v>285</v>
      </c>
      <c r="B63" s="6" t="s">
        <v>286</v>
      </c>
      <c r="C63" s="6" t="s">
        <v>13</v>
      </c>
      <c r="D63" s="8" t="s">
        <v>287</v>
      </c>
      <c r="E63" s="6" t="s">
        <v>122</v>
      </c>
      <c r="F63" s="9">
        <f t="shared" si="1"/>
        <v>2801.25</v>
      </c>
      <c r="G63" s="6" t="s">
        <v>288</v>
      </c>
      <c r="H63" s="6" t="s">
        <v>289</v>
      </c>
      <c r="I63" s="12">
        <v>43.31</v>
      </c>
      <c r="J63" s="12">
        <v>43.31</v>
      </c>
      <c r="K63" s="12">
        <v>25.2</v>
      </c>
      <c r="L63" s="5"/>
      <c r="M63" s="5"/>
      <c r="N63" s="5"/>
      <c r="O63" s="5"/>
      <c r="P63" s="5"/>
      <c r="Q63" s="5"/>
      <c r="R63" s="5"/>
      <c r="S63" s="5"/>
      <c r="T63" s="5"/>
      <c r="U63" s="5"/>
      <c r="V63" s="5"/>
      <c r="W63" s="5"/>
      <c r="X63" s="5"/>
      <c r="Y63" s="5"/>
      <c r="Z63" s="5"/>
    </row>
    <row r="64" ht="30.75" customHeight="1">
      <c r="A64" s="6" t="s">
        <v>290</v>
      </c>
      <c r="B64" s="6" t="s">
        <v>291</v>
      </c>
      <c r="C64" s="6" t="s">
        <v>13</v>
      </c>
      <c r="D64" s="8" t="s">
        <v>287</v>
      </c>
      <c r="E64" s="6" t="s">
        <v>122</v>
      </c>
      <c r="F64" s="9">
        <f t="shared" si="1"/>
        <v>2801.25</v>
      </c>
      <c r="G64" s="6" t="s">
        <v>292</v>
      </c>
      <c r="H64" s="6" t="s">
        <v>293</v>
      </c>
      <c r="I64" s="12">
        <v>43.31</v>
      </c>
      <c r="J64" s="12">
        <v>42.52</v>
      </c>
      <c r="K64" s="12">
        <v>25.2</v>
      </c>
      <c r="L64" s="5"/>
      <c r="M64" s="5"/>
      <c r="N64" s="5"/>
      <c r="O64" s="5"/>
      <c r="P64" s="5"/>
      <c r="Q64" s="5"/>
      <c r="R64" s="5"/>
      <c r="S64" s="5"/>
      <c r="T64" s="5"/>
      <c r="U64" s="5"/>
      <c r="V64" s="5"/>
      <c r="W64" s="5"/>
      <c r="X64" s="5"/>
      <c r="Y64" s="5"/>
      <c r="Z64" s="5"/>
    </row>
    <row r="65" ht="30.75" customHeight="1">
      <c r="A65" s="6" t="s">
        <v>294</v>
      </c>
      <c r="B65" s="6" t="s">
        <v>295</v>
      </c>
      <c r="C65" s="6" t="s">
        <v>13</v>
      </c>
      <c r="D65" s="8" t="s">
        <v>276</v>
      </c>
      <c r="E65" s="6" t="s">
        <v>296</v>
      </c>
      <c r="F65" s="9">
        <f t="shared" si="1"/>
        <v>8583.75</v>
      </c>
      <c r="G65" s="6" t="s">
        <v>297</v>
      </c>
      <c r="H65" s="6" t="s">
        <v>298</v>
      </c>
      <c r="I65" s="12">
        <v>249.0</v>
      </c>
      <c r="J65" s="12">
        <v>43.31</v>
      </c>
      <c r="K65" s="12">
        <v>25.19</v>
      </c>
      <c r="L65" s="5"/>
      <c r="M65" s="5"/>
      <c r="N65" s="5"/>
      <c r="O65" s="5"/>
      <c r="P65" s="5"/>
      <c r="Q65" s="5"/>
      <c r="R65" s="5"/>
      <c r="S65" s="5"/>
      <c r="T65" s="5"/>
      <c r="U65" s="5"/>
      <c r="V65" s="5"/>
      <c r="W65" s="5"/>
      <c r="X65" s="5"/>
      <c r="Y65" s="5"/>
      <c r="Z65" s="5"/>
    </row>
    <row r="66" ht="30.75" customHeight="1">
      <c r="A66" s="6" t="s">
        <v>299</v>
      </c>
      <c r="B66" s="6" t="s">
        <v>300</v>
      </c>
      <c r="C66" s="6" t="s">
        <v>13</v>
      </c>
      <c r="D66" s="8" t="s">
        <v>301</v>
      </c>
      <c r="E66" s="6" t="s">
        <v>302</v>
      </c>
      <c r="F66" s="9">
        <f t="shared" si="1"/>
        <v>1867.5</v>
      </c>
      <c r="G66" s="6" t="s">
        <v>303</v>
      </c>
      <c r="H66" s="6" t="s">
        <v>304</v>
      </c>
      <c r="I66" s="12">
        <v>42.52</v>
      </c>
      <c r="J66" s="12">
        <v>42.52</v>
      </c>
      <c r="K66" s="12">
        <v>16.14</v>
      </c>
      <c r="L66" s="5"/>
      <c r="M66" s="5"/>
      <c r="N66" s="5"/>
      <c r="O66" s="5"/>
      <c r="P66" s="5"/>
      <c r="Q66" s="5"/>
      <c r="R66" s="5"/>
      <c r="S66" s="5"/>
      <c r="T66" s="5"/>
      <c r="U66" s="5"/>
      <c r="V66" s="5"/>
      <c r="W66" s="5"/>
      <c r="X66" s="5"/>
      <c r="Y66" s="5"/>
      <c r="Z66" s="5"/>
    </row>
    <row r="67" ht="30.75" customHeight="1">
      <c r="A67" s="6" t="s">
        <v>305</v>
      </c>
      <c r="B67" s="6" t="s">
        <v>295</v>
      </c>
      <c r="C67" s="6" t="s">
        <v>13</v>
      </c>
      <c r="D67" s="8" t="s">
        <v>276</v>
      </c>
      <c r="E67" s="6" t="s">
        <v>296</v>
      </c>
      <c r="F67" s="9">
        <f t="shared" si="1"/>
        <v>8583.75</v>
      </c>
      <c r="G67" s="6" t="s">
        <v>306</v>
      </c>
      <c r="H67" s="6" t="s">
        <v>307</v>
      </c>
      <c r="I67" s="12">
        <v>249.0</v>
      </c>
      <c r="J67" s="12">
        <v>43.31</v>
      </c>
      <c r="K67" s="12">
        <v>25.19</v>
      </c>
      <c r="L67" s="5"/>
      <c r="M67" s="5"/>
      <c r="N67" s="5"/>
      <c r="O67" s="5"/>
      <c r="P67" s="5"/>
      <c r="Q67" s="5"/>
      <c r="R67" s="5"/>
      <c r="S67" s="5"/>
      <c r="T67" s="5"/>
      <c r="U67" s="5"/>
      <c r="V67" s="5"/>
      <c r="W67" s="5"/>
      <c r="X67" s="5"/>
      <c r="Y67" s="5"/>
      <c r="Z67" s="5"/>
    </row>
    <row r="68" ht="30.75" customHeight="1">
      <c r="A68" s="6" t="s">
        <v>308</v>
      </c>
      <c r="B68" s="6" t="s">
        <v>291</v>
      </c>
      <c r="C68" s="6" t="s">
        <v>13</v>
      </c>
      <c r="D68" s="8" t="s">
        <v>287</v>
      </c>
      <c r="E68" s="6" t="s">
        <v>122</v>
      </c>
      <c r="F68" s="9">
        <f t="shared" si="1"/>
        <v>2801.25</v>
      </c>
      <c r="G68" s="6" t="s">
        <v>309</v>
      </c>
      <c r="H68" s="6" t="s">
        <v>310</v>
      </c>
      <c r="I68" s="12">
        <v>43.31</v>
      </c>
      <c r="J68" s="12">
        <v>42.52</v>
      </c>
      <c r="K68" s="12">
        <v>25.2222</v>
      </c>
      <c r="L68" s="5"/>
      <c r="M68" s="5"/>
      <c r="N68" s="5"/>
      <c r="O68" s="5"/>
      <c r="P68" s="5"/>
      <c r="Q68" s="5"/>
      <c r="R68" s="5"/>
      <c r="S68" s="5"/>
      <c r="T68" s="5"/>
      <c r="U68" s="5"/>
      <c r="V68" s="5"/>
      <c r="W68" s="5"/>
      <c r="X68" s="5"/>
      <c r="Y68" s="5"/>
      <c r="Z68" s="5"/>
    </row>
    <row r="69" ht="30.75" customHeight="1">
      <c r="A69" s="6" t="s">
        <v>311</v>
      </c>
      <c r="B69" s="6" t="s">
        <v>312</v>
      </c>
      <c r="C69" s="6" t="s">
        <v>13</v>
      </c>
      <c r="D69" s="8" t="s">
        <v>301</v>
      </c>
      <c r="E69" s="6" t="s">
        <v>302</v>
      </c>
      <c r="F69" s="9">
        <f t="shared" si="1"/>
        <v>1867.5</v>
      </c>
      <c r="G69" s="6" t="s">
        <v>313</v>
      </c>
      <c r="H69" s="6" t="s">
        <v>314</v>
      </c>
      <c r="I69" s="12">
        <v>42.52</v>
      </c>
      <c r="J69" s="12">
        <v>42.52</v>
      </c>
      <c r="K69" s="12">
        <v>16.14</v>
      </c>
      <c r="L69" s="5"/>
      <c r="M69" s="5"/>
      <c r="N69" s="5"/>
      <c r="O69" s="5"/>
      <c r="P69" s="5"/>
      <c r="Q69" s="5"/>
      <c r="R69" s="5"/>
      <c r="S69" s="5"/>
      <c r="T69" s="5"/>
      <c r="U69" s="5"/>
      <c r="V69" s="5"/>
      <c r="W69" s="5"/>
      <c r="X69" s="5"/>
      <c r="Y69" s="5"/>
      <c r="Z69" s="5"/>
    </row>
    <row r="70" ht="30.75" customHeight="1">
      <c r="A70" s="6" t="s">
        <v>315</v>
      </c>
      <c r="B70" s="6" t="s">
        <v>316</v>
      </c>
      <c r="C70" s="6" t="s">
        <v>13</v>
      </c>
      <c r="D70" s="8" t="s">
        <v>317</v>
      </c>
      <c r="E70" s="6" t="s">
        <v>318</v>
      </c>
      <c r="F70" s="9">
        <f t="shared" si="1"/>
        <v>4263.75</v>
      </c>
      <c r="G70" s="6" t="s">
        <v>319</v>
      </c>
      <c r="H70" s="6" t="s">
        <v>320</v>
      </c>
      <c r="I70" s="12">
        <v>87.8</v>
      </c>
      <c r="J70" s="12">
        <v>38.58</v>
      </c>
      <c r="K70" s="12">
        <v>27.17</v>
      </c>
      <c r="L70" s="5"/>
      <c r="M70" s="5"/>
      <c r="N70" s="5"/>
      <c r="O70" s="5"/>
      <c r="P70" s="5"/>
      <c r="Q70" s="5"/>
      <c r="R70" s="5"/>
      <c r="S70" s="5"/>
      <c r="T70" s="5"/>
      <c r="U70" s="5"/>
      <c r="V70" s="5"/>
      <c r="W70" s="5"/>
      <c r="X70" s="5"/>
      <c r="Y70" s="5"/>
      <c r="Z70" s="5"/>
    </row>
    <row r="71" ht="30.75" customHeight="1">
      <c r="A71" s="6" t="s">
        <v>321</v>
      </c>
      <c r="B71" s="6" t="s">
        <v>322</v>
      </c>
      <c r="C71" s="6" t="s">
        <v>13</v>
      </c>
      <c r="D71" s="8" t="s">
        <v>301</v>
      </c>
      <c r="E71" s="6" t="s">
        <v>323</v>
      </c>
      <c r="F71" s="9">
        <f t="shared" si="1"/>
        <v>1428.75</v>
      </c>
      <c r="G71" s="6" t="s">
        <v>324</v>
      </c>
      <c r="H71" s="6" t="s">
        <v>325</v>
      </c>
      <c r="I71" s="12">
        <v>48.82</v>
      </c>
      <c r="J71" s="12">
        <v>20.87</v>
      </c>
      <c r="K71" s="12">
        <v>17.32</v>
      </c>
      <c r="L71" s="5"/>
      <c r="M71" s="5"/>
      <c r="N71" s="5"/>
      <c r="O71" s="5"/>
      <c r="P71" s="5"/>
      <c r="Q71" s="5"/>
      <c r="R71" s="5"/>
      <c r="S71" s="5"/>
      <c r="T71" s="5"/>
      <c r="U71" s="5"/>
      <c r="V71" s="5"/>
      <c r="W71" s="5"/>
      <c r="X71" s="5"/>
      <c r="Y71" s="5"/>
      <c r="Z71" s="5"/>
    </row>
    <row r="72" ht="30.75" customHeight="1">
      <c r="A72" s="6" t="s">
        <v>326</v>
      </c>
      <c r="B72" s="6" t="s">
        <v>327</v>
      </c>
      <c r="C72" s="6" t="s">
        <v>13</v>
      </c>
      <c r="D72" s="8" t="s">
        <v>301</v>
      </c>
      <c r="E72" s="6" t="s">
        <v>75</v>
      </c>
      <c r="F72" s="9">
        <f t="shared" si="1"/>
        <v>933.75</v>
      </c>
      <c r="G72" s="6" t="s">
        <v>328</v>
      </c>
      <c r="H72" s="6" t="s">
        <v>329</v>
      </c>
      <c r="I72" s="12">
        <v>25.59</v>
      </c>
      <c r="J72" s="12">
        <v>20.87</v>
      </c>
      <c r="K72" s="12">
        <v>17.32</v>
      </c>
      <c r="L72" s="5"/>
      <c r="M72" s="5"/>
      <c r="N72" s="5"/>
      <c r="O72" s="5"/>
      <c r="P72" s="5"/>
      <c r="Q72" s="5"/>
      <c r="R72" s="5"/>
      <c r="S72" s="5"/>
      <c r="T72" s="5"/>
      <c r="U72" s="5"/>
      <c r="V72" s="5"/>
      <c r="W72" s="5"/>
      <c r="X72" s="5"/>
      <c r="Y72" s="5"/>
      <c r="Z72" s="5"/>
    </row>
    <row r="73" ht="30.75" customHeight="1">
      <c r="A73" s="6" t="s">
        <v>330</v>
      </c>
      <c r="B73" s="6" t="s">
        <v>331</v>
      </c>
      <c r="C73" s="6" t="s">
        <v>13</v>
      </c>
      <c r="D73" s="8" t="s">
        <v>301</v>
      </c>
      <c r="E73" s="6" t="s">
        <v>323</v>
      </c>
      <c r="F73" s="9">
        <f t="shared" si="1"/>
        <v>1428.75</v>
      </c>
      <c r="G73" s="6" t="s">
        <v>332</v>
      </c>
      <c r="H73" s="6" t="s">
        <v>333</v>
      </c>
      <c r="I73" s="12">
        <v>52.36</v>
      </c>
      <c r="J73" s="12">
        <v>23.23</v>
      </c>
      <c r="K73" s="12">
        <v>16.93</v>
      </c>
      <c r="L73" s="5"/>
      <c r="M73" s="5"/>
      <c r="N73" s="5"/>
      <c r="O73" s="5"/>
      <c r="P73" s="5"/>
      <c r="Q73" s="5"/>
      <c r="R73" s="5"/>
      <c r="S73" s="5"/>
      <c r="T73" s="5"/>
      <c r="U73" s="5"/>
      <c r="V73" s="5"/>
      <c r="W73" s="5"/>
      <c r="X73" s="5"/>
      <c r="Y73" s="5"/>
      <c r="Z73" s="5"/>
    </row>
    <row r="74" ht="30.75" customHeight="1">
      <c r="A74" s="6" t="s">
        <v>334</v>
      </c>
      <c r="B74" s="6" t="s">
        <v>331</v>
      </c>
      <c r="C74" s="6" t="s">
        <v>13</v>
      </c>
      <c r="D74" s="8" t="s">
        <v>301</v>
      </c>
      <c r="E74" s="6" t="s">
        <v>323</v>
      </c>
      <c r="F74" s="9">
        <f t="shared" si="1"/>
        <v>1428.75</v>
      </c>
      <c r="G74" s="6" t="s">
        <v>335</v>
      </c>
      <c r="H74" s="6" t="s">
        <v>336</v>
      </c>
      <c r="I74" s="12">
        <v>52.36</v>
      </c>
      <c r="J74" s="12">
        <v>23.23</v>
      </c>
      <c r="K74" s="12">
        <v>16.93</v>
      </c>
      <c r="L74" s="5"/>
      <c r="M74" s="5"/>
      <c r="N74" s="5"/>
      <c r="O74" s="5"/>
      <c r="P74" s="5"/>
      <c r="Q74" s="5"/>
      <c r="R74" s="5"/>
      <c r="S74" s="5"/>
      <c r="T74" s="5"/>
      <c r="U74" s="5"/>
      <c r="V74" s="5"/>
      <c r="W74" s="5"/>
      <c r="X74" s="5"/>
      <c r="Y74" s="5"/>
      <c r="Z74" s="5"/>
    </row>
    <row r="75" ht="30.75" customHeight="1">
      <c r="A75" s="6" t="s">
        <v>337</v>
      </c>
      <c r="B75" s="6" t="s">
        <v>338</v>
      </c>
      <c r="C75" s="6" t="s">
        <v>13</v>
      </c>
      <c r="D75" s="8" t="s">
        <v>301</v>
      </c>
      <c r="E75" s="6" t="s">
        <v>339</v>
      </c>
      <c r="F75" s="9">
        <f t="shared" si="1"/>
        <v>945</v>
      </c>
      <c r="G75" s="6" t="s">
        <v>340</v>
      </c>
      <c r="H75" s="6" t="s">
        <v>341</v>
      </c>
      <c r="I75" s="12">
        <v>23.23</v>
      </c>
      <c r="J75" s="12">
        <v>23.23</v>
      </c>
      <c r="K75" s="12">
        <v>16.93</v>
      </c>
      <c r="L75" s="5"/>
      <c r="M75" s="5"/>
      <c r="N75" s="5"/>
      <c r="O75" s="5"/>
      <c r="P75" s="5"/>
      <c r="Q75" s="5"/>
      <c r="R75" s="5"/>
      <c r="S75" s="5"/>
      <c r="T75" s="5"/>
      <c r="U75" s="5"/>
      <c r="V75" s="5"/>
      <c r="W75" s="5"/>
      <c r="X75" s="5"/>
      <c r="Y75" s="5"/>
      <c r="Z75" s="5"/>
    </row>
    <row r="76" ht="30.75" customHeight="1">
      <c r="A76" s="6" t="s">
        <v>342</v>
      </c>
      <c r="B76" s="6" t="s">
        <v>338</v>
      </c>
      <c r="C76" s="6" t="s">
        <v>13</v>
      </c>
      <c r="D76" s="8" t="s">
        <v>301</v>
      </c>
      <c r="E76" s="6" t="s">
        <v>339</v>
      </c>
      <c r="F76" s="9">
        <f t="shared" si="1"/>
        <v>945</v>
      </c>
      <c r="G76" s="6" t="s">
        <v>343</v>
      </c>
      <c r="H76" s="6" t="s">
        <v>344</v>
      </c>
      <c r="I76" s="12">
        <v>23.23</v>
      </c>
      <c r="J76" s="12">
        <v>23.23</v>
      </c>
      <c r="K76" s="12">
        <v>16.93</v>
      </c>
      <c r="L76" s="5"/>
      <c r="M76" s="5"/>
      <c r="N76" s="5"/>
      <c r="O76" s="5"/>
      <c r="P76" s="5"/>
      <c r="Q76" s="5"/>
      <c r="R76" s="5"/>
      <c r="S76" s="5"/>
      <c r="T76" s="5"/>
      <c r="U76" s="5"/>
      <c r="V76" s="5"/>
      <c r="W76" s="5"/>
      <c r="X76" s="5"/>
      <c r="Y76" s="5"/>
      <c r="Z76" s="5"/>
    </row>
    <row r="77" ht="30.75" customHeight="1">
      <c r="A77" s="6" t="s">
        <v>345</v>
      </c>
      <c r="B77" s="6" t="s">
        <v>346</v>
      </c>
      <c r="C77" s="6" t="s">
        <v>13</v>
      </c>
      <c r="D77" s="8" t="s">
        <v>287</v>
      </c>
      <c r="E77" s="6" t="s">
        <v>102</v>
      </c>
      <c r="F77" s="9">
        <f t="shared" si="1"/>
        <v>2227.5</v>
      </c>
      <c r="G77" s="6" t="s">
        <v>347</v>
      </c>
      <c r="H77" s="6" t="s">
        <v>348</v>
      </c>
      <c r="I77" s="12">
        <v>40.94</v>
      </c>
      <c r="J77" s="12">
        <v>37.4</v>
      </c>
      <c r="K77" s="12">
        <v>26.77</v>
      </c>
      <c r="L77" s="5"/>
      <c r="M77" s="5"/>
      <c r="N77" s="5"/>
      <c r="O77" s="5"/>
      <c r="P77" s="5"/>
      <c r="Q77" s="5"/>
      <c r="R77" s="5"/>
      <c r="S77" s="5"/>
      <c r="T77" s="5"/>
      <c r="U77" s="5"/>
      <c r="V77" s="5"/>
      <c r="W77" s="5"/>
      <c r="X77" s="5"/>
      <c r="Y77" s="5"/>
      <c r="Z77" s="5"/>
    </row>
    <row r="78" ht="30.75" customHeight="1">
      <c r="A78" s="6" t="s">
        <v>349</v>
      </c>
      <c r="B78" s="6" t="s">
        <v>346</v>
      </c>
      <c r="C78" s="6" t="s">
        <v>13</v>
      </c>
      <c r="D78" s="8" t="s">
        <v>287</v>
      </c>
      <c r="E78" s="6" t="s">
        <v>102</v>
      </c>
      <c r="F78" s="9">
        <f t="shared" si="1"/>
        <v>2227.5</v>
      </c>
      <c r="G78" s="6" t="s">
        <v>350</v>
      </c>
      <c r="H78" s="6" t="s">
        <v>351</v>
      </c>
      <c r="I78" s="12">
        <v>40.94</v>
      </c>
      <c r="J78" s="12">
        <v>37.4</v>
      </c>
      <c r="K78" s="12">
        <v>26.77</v>
      </c>
      <c r="L78" s="5"/>
      <c r="M78" s="5"/>
      <c r="N78" s="5"/>
      <c r="O78" s="5"/>
      <c r="P78" s="5"/>
      <c r="Q78" s="5"/>
      <c r="R78" s="5"/>
      <c r="S78" s="5"/>
      <c r="T78" s="5"/>
      <c r="U78" s="5"/>
      <c r="V78" s="5"/>
      <c r="W78" s="5"/>
      <c r="X78" s="5"/>
      <c r="Y78" s="5"/>
      <c r="Z78" s="5"/>
    </row>
    <row r="79" ht="30.75" customHeight="1">
      <c r="A79" s="6" t="s">
        <v>352</v>
      </c>
      <c r="B79" s="6" t="s">
        <v>353</v>
      </c>
      <c r="C79" s="6" t="s">
        <v>13</v>
      </c>
      <c r="D79" s="13" t="s">
        <v>276</v>
      </c>
      <c r="E79" s="10">
        <v>6615.0</v>
      </c>
      <c r="F79" s="9">
        <f t="shared" si="1"/>
        <v>4961.25</v>
      </c>
      <c r="G79" s="10" t="s">
        <v>354</v>
      </c>
      <c r="H79" s="6" t="s">
        <v>355</v>
      </c>
      <c r="I79" s="12">
        <v>90.94</v>
      </c>
      <c r="J79" s="12">
        <v>37.4</v>
      </c>
      <c r="K79" s="12">
        <v>26.77</v>
      </c>
      <c r="L79" s="5"/>
      <c r="M79" s="5"/>
      <c r="N79" s="5"/>
      <c r="O79" s="5"/>
      <c r="P79" s="5"/>
      <c r="Q79" s="5"/>
      <c r="R79" s="5"/>
      <c r="S79" s="5"/>
      <c r="T79" s="5"/>
      <c r="U79" s="5"/>
      <c r="V79" s="5"/>
      <c r="W79" s="5"/>
      <c r="X79" s="5"/>
      <c r="Y79" s="5"/>
      <c r="Z79" s="5"/>
    </row>
    <row r="80" ht="30.75" customHeight="1">
      <c r="A80" s="6" t="s">
        <v>356</v>
      </c>
      <c r="B80" s="6" t="s">
        <v>353</v>
      </c>
      <c r="C80" s="6" t="s">
        <v>13</v>
      </c>
      <c r="D80" s="13" t="s">
        <v>276</v>
      </c>
      <c r="E80" s="10">
        <v>6615.0</v>
      </c>
      <c r="F80" s="9">
        <f t="shared" si="1"/>
        <v>4961.25</v>
      </c>
      <c r="G80" s="10" t="s">
        <v>357</v>
      </c>
      <c r="H80" s="6" t="s">
        <v>358</v>
      </c>
      <c r="I80" s="12">
        <v>90.94</v>
      </c>
      <c r="J80" s="12">
        <v>37.4</v>
      </c>
      <c r="K80" s="12">
        <v>26.77</v>
      </c>
      <c r="L80" s="5"/>
      <c r="M80" s="5"/>
      <c r="N80" s="5"/>
      <c r="O80" s="5"/>
      <c r="P80" s="5"/>
      <c r="Q80" s="5"/>
      <c r="R80" s="5"/>
      <c r="S80" s="5"/>
      <c r="T80" s="5"/>
      <c r="U80" s="5"/>
      <c r="V80" s="5"/>
      <c r="W80" s="5"/>
      <c r="X80" s="5"/>
      <c r="Y80" s="5"/>
      <c r="Z80" s="5"/>
    </row>
    <row r="81" ht="30.75" customHeight="1">
      <c r="A81" s="6" t="s">
        <v>359</v>
      </c>
      <c r="B81" s="6" t="s">
        <v>360</v>
      </c>
      <c r="C81" s="6" t="s">
        <v>13</v>
      </c>
      <c r="D81" s="13" t="s">
        <v>317</v>
      </c>
      <c r="E81" s="10">
        <v>5835.0</v>
      </c>
      <c r="F81" s="9">
        <f t="shared" si="1"/>
        <v>4376.25</v>
      </c>
      <c r="G81" s="10" t="s">
        <v>361</v>
      </c>
      <c r="H81" s="6" t="s">
        <v>362</v>
      </c>
      <c r="I81" s="12">
        <v>87.8</v>
      </c>
      <c r="J81" s="12">
        <v>37.4</v>
      </c>
      <c r="K81" s="12">
        <v>26.77</v>
      </c>
      <c r="L81" s="5"/>
      <c r="M81" s="5"/>
      <c r="N81" s="5"/>
      <c r="O81" s="5"/>
      <c r="P81" s="5"/>
      <c r="Q81" s="5"/>
      <c r="R81" s="5"/>
      <c r="S81" s="5"/>
      <c r="T81" s="5"/>
      <c r="U81" s="5"/>
      <c r="V81" s="5"/>
      <c r="W81" s="5"/>
      <c r="X81" s="5"/>
      <c r="Y81" s="5"/>
      <c r="Z81" s="5"/>
    </row>
    <row r="82" ht="30.75" customHeight="1">
      <c r="A82" s="6" t="s">
        <v>363</v>
      </c>
      <c r="B82" s="6" t="s">
        <v>360</v>
      </c>
      <c r="C82" s="6" t="s">
        <v>13</v>
      </c>
      <c r="D82" s="13" t="s">
        <v>317</v>
      </c>
      <c r="E82" s="10">
        <v>5835.0</v>
      </c>
      <c r="F82" s="9">
        <f t="shared" si="1"/>
        <v>4376.25</v>
      </c>
      <c r="G82" s="10" t="s">
        <v>364</v>
      </c>
      <c r="H82" s="6" t="s">
        <v>365</v>
      </c>
      <c r="I82" s="12">
        <v>87.8</v>
      </c>
      <c r="J82" s="12">
        <v>37.4</v>
      </c>
      <c r="K82" s="12">
        <v>26.77</v>
      </c>
      <c r="L82" s="5"/>
      <c r="M82" s="5"/>
      <c r="N82" s="5"/>
      <c r="O82" s="5"/>
      <c r="P82" s="5"/>
      <c r="Q82" s="5"/>
      <c r="R82" s="5"/>
      <c r="S82" s="5"/>
      <c r="T82" s="5"/>
      <c r="U82" s="5"/>
      <c r="V82" s="5"/>
      <c r="W82" s="5"/>
      <c r="X82" s="5"/>
      <c r="Y82" s="5"/>
      <c r="Z82" s="5"/>
    </row>
    <row r="83" ht="30.75" customHeight="1">
      <c r="A83" s="6" t="s">
        <v>366</v>
      </c>
      <c r="B83" s="6" t="s">
        <v>367</v>
      </c>
      <c r="C83" s="6" t="s">
        <v>13</v>
      </c>
      <c r="D83" s="13" t="s">
        <v>317</v>
      </c>
      <c r="E83" s="10">
        <v>5835.0</v>
      </c>
      <c r="F83" s="9">
        <f t="shared" si="1"/>
        <v>4376.25</v>
      </c>
      <c r="G83" s="10" t="s">
        <v>368</v>
      </c>
      <c r="H83" s="6" t="s">
        <v>369</v>
      </c>
      <c r="I83" s="12">
        <v>87.8</v>
      </c>
      <c r="J83" s="12">
        <v>37.4</v>
      </c>
      <c r="K83" s="12">
        <v>26.77</v>
      </c>
      <c r="L83" s="5"/>
      <c r="M83" s="5"/>
      <c r="N83" s="5"/>
      <c r="O83" s="5"/>
      <c r="P83" s="5"/>
      <c r="Q83" s="5"/>
      <c r="R83" s="5"/>
      <c r="S83" s="5"/>
      <c r="T83" s="5"/>
      <c r="U83" s="5"/>
      <c r="V83" s="5"/>
      <c r="W83" s="5"/>
      <c r="X83" s="5"/>
      <c r="Y83" s="5"/>
      <c r="Z83" s="5"/>
    </row>
    <row r="84" ht="30.75" customHeight="1">
      <c r="A84" s="6" t="s">
        <v>370</v>
      </c>
      <c r="B84" s="6" t="s">
        <v>367</v>
      </c>
      <c r="C84" s="6" t="s">
        <v>13</v>
      </c>
      <c r="D84" s="13" t="s">
        <v>317</v>
      </c>
      <c r="E84" s="10">
        <v>5835.0</v>
      </c>
      <c r="F84" s="9">
        <f t="shared" si="1"/>
        <v>4376.25</v>
      </c>
      <c r="G84" s="10" t="s">
        <v>371</v>
      </c>
      <c r="H84" s="6" t="s">
        <v>372</v>
      </c>
      <c r="I84" s="12">
        <v>87.8</v>
      </c>
      <c r="J84" s="12">
        <v>37.4</v>
      </c>
      <c r="K84" s="12">
        <v>26.77</v>
      </c>
      <c r="L84" s="5"/>
      <c r="M84" s="5"/>
      <c r="N84" s="5"/>
      <c r="O84" s="5"/>
      <c r="P84" s="5"/>
      <c r="Q84" s="5"/>
      <c r="R84" s="5"/>
      <c r="S84" s="5"/>
      <c r="T84" s="5"/>
      <c r="U84" s="5"/>
      <c r="V84" s="5"/>
      <c r="W84" s="5"/>
      <c r="X84" s="5"/>
      <c r="Y84" s="5"/>
      <c r="Z84" s="5"/>
    </row>
    <row r="85" ht="30.75" customHeight="1">
      <c r="A85" s="6" t="s">
        <v>373</v>
      </c>
      <c r="B85" s="6" t="s">
        <v>374</v>
      </c>
      <c r="C85" s="6" t="s">
        <v>13</v>
      </c>
      <c r="D85" s="13" t="s">
        <v>96</v>
      </c>
      <c r="E85" s="10">
        <f>1850*2.7</f>
        <v>4995</v>
      </c>
      <c r="F85" s="9">
        <f t="shared" si="1"/>
        <v>3746.25</v>
      </c>
      <c r="G85" s="10" t="s">
        <v>375</v>
      </c>
      <c r="H85" s="6" t="s">
        <v>376</v>
      </c>
      <c r="I85" s="12"/>
      <c r="J85" s="12"/>
      <c r="K85" s="12"/>
      <c r="L85" s="5"/>
      <c r="M85" s="5"/>
      <c r="N85" s="5"/>
      <c r="O85" s="5"/>
      <c r="P85" s="5"/>
      <c r="Q85" s="5"/>
      <c r="R85" s="5"/>
      <c r="S85" s="5"/>
      <c r="T85" s="5"/>
      <c r="U85" s="5"/>
      <c r="V85" s="5"/>
      <c r="W85" s="5"/>
      <c r="X85" s="5"/>
      <c r="Y85" s="5"/>
      <c r="Z85" s="5"/>
    </row>
    <row r="86" ht="30.75" customHeight="1">
      <c r="A86" s="6" t="s">
        <v>377</v>
      </c>
      <c r="B86" s="6" t="s">
        <v>378</v>
      </c>
      <c r="C86" s="6" t="s">
        <v>13</v>
      </c>
      <c r="D86" s="13" t="s">
        <v>96</v>
      </c>
      <c r="E86" s="10">
        <f>1585*2.7</f>
        <v>4279.5</v>
      </c>
      <c r="F86" s="9">
        <f t="shared" si="1"/>
        <v>3209.625</v>
      </c>
      <c r="G86" s="10" t="s">
        <v>379</v>
      </c>
      <c r="H86" s="6" t="s">
        <v>380</v>
      </c>
      <c r="I86" s="12"/>
      <c r="J86" s="12"/>
      <c r="K86" s="12"/>
      <c r="L86" s="5"/>
      <c r="M86" s="5"/>
      <c r="N86" s="5"/>
      <c r="O86" s="5"/>
      <c r="P86" s="5"/>
      <c r="Q86" s="5"/>
      <c r="R86" s="5"/>
      <c r="S86" s="5"/>
      <c r="T86" s="5"/>
      <c r="U86" s="5"/>
      <c r="V86" s="5"/>
      <c r="W86" s="5"/>
      <c r="X86" s="5"/>
      <c r="Y86" s="5"/>
      <c r="Z86" s="5"/>
    </row>
    <row r="87" ht="30.75" customHeight="1">
      <c r="A87" s="6" t="s">
        <v>381</v>
      </c>
      <c r="B87" s="6" t="s">
        <v>382</v>
      </c>
      <c r="C87" s="6" t="s">
        <v>13</v>
      </c>
      <c r="D87" s="13" t="s">
        <v>96</v>
      </c>
      <c r="E87" s="10">
        <f>1850*2.7</f>
        <v>4995</v>
      </c>
      <c r="F87" s="9">
        <f t="shared" si="1"/>
        <v>3746.25</v>
      </c>
      <c r="G87" s="10" t="s">
        <v>383</v>
      </c>
      <c r="H87" s="6" t="s">
        <v>384</v>
      </c>
      <c r="I87" s="12"/>
      <c r="J87" s="12"/>
      <c r="K87" s="12"/>
      <c r="L87" s="5"/>
      <c r="M87" s="5"/>
      <c r="N87" s="5"/>
      <c r="O87" s="5"/>
      <c r="P87" s="5"/>
      <c r="Q87" s="5"/>
      <c r="R87" s="5"/>
      <c r="S87" s="5"/>
      <c r="T87" s="5"/>
      <c r="U87" s="5"/>
      <c r="V87" s="5"/>
      <c r="W87" s="5"/>
      <c r="X87" s="5"/>
      <c r="Y87" s="5"/>
      <c r="Z87" s="5"/>
    </row>
    <row r="88" ht="30.75" customHeight="1">
      <c r="A88" s="6" t="s">
        <v>385</v>
      </c>
      <c r="B88" s="6" t="s">
        <v>386</v>
      </c>
      <c r="C88" s="6" t="s">
        <v>13</v>
      </c>
      <c r="D88" s="13" t="s">
        <v>96</v>
      </c>
      <c r="E88" s="10">
        <f>1190*2.7</f>
        <v>3213</v>
      </c>
      <c r="F88" s="9">
        <f t="shared" si="1"/>
        <v>2409.75</v>
      </c>
      <c r="G88" s="10" t="s">
        <v>387</v>
      </c>
      <c r="H88" s="6" t="s">
        <v>388</v>
      </c>
      <c r="I88" s="12"/>
      <c r="J88" s="12"/>
      <c r="K88" s="12"/>
      <c r="L88" s="5"/>
      <c r="M88" s="5"/>
      <c r="N88" s="5"/>
      <c r="O88" s="5"/>
      <c r="P88" s="5"/>
      <c r="Q88" s="5"/>
      <c r="R88" s="5"/>
      <c r="S88" s="5"/>
      <c r="T88" s="5"/>
      <c r="U88" s="5"/>
      <c r="V88" s="5"/>
      <c r="W88" s="5"/>
      <c r="X88" s="5"/>
      <c r="Y88" s="5"/>
      <c r="Z88" s="5"/>
    </row>
    <row r="89" ht="30.75" customHeight="1">
      <c r="A89" s="6" t="s">
        <v>389</v>
      </c>
      <c r="B89" s="6" t="s">
        <v>390</v>
      </c>
      <c r="C89" s="6" t="s">
        <v>13</v>
      </c>
      <c r="D89" s="13" t="s">
        <v>96</v>
      </c>
      <c r="E89" s="10">
        <f t="shared" ref="E89:E90" si="2">1960*2.7</f>
        <v>5292</v>
      </c>
      <c r="F89" s="9">
        <f t="shared" si="1"/>
        <v>3969</v>
      </c>
      <c r="G89" s="10" t="s">
        <v>391</v>
      </c>
      <c r="H89" s="6" t="s">
        <v>392</v>
      </c>
      <c r="I89" s="12"/>
      <c r="J89" s="12"/>
      <c r="K89" s="12"/>
      <c r="L89" s="5"/>
      <c r="M89" s="5"/>
      <c r="N89" s="5"/>
      <c r="O89" s="5"/>
      <c r="P89" s="5"/>
      <c r="Q89" s="5"/>
      <c r="R89" s="5"/>
      <c r="S89" s="5"/>
      <c r="T89" s="5"/>
      <c r="U89" s="5"/>
      <c r="V89" s="5"/>
      <c r="W89" s="5"/>
      <c r="X89" s="5"/>
      <c r="Y89" s="5"/>
      <c r="Z89" s="5"/>
    </row>
    <row r="90" ht="30.75" customHeight="1">
      <c r="A90" s="6" t="s">
        <v>393</v>
      </c>
      <c r="B90" s="6" t="s">
        <v>394</v>
      </c>
      <c r="C90" s="6" t="s">
        <v>13</v>
      </c>
      <c r="D90" s="13" t="s">
        <v>96</v>
      </c>
      <c r="E90" s="10">
        <f t="shared" si="2"/>
        <v>5292</v>
      </c>
      <c r="F90" s="9">
        <f t="shared" si="1"/>
        <v>3969</v>
      </c>
      <c r="G90" s="10" t="s">
        <v>395</v>
      </c>
      <c r="H90" s="6" t="s">
        <v>396</v>
      </c>
      <c r="I90" s="12"/>
      <c r="J90" s="12"/>
      <c r="K90" s="12"/>
      <c r="L90" s="5"/>
      <c r="M90" s="5"/>
      <c r="N90" s="5"/>
      <c r="O90" s="5"/>
      <c r="P90" s="5"/>
      <c r="Q90" s="5"/>
      <c r="R90" s="5"/>
      <c r="S90" s="5"/>
      <c r="T90" s="5"/>
      <c r="U90" s="5"/>
      <c r="V90" s="5"/>
      <c r="W90" s="5"/>
      <c r="X90" s="5"/>
      <c r="Y90" s="5"/>
      <c r="Z90" s="5"/>
    </row>
    <row r="91" ht="30.75" customHeight="1">
      <c r="A91" s="6" t="s">
        <v>397</v>
      </c>
      <c r="B91" s="10" t="s">
        <v>398</v>
      </c>
      <c r="C91" s="10" t="s">
        <v>13</v>
      </c>
      <c r="D91" s="13" t="s">
        <v>96</v>
      </c>
      <c r="E91" s="10">
        <f>2420*2.7</f>
        <v>6534</v>
      </c>
      <c r="F91" s="9">
        <f t="shared" si="1"/>
        <v>4900.5</v>
      </c>
      <c r="G91" s="10" t="s">
        <v>399</v>
      </c>
      <c r="H91" s="6" t="s">
        <v>400</v>
      </c>
      <c r="I91" s="12"/>
      <c r="J91" s="12"/>
      <c r="K91" s="12"/>
      <c r="L91" s="5"/>
      <c r="M91" s="5"/>
      <c r="N91" s="5"/>
      <c r="O91" s="5"/>
      <c r="P91" s="5"/>
      <c r="Q91" s="5"/>
      <c r="R91" s="5"/>
      <c r="S91" s="5"/>
      <c r="T91" s="5"/>
      <c r="U91" s="5"/>
      <c r="V91" s="5"/>
      <c r="W91" s="5"/>
      <c r="X91" s="5"/>
      <c r="Y91" s="5"/>
      <c r="Z91" s="5"/>
    </row>
    <row r="92" ht="30.75" customHeight="1">
      <c r="A92" s="6" t="s">
        <v>401</v>
      </c>
      <c r="B92" s="10" t="s">
        <v>402</v>
      </c>
      <c r="C92" s="10" t="s">
        <v>13</v>
      </c>
      <c r="D92" s="13" t="s">
        <v>96</v>
      </c>
      <c r="E92" s="10">
        <f>990*2.7</f>
        <v>2673</v>
      </c>
      <c r="F92" s="9">
        <f t="shared" si="1"/>
        <v>2004.75</v>
      </c>
      <c r="G92" s="10" t="s">
        <v>403</v>
      </c>
      <c r="H92" s="6" t="s">
        <v>404</v>
      </c>
      <c r="I92" s="12"/>
      <c r="J92" s="12"/>
      <c r="K92" s="12"/>
      <c r="L92" s="5"/>
      <c r="M92" s="5"/>
      <c r="N92" s="5"/>
      <c r="O92" s="5"/>
      <c r="P92" s="5"/>
      <c r="Q92" s="5"/>
      <c r="R92" s="5"/>
      <c r="S92" s="5"/>
      <c r="T92" s="5"/>
      <c r="U92" s="5"/>
      <c r="V92" s="5"/>
      <c r="W92" s="5"/>
      <c r="X92" s="5"/>
      <c r="Y92" s="5"/>
      <c r="Z92" s="5"/>
    </row>
    <row r="93" ht="30.75" customHeight="1">
      <c r="A93" s="6" t="s">
        <v>405</v>
      </c>
      <c r="B93" s="10" t="s">
        <v>406</v>
      </c>
      <c r="C93" s="10" t="s">
        <v>13</v>
      </c>
      <c r="D93" s="13" t="s">
        <v>96</v>
      </c>
      <c r="E93" s="10">
        <f>2.7*1715</f>
        <v>4630.5</v>
      </c>
      <c r="F93" s="9">
        <f t="shared" si="1"/>
        <v>3472.875</v>
      </c>
      <c r="G93" s="10" t="s">
        <v>407</v>
      </c>
      <c r="H93" s="6" t="s">
        <v>408</v>
      </c>
      <c r="I93" s="12"/>
      <c r="J93" s="12"/>
      <c r="K93" s="12"/>
      <c r="L93" s="5"/>
      <c r="M93" s="5"/>
      <c r="N93" s="5"/>
      <c r="O93" s="5"/>
      <c r="P93" s="5"/>
      <c r="Q93" s="5"/>
      <c r="R93" s="5"/>
      <c r="S93" s="5"/>
      <c r="T93" s="5"/>
      <c r="U93" s="5"/>
      <c r="V93" s="5"/>
      <c r="W93" s="5"/>
      <c r="X93" s="5"/>
      <c r="Y93" s="5"/>
      <c r="Z93" s="5"/>
    </row>
    <row r="94" ht="30.75" customHeight="1">
      <c r="A94" s="6" t="s">
        <v>409</v>
      </c>
      <c r="B94" s="10" t="s">
        <v>410</v>
      </c>
      <c r="C94" s="10" t="s">
        <v>13</v>
      </c>
      <c r="D94" s="13" t="s">
        <v>96</v>
      </c>
      <c r="E94" s="10">
        <f>2.7*1325</f>
        <v>3577.5</v>
      </c>
      <c r="F94" s="9">
        <f t="shared" si="1"/>
        <v>2683.125</v>
      </c>
      <c r="G94" s="10" t="s">
        <v>411</v>
      </c>
      <c r="H94" s="6" t="s">
        <v>412</v>
      </c>
      <c r="I94" s="12"/>
      <c r="J94" s="12"/>
      <c r="K94" s="12"/>
      <c r="L94" s="5"/>
      <c r="M94" s="5"/>
      <c r="N94" s="5"/>
      <c r="O94" s="5"/>
      <c r="P94" s="5"/>
      <c r="Q94" s="5"/>
      <c r="R94" s="5"/>
      <c r="S94" s="5"/>
      <c r="T94" s="5"/>
      <c r="U94" s="5"/>
      <c r="V94" s="5"/>
      <c r="W94" s="5"/>
      <c r="X94" s="5"/>
      <c r="Y94" s="5"/>
      <c r="Z94" s="5"/>
    </row>
    <row r="95" ht="30.75" customHeight="1">
      <c r="A95" s="6" t="s">
        <v>413</v>
      </c>
      <c r="B95" s="10" t="s">
        <v>414</v>
      </c>
      <c r="C95" s="10" t="s">
        <v>13</v>
      </c>
      <c r="D95" s="13" t="s">
        <v>96</v>
      </c>
      <c r="E95" s="10">
        <f>2.7*1705</f>
        <v>4603.5</v>
      </c>
      <c r="F95" s="9">
        <f t="shared" si="1"/>
        <v>3452.625</v>
      </c>
      <c r="G95" s="10" t="s">
        <v>415</v>
      </c>
      <c r="H95" s="6" t="s">
        <v>416</v>
      </c>
      <c r="I95" s="12"/>
      <c r="J95" s="12"/>
      <c r="K95" s="12"/>
      <c r="L95" s="5"/>
      <c r="M95" s="5"/>
      <c r="N95" s="5"/>
      <c r="O95" s="5"/>
      <c r="P95" s="5"/>
      <c r="Q95" s="5"/>
      <c r="R95" s="5"/>
      <c r="S95" s="5"/>
      <c r="T95" s="5"/>
      <c r="U95" s="5"/>
      <c r="V95" s="5"/>
      <c r="W95" s="5"/>
      <c r="X95" s="5"/>
      <c r="Y95" s="5"/>
      <c r="Z95" s="5"/>
    </row>
    <row r="96" ht="30.75" customHeight="1">
      <c r="A96" s="6" t="s">
        <v>417</v>
      </c>
      <c r="B96" s="10" t="s">
        <v>418</v>
      </c>
      <c r="C96" s="10" t="s">
        <v>13</v>
      </c>
      <c r="D96" s="13" t="s">
        <v>96</v>
      </c>
      <c r="E96" s="10">
        <f>2.7*2555</f>
        <v>6898.5</v>
      </c>
      <c r="F96" s="9">
        <f t="shared" si="1"/>
        <v>5173.875</v>
      </c>
      <c r="G96" s="10" t="s">
        <v>419</v>
      </c>
      <c r="H96" s="6" t="s">
        <v>420</v>
      </c>
      <c r="I96" s="12"/>
      <c r="J96" s="12"/>
      <c r="K96" s="12"/>
      <c r="L96" s="5"/>
      <c r="M96" s="5"/>
      <c r="N96" s="5"/>
      <c r="O96" s="5"/>
      <c r="P96" s="5"/>
      <c r="Q96" s="5"/>
      <c r="R96" s="5"/>
      <c r="S96" s="5"/>
      <c r="T96" s="5"/>
      <c r="U96" s="5"/>
      <c r="V96" s="5"/>
      <c r="W96" s="5"/>
      <c r="X96" s="5"/>
      <c r="Y96" s="5"/>
      <c r="Z96" s="5"/>
    </row>
    <row r="97" ht="30.75" customHeight="1">
      <c r="A97" s="6" t="s">
        <v>421</v>
      </c>
      <c r="B97" s="10" t="s">
        <v>422</v>
      </c>
      <c r="C97" s="10" t="s">
        <v>13</v>
      </c>
      <c r="D97" s="13" t="s">
        <v>96</v>
      </c>
      <c r="E97" s="10">
        <f>2.7*2375</f>
        <v>6412.5</v>
      </c>
      <c r="F97" s="9">
        <f t="shared" si="1"/>
        <v>4809.375</v>
      </c>
      <c r="G97" s="10" t="s">
        <v>423</v>
      </c>
      <c r="H97" s="6" t="s">
        <v>424</v>
      </c>
      <c r="I97" s="12"/>
      <c r="J97" s="12"/>
      <c r="K97" s="12"/>
      <c r="L97" s="5"/>
      <c r="M97" s="5"/>
      <c r="N97" s="5"/>
      <c r="O97" s="5"/>
      <c r="P97" s="5"/>
      <c r="Q97" s="5"/>
      <c r="R97" s="5"/>
      <c r="S97" s="5"/>
      <c r="T97" s="5"/>
      <c r="U97" s="5"/>
      <c r="V97" s="5"/>
      <c r="W97" s="5"/>
      <c r="X97" s="5"/>
      <c r="Y97" s="5"/>
      <c r="Z97" s="5"/>
    </row>
    <row r="98" ht="30.75" customHeight="1">
      <c r="A98" s="6" t="s">
        <v>425</v>
      </c>
      <c r="B98" s="10" t="s">
        <v>426</v>
      </c>
      <c r="C98" s="10" t="s">
        <v>13</v>
      </c>
      <c r="D98" s="13" t="s">
        <v>96</v>
      </c>
      <c r="E98" s="10">
        <f>2.7*2455</f>
        <v>6628.5</v>
      </c>
      <c r="F98" s="9">
        <f t="shared" si="1"/>
        <v>4971.375</v>
      </c>
      <c r="G98" s="10" t="s">
        <v>427</v>
      </c>
      <c r="H98" s="6" t="s">
        <v>428</v>
      </c>
      <c r="I98" s="12"/>
      <c r="J98" s="12"/>
      <c r="K98" s="12"/>
      <c r="L98" s="5"/>
      <c r="M98" s="5"/>
      <c r="N98" s="5"/>
      <c r="O98" s="5"/>
      <c r="P98" s="5"/>
      <c r="Q98" s="5"/>
      <c r="R98" s="5"/>
      <c r="S98" s="5"/>
      <c r="T98" s="5"/>
      <c r="U98" s="5"/>
      <c r="V98" s="5"/>
      <c r="W98" s="5"/>
      <c r="X98" s="5"/>
      <c r="Y98" s="5"/>
      <c r="Z98" s="5"/>
    </row>
    <row r="99" ht="30.75" customHeight="1">
      <c r="A99" s="6" t="s">
        <v>429</v>
      </c>
      <c r="B99" s="10" t="s">
        <v>430</v>
      </c>
      <c r="C99" s="10" t="s">
        <v>13</v>
      </c>
      <c r="D99" s="13" t="s">
        <v>96</v>
      </c>
      <c r="E99" s="10">
        <f>2.7*1605</f>
        <v>4333.5</v>
      </c>
      <c r="F99" s="9">
        <f t="shared" si="1"/>
        <v>3250.125</v>
      </c>
      <c r="G99" s="10" t="s">
        <v>431</v>
      </c>
      <c r="H99" s="6" t="s">
        <v>432</v>
      </c>
      <c r="I99" s="12"/>
      <c r="J99" s="12"/>
      <c r="K99" s="12"/>
      <c r="L99" s="5"/>
      <c r="M99" s="5"/>
      <c r="N99" s="5"/>
      <c r="O99" s="5"/>
      <c r="P99" s="5"/>
      <c r="Q99" s="5"/>
      <c r="R99" s="5"/>
      <c r="S99" s="5"/>
      <c r="T99" s="5"/>
      <c r="U99" s="5"/>
      <c r="V99" s="5"/>
      <c r="W99" s="5"/>
      <c r="X99" s="5"/>
      <c r="Y99" s="5"/>
      <c r="Z99" s="5"/>
    </row>
    <row r="100" ht="30.75" customHeight="1">
      <c r="A100" s="6" t="s">
        <v>433</v>
      </c>
      <c r="B100" s="10" t="s">
        <v>434</v>
      </c>
      <c r="C100" s="10" t="s">
        <v>13</v>
      </c>
      <c r="D100" s="13" t="s">
        <v>96</v>
      </c>
      <c r="E100" s="10">
        <f t="shared" ref="E100:E101" si="3">2.7*1440</f>
        <v>3888</v>
      </c>
      <c r="F100" s="9">
        <f t="shared" si="1"/>
        <v>2916</v>
      </c>
      <c r="G100" s="10" t="s">
        <v>435</v>
      </c>
      <c r="H100" s="6" t="s">
        <v>436</v>
      </c>
      <c r="I100" s="12"/>
      <c r="J100" s="12"/>
      <c r="K100" s="12"/>
      <c r="L100" s="5"/>
      <c r="M100" s="5"/>
      <c r="N100" s="5"/>
      <c r="O100" s="5"/>
      <c r="P100" s="5"/>
      <c r="Q100" s="5"/>
      <c r="R100" s="5"/>
      <c r="S100" s="5"/>
      <c r="T100" s="5"/>
      <c r="U100" s="5"/>
      <c r="V100" s="5"/>
      <c r="W100" s="5"/>
      <c r="X100" s="5"/>
      <c r="Y100" s="5"/>
      <c r="Z100" s="5"/>
    </row>
    <row r="101" ht="30.75" customHeight="1">
      <c r="A101" s="6" t="s">
        <v>437</v>
      </c>
      <c r="B101" s="10" t="s">
        <v>438</v>
      </c>
      <c r="C101" s="10" t="s">
        <v>13</v>
      </c>
      <c r="D101" s="13" t="s">
        <v>96</v>
      </c>
      <c r="E101" s="10">
        <f t="shared" si="3"/>
        <v>3888</v>
      </c>
      <c r="F101" s="9">
        <f t="shared" si="1"/>
        <v>2916</v>
      </c>
      <c r="G101" s="10" t="s">
        <v>439</v>
      </c>
      <c r="H101" s="6" t="s">
        <v>440</v>
      </c>
      <c r="I101" s="12"/>
      <c r="J101" s="12"/>
      <c r="K101" s="12"/>
      <c r="L101" s="5"/>
      <c r="M101" s="5"/>
      <c r="N101" s="5"/>
      <c r="O101" s="5"/>
      <c r="P101" s="5"/>
      <c r="Q101" s="5"/>
      <c r="R101" s="5"/>
      <c r="S101" s="5"/>
      <c r="T101" s="5"/>
      <c r="U101" s="5"/>
      <c r="V101" s="5"/>
      <c r="W101" s="5"/>
      <c r="X101" s="5"/>
      <c r="Y101" s="5"/>
      <c r="Z101" s="5"/>
    </row>
    <row r="102" ht="30.75" customHeight="1">
      <c r="A102" s="6" t="s">
        <v>441</v>
      </c>
      <c r="B102" s="10" t="s">
        <v>442</v>
      </c>
      <c r="C102" s="10" t="s">
        <v>13</v>
      </c>
      <c r="D102" s="13" t="s">
        <v>96</v>
      </c>
      <c r="E102" s="14">
        <f>2.7*1235</f>
        <v>3334.5</v>
      </c>
      <c r="F102" s="9">
        <f t="shared" si="1"/>
        <v>2500.875</v>
      </c>
      <c r="G102" s="10" t="s">
        <v>443</v>
      </c>
      <c r="H102" s="6" t="s">
        <v>444</v>
      </c>
      <c r="I102" s="5"/>
      <c r="J102" s="5"/>
      <c r="K102" s="5"/>
      <c r="L102" s="5"/>
      <c r="M102" s="5"/>
      <c r="N102" s="5"/>
      <c r="O102" s="5"/>
      <c r="P102" s="5"/>
      <c r="Q102" s="5"/>
      <c r="R102" s="5"/>
      <c r="S102" s="5"/>
      <c r="T102" s="5"/>
      <c r="U102" s="5"/>
      <c r="V102" s="5"/>
      <c r="W102" s="5"/>
      <c r="X102" s="5"/>
      <c r="Y102" s="5"/>
      <c r="Z102" s="5"/>
    </row>
    <row r="103" ht="30.75" customHeight="1">
      <c r="A103" s="6" t="s">
        <v>445</v>
      </c>
      <c r="B103" s="10" t="s">
        <v>446</v>
      </c>
      <c r="C103" s="10" t="s">
        <v>13</v>
      </c>
      <c r="D103" s="13" t="s">
        <v>96</v>
      </c>
      <c r="E103" s="14">
        <f t="shared" ref="E103:E104" si="4">2.7*1795</f>
        <v>4846.5</v>
      </c>
      <c r="F103" s="9">
        <f t="shared" si="1"/>
        <v>3634.875</v>
      </c>
      <c r="G103" s="10" t="s">
        <v>447</v>
      </c>
      <c r="H103" s="6" t="s">
        <v>448</v>
      </c>
      <c r="I103" s="5"/>
      <c r="J103" s="5"/>
      <c r="K103" s="5"/>
      <c r="L103" s="5"/>
      <c r="M103" s="5"/>
      <c r="N103" s="5"/>
      <c r="O103" s="5"/>
      <c r="P103" s="5"/>
      <c r="Q103" s="5"/>
      <c r="R103" s="5"/>
      <c r="S103" s="5"/>
      <c r="T103" s="5"/>
      <c r="U103" s="5"/>
      <c r="V103" s="5"/>
      <c r="W103" s="5"/>
      <c r="X103" s="5"/>
      <c r="Y103" s="5"/>
      <c r="Z103" s="5"/>
    </row>
    <row r="104" ht="30.75" customHeight="1">
      <c r="A104" s="6" t="s">
        <v>449</v>
      </c>
      <c r="B104" s="10" t="s">
        <v>450</v>
      </c>
      <c r="C104" s="10" t="s">
        <v>13</v>
      </c>
      <c r="D104" s="13" t="s">
        <v>96</v>
      </c>
      <c r="E104" s="14">
        <f t="shared" si="4"/>
        <v>4846.5</v>
      </c>
      <c r="F104" s="9">
        <f t="shared" si="1"/>
        <v>3634.875</v>
      </c>
      <c r="G104" s="10" t="s">
        <v>451</v>
      </c>
      <c r="H104" s="6" t="s">
        <v>452</v>
      </c>
      <c r="I104" s="5"/>
      <c r="J104" s="5"/>
      <c r="K104" s="5"/>
      <c r="L104" s="5"/>
      <c r="M104" s="5"/>
      <c r="N104" s="5"/>
      <c r="O104" s="5"/>
      <c r="P104" s="5"/>
      <c r="Q104" s="5"/>
      <c r="R104" s="5"/>
      <c r="S104" s="5"/>
      <c r="T104" s="5"/>
      <c r="U104" s="5"/>
      <c r="V104" s="5"/>
      <c r="W104" s="5"/>
      <c r="X104" s="5"/>
      <c r="Y104" s="5"/>
      <c r="Z104" s="5"/>
    </row>
    <row r="105" ht="30.75" customHeight="1">
      <c r="A105" s="6" t="s">
        <v>453</v>
      </c>
      <c r="B105" s="10" t="s">
        <v>454</v>
      </c>
      <c r="C105" s="10" t="s">
        <v>13</v>
      </c>
      <c r="D105" s="13" t="s">
        <v>96</v>
      </c>
      <c r="E105" s="14">
        <f>2.7*990</f>
        <v>2673</v>
      </c>
      <c r="F105" s="9">
        <f t="shared" si="1"/>
        <v>2004.75</v>
      </c>
      <c r="G105" s="10" t="s">
        <v>455</v>
      </c>
      <c r="H105" s="6" t="s">
        <v>456</v>
      </c>
      <c r="I105" s="5"/>
      <c r="J105" s="5"/>
      <c r="K105" s="5"/>
      <c r="L105" s="5"/>
      <c r="M105" s="5"/>
      <c r="N105" s="5"/>
      <c r="O105" s="5"/>
      <c r="P105" s="5"/>
      <c r="Q105" s="5"/>
      <c r="R105" s="5"/>
      <c r="S105" s="5"/>
      <c r="T105" s="5"/>
      <c r="U105" s="5"/>
      <c r="V105" s="5"/>
      <c r="W105" s="5"/>
      <c r="X105" s="5"/>
      <c r="Y105" s="5"/>
      <c r="Z105" s="5"/>
    </row>
    <row r="106" ht="30.75" customHeight="1">
      <c r="A106" s="6" t="s">
        <v>457</v>
      </c>
      <c r="B106" s="10" t="s">
        <v>458</v>
      </c>
      <c r="C106" s="10" t="s">
        <v>13</v>
      </c>
      <c r="D106" s="13" t="s">
        <v>96</v>
      </c>
      <c r="E106" s="10">
        <f t="shared" ref="E106:E107" si="5">2.7*1525</f>
        <v>4117.5</v>
      </c>
      <c r="F106" s="9">
        <f t="shared" si="1"/>
        <v>3088.125</v>
      </c>
      <c r="G106" s="10" t="s">
        <v>459</v>
      </c>
      <c r="H106" s="6" t="s">
        <v>460</v>
      </c>
      <c r="I106" s="5"/>
      <c r="J106" s="5"/>
      <c r="K106" s="5"/>
      <c r="L106" s="5"/>
      <c r="M106" s="5"/>
      <c r="N106" s="5"/>
      <c r="O106" s="5"/>
      <c r="P106" s="5"/>
      <c r="Q106" s="5"/>
      <c r="R106" s="5"/>
      <c r="S106" s="5"/>
      <c r="T106" s="5"/>
      <c r="U106" s="5"/>
      <c r="V106" s="5"/>
      <c r="W106" s="5"/>
      <c r="X106" s="5"/>
      <c r="Y106" s="5"/>
      <c r="Z106" s="5"/>
    </row>
    <row r="107" ht="30.75" customHeight="1">
      <c r="A107" s="6" t="s">
        <v>461</v>
      </c>
      <c r="B107" s="10" t="s">
        <v>462</v>
      </c>
      <c r="C107" s="10" t="s">
        <v>13</v>
      </c>
      <c r="D107" s="13" t="s">
        <v>96</v>
      </c>
      <c r="E107" s="14">
        <f t="shared" si="5"/>
        <v>4117.5</v>
      </c>
      <c r="F107" s="9">
        <f t="shared" si="1"/>
        <v>3088.125</v>
      </c>
      <c r="G107" s="10" t="s">
        <v>463</v>
      </c>
      <c r="H107" s="6" t="s">
        <v>464</v>
      </c>
      <c r="I107" s="5"/>
      <c r="J107" s="5"/>
      <c r="K107" s="5"/>
      <c r="L107" s="5"/>
      <c r="M107" s="5"/>
      <c r="N107" s="5"/>
      <c r="O107" s="5"/>
      <c r="P107" s="5"/>
      <c r="Q107" s="5"/>
      <c r="R107" s="5"/>
      <c r="S107" s="5"/>
      <c r="T107" s="5"/>
      <c r="U107" s="5"/>
      <c r="V107" s="5"/>
      <c r="W107" s="5"/>
      <c r="X107" s="5"/>
      <c r="Y107" s="5"/>
      <c r="Z107" s="5"/>
    </row>
    <row r="108" ht="30.75" customHeight="1">
      <c r="A108" s="6" t="s">
        <v>465</v>
      </c>
      <c r="B108" s="10" t="s">
        <v>466</v>
      </c>
      <c r="C108" s="10" t="s">
        <v>13</v>
      </c>
      <c r="D108" s="13" t="s">
        <v>96</v>
      </c>
      <c r="E108" s="14">
        <f>2.7*860</f>
        <v>2322</v>
      </c>
      <c r="F108" s="9">
        <f t="shared" si="1"/>
        <v>1741.5</v>
      </c>
      <c r="G108" s="10" t="s">
        <v>467</v>
      </c>
      <c r="H108" s="6" t="s">
        <v>468</v>
      </c>
      <c r="I108" s="5"/>
      <c r="J108" s="5"/>
      <c r="K108" s="5"/>
      <c r="L108" s="5"/>
      <c r="M108" s="5"/>
      <c r="N108" s="5"/>
      <c r="O108" s="5"/>
      <c r="P108" s="5"/>
      <c r="Q108" s="5"/>
      <c r="R108" s="5"/>
      <c r="S108" s="5"/>
      <c r="T108" s="5"/>
      <c r="U108" s="5"/>
      <c r="V108" s="5"/>
      <c r="W108" s="5"/>
      <c r="X108" s="5"/>
      <c r="Y108" s="5"/>
      <c r="Z108" s="5"/>
    </row>
    <row r="109" ht="30.75" customHeight="1">
      <c r="A109" s="6" t="s">
        <v>469</v>
      </c>
      <c r="B109" s="10" t="s">
        <v>470</v>
      </c>
      <c r="C109" s="10" t="s">
        <v>13</v>
      </c>
      <c r="D109" s="13" t="s">
        <v>96</v>
      </c>
      <c r="E109" s="14">
        <f>2.7*1780</f>
        <v>4806</v>
      </c>
      <c r="F109" s="9">
        <f t="shared" si="1"/>
        <v>3604.5</v>
      </c>
      <c r="G109" s="10" t="s">
        <v>471</v>
      </c>
      <c r="H109" s="6" t="s">
        <v>472</v>
      </c>
      <c r="I109" s="5"/>
      <c r="J109" s="5"/>
      <c r="K109" s="5"/>
      <c r="L109" s="5"/>
      <c r="M109" s="5"/>
      <c r="N109" s="5"/>
      <c r="O109" s="5"/>
      <c r="P109" s="5"/>
      <c r="Q109" s="5"/>
      <c r="R109" s="5"/>
      <c r="S109" s="5"/>
      <c r="T109" s="5"/>
      <c r="U109" s="5"/>
      <c r="V109" s="5"/>
      <c r="W109" s="5"/>
      <c r="X109" s="5"/>
      <c r="Y109" s="5"/>
      <c r="Z109" s="5"/>
    </row>
    <row r="110" ht="30.75" customHeight="1">
      <c r="A110" s="6" t="s">
        <v>473</v>
      </c>
      <c r="B110" s="10" t="s">
        <v>474</v>
      </c>
      <c r="C110" s="10" t="s">
        <v>13</v>
      </c>
      <c r="D110" s="13" t="s">
        <v>96</v>
      </c>
      <c r="E110" s="14">
        <f>2.7*2290</f>
        <v>6183</v>
      </c>
      <c r="F110" s="9">
        <f t="shared" si="1"/>
        <v>4637.25</v>
      </c>
      <c r="G110" s="10" t="s">
        <v>475</v>
      </c>
      <c r="H110" s="6" t="s">
        <v>476</v>
      </c>
      <c r="I110" s="5"/>
      <c r="J110" s="5"/>
      <c r="K110" s="5"/>
      <c r="L110" s="5"/>
      <c r="M110" s="5"/>
      <c r="N110" s="5"/>
      <c r="O110" s="5"/>
      <c r="P110" s="5"/>
      <c r="Q110" s="5"/>
      <c r="R110" s="5"/>
      <c r="S110" s="5"/>
      <c r="T110" s="5"/>
      <c r="U110" s="5"/>
      <c r="V110" s="5"/>
      <c r="W110" s="5"/>
      <c r="X110" s="5"/>
      <c r="Y110" s="5"/>
      <c r="Z110" s="5"/>
    </row>
    <row r="111" ht="30.75" customHeight="1">
      <c r="A111" s="6" t="s">
        <v>477</v>
      </c>
      <c r="B111" s="10" t="s">
        <v>478</v>
      </c>
      <c r="C111" s="10" t="s">
        <v>13</v>
      </c>
      <c r="D111" s="13" t="s">
        <v>96</v>
      </c>
      <c r="E111" s="14">
        <f>2.7*1650</f>
        <v>4455</v>
      </c>
      <c r="F111" s="9">
        <f t="shared" si="1"/>
        <v>3341.25</v>
      </c>
      <c r="G111" s="10" t="s">
        <v>479</v>
      </c>
      <c r="H111" s="6" t="s">
        <v>480</v>
      </c>
      <c r="I111" s="5"/>
      <c r="J111" s="5"/>
      <c r="K111" s="5"/>
      <c r="L111" s="5"/>
      <c r="M111" s="5"/>
      <c r="N111" s="5"/>
      <c r="O111" s="5"/>
      <c r="P111" s="5"/>
      <c r="Q111" s="5"/>
      <c r="R111" s="5"/>
      <c r="S111" s="5"/>
      <c r="T111" s="5"/>
      <c r="U111" s="5"/>
      <c r="V111" s="5"/>
      <c r="W111" s="5"/>
      <c r="X111" s="5"/>
      <c r="Y111" s="5"/>
      <c r="Z111" s="5"/>
    </row>
    <row r="112" ht="30.75" customHeight="1">
      <c r="A112" s="6" t="s">
        <v>481</v>
      </c>
      <c r="B112" s="10" t="s">
        <v>482</v>
      </c>
      <c r="C112" s="10" t="s">
        <v>13</v>
      </c>
      <c r="D112" s="13" t="s">
        <v>96</v>
      </c>
      <c r="E112" s="14">
        <f>2.7*2110</f>
        <v>5697</v>
      </c>
      <c r="F112" s="9">
        <f t="shared" si="1"/>
        <v>4272.75</v>
      </c>
      <c r="G112" s="10" t="s">
        <v>483</v>
      </c>
      <c r="H112" s="6" t="s">
        <v>484</v>
      </c>
      <c r="I112" s="5"/>
      <c r="J112" s="5"/>
      <c r="K112" s="5"/>
      <c r="L112" s="5"/>
      <c r="M112" s="5"/>
      <c r="N112" s="5"/>
      <c r="O112" s="5"/>
      <c r="P112" s="5"/>
      <c r="Q112" s="5"/>
      <c r="R112" s="5"/>
      <c r="S112" s="5"/>
      <c r="T112" s="5"/>
      <c r="U112" s="5"/>
      <c r="V112" s="5"/>
      <c r="W112" s="5"/>
      <c r="X112" s="5"/>
      <c r="Y112" s="5"/>
      <c r="Z112" s="5"/>
    </row>
    <row r="113" ht="30.75" customHeight="1">
      <c r="A113" s="6" t="s">
        <v>485</v>
      </c>
      <c r="B113" s="10" t="s">
        <v>486</v>
      </c>
      <c r="C113" s="10" t="s">
        <v>13</v>
      </c>
      <c r="D113" s="13" t="s">
        <v>96</v>
      </c>
      <c r="E113" s="14">
        <f>2.7*2605</f>
        <v>7033.5</v>
      </c>
      <c r="F113" s="9">
        <f t="shared" si="1"/>
        <v>5275.125</v>
      </c>
      <c r="G113" s="10" t="s">
        <v>487</v>
      </c>
      <c r="H113" s="6" t="s">
        <v>488</v>
      </c>
      <c r="I113" s="5"/>
      <c r="J113" s="5"/>
      <c r="K113" s="5"/>
      <c r="L113" s="5"/>
      <c r="M113" s="5"/>
      <c r="N113" s="5"/>
      <c r="O113" s="5"/>
      <c r="P113" s="5"/>
      <c r="Q113" s="5"/>
      <c r="R113" s="5"/>
      <c r="S113" s="5"/>
      <c r="T113" s="5"/>
      <c r="U113" s="5"/>
      <c r="V113" s="5"/>
      <c r="W113" s="5"/>
      <c r="X113" s="5"/>
      <c r="Y113" s="5"/>
      <c r="Z113" s="5"/>
    </row>
    <row r="114" ht="30.75" customHeight="1">
      <c r="A114" s="6" t="s">
        <v>489</v>
      </c>
      <c r="B114" s="10" t="s">
        <v>490</v>
      </c>
      <c r="C114" s="10" t="s">
        <v>13</v>
      </c>
      <c r="D114" s="13" t="s">
        <v>96</v>
      </c>
      <c r="E114" s="14">
        <f>2.7*2145</f>
        <v>5791.5</v>
      </c>
      <c r="F114" s="9">
        <f t="shared" si="1"/>
        <v>4343.625</v>
      </c>
      <c r="G114" s="10" t="s">
        <v>491</v>
      </c>
      <c r="H114" s="6" t="s">
        <v>492</v>
      </c>
      <c r="I114" s="5"/>
      <c r="J114" s="5"/>
      <c r="K114" s="5"/>
      <c r="L114" s="5"/>
      <c r="M114" s="5"/>
      <c r="N114" s="5"/>
      <c r="O114" s="5"/>
      <c r="P114" s="5"/>
      <c r="Q114" s="5"/>
      <c r="R114" s="5"/>
      <c r="S114" s="5"/>
      <c r="T114" s="5"/>
      <c r="U114" s="5"/>
      <c r="V114" s="5"/>
      <c r="W114" s="5"/>
      <c r="X114" s="5"/>
      <c r="Y114" s="5"/>
      <c r="Z114" s="5"/>
    </row>
    <row r="115" ht="30.75" customHeight="1">
      <c r="A115" s="6" t="s">
        <v>493</v>
      </c>
      <c r="B115" s="10" t="s">
        <v>494</v>
      </c>
      <c r="C115" s="10" t="s">
        <v>13</v>
      </c>
      <c r="D115" s="13" t="s">
        <v>96</v>
      </c>
      <c r="E115" s="14">
        <f>2.7*2310</f>
        <v>6237</v>
      </c>
      <c r="F115" s="9">
        <f t="shared" si="1"/>
        <v>4677.75</v>
      </c>
      <c r="G115" s="10" t="s">
        <v>495</v>
      </c>
      <c r="H115" s="6" t="s">
        <v>496</v>
      </c>
      <c r="I115" s="5"/>
      <c r="J115" s="5"/>
      <c r="K115" s="5"/>
      <c r="L115" s="5"/>
      <c r="M115" s="5"/>
      <c r="N115" s="5"/>
      <c r="O115" s="5"/>
      <c r="P115" s="5"/>
      <c r="Q115" s="5"/>
      <c r="R115" s="5"/>
      <c r="S115" s="5"/>
      <c r="T115" s="5"/>
      <c r="U115" s="5"/>
      <c r="V115" s="5"/>
      <c r="W115" s="5"/>
      <c r="X115" s="5"/>
      <c r="Y115" s="5"/>
      <c r="Z115" s="5"/>
    </row>
    <row r="116" ht="30.75" customHeight="1">
      <c r="A116" s="6" t="s">
        <v>497</v>
      </c>
      <c r="B116" s="10" t="s">
        <v>498</v>
      </c>
      <c r="C116" s="10" t="s">
        <v>13</v>
      </c>
      <c r="D116" s="13" t="s">
        <v>96</v>
      </c>
      <c r="E116" s="14">
        <f>2.7*2015</f>
        <v>5440.5</v>
      </c>
      <c r="F116" s="9">
        <f t="shared" si="1"/>
        <v>4080.375</v>
      </c>
      <c r="G116" s="10" t="s">
        <v>499</v>
      </c>
      <c r="H116" s="6" t="s">
        <v>500</v>
      </c>
      <c r="I116" s="5"/>
      <c r="J116" s="5"/>
      <c r="K116" s="5"/>
      <c r="L116" s="5"/>
      <c r="M116" s="5"/>
      <c r="N116" s="5"/>
      <c r="O116" s="5"/>
      <c r="P116" s="5"/>
      <c r="Q116" s="5"/>
      <c r="R116" s="5"/>
      <c r="S116" s="5"/>
      <c r="T116" s="5"/>
      <c r="U116" s="5"/>
      <c r="V116" s="5"/>
      <c r="W116" s="5"/>
      <c r="X116" s="5"/>
      <c r="Y116" s="5"/>
      <c r="Z116" s="5"/>
    </row>
    <row r="117" ht="30.75" customHeight="1">
      <c r="A117" s="6" t="s">
        <v>501</v>
      </c>
      <c r="B117" s="10" t="s">
        <v>502</v>
      </c>
      <c r="C117" s="10" t="s">
        <v>13</v>
      </c>
      <c r="D117" s="13" t="s">
        <v>96</v>
      </c>
      <c r="E117" s="14">
        <f>2.7*2165</f>
        <v>5845.5</v>
      </c>
      <c r="F117" s="9">
        <f t="shared" si="1"/>
        <v>4384.125</v>
      </c>
      <c r="G117" s="10" t="s">
        <v>503</v>
      </c>
      <c r="H117" s="6" t="s">
        <v>504</v>
      </c>
      <c r="I117" s="5"/>
      <c r="J117" s="5"/>
      <c r="K117" s="5"/>
      <c r="L117" s="5"/>
      <c r="M117" s="5"/>
      <c r="N117" s="5"/>
      <c r="O117" s="5"/>
      <c r="P117" s="5"/>
      <c r="Q117" s="5"/>
      <c r="R117" s="5"/>
      <c r="S117" s="5"/>
      <c r="T117" s="5"/>
      <c r="U117" s="5"/>
      <c r="V117" s="5"/>
      <c r="W117" s="5"/>
      <c r="X117" s="5"/>
      <c r="Y117" s="5"/>
      <c r="Z117" s="5"/>
    </row>
    <row r="118" ht="30.75" customHeight="1">
      <c r="A118" s="6" t="s">
        <v>505</v>
      </c>
      <c r="B118" s="10" t="s">
        <v>506</v>
      </c>
      <c r="C118" s="10" t="s">
        <v>13</v>
      </c>
      <c r="D118" s="13" t="s">
        <v>96</v>
      </c>
      <c r="E118" s="14">
        <f>2.7*2310</f>
        <v>6237</v>
      </c>
      <c r="F118" s="9">
        <f t="shared" si="1"/>
        <v>4677.75</v>
      </c>
      <c r="G118" s="10" t="s">
        <v>507</v>
      </c>
      <c r="H118" s="6" t="s">
        <v>508</v>
      </c>
      <c r="I118" s="5"/>
      <c r="J118" s="5"/>
      <c r="K118" s="5"/>
      <c r="L118" s="5"/>
      <c r="M118" s="5"/>
      <c r="N118" s="5"/>
      <c r="O118" s="5"/>
      <c r="P118" s="5"/>
      <c r="Q118" s="5"/>
      <c r="R118" s="5"/>
      <c r="S118" s="5"/>
      <c r="T118" s="5"/>
      <c r="U118" s="5"/>
      <c r="V118" s="5"/>
      <c r="W118" s="5"/>
      <c r="X118" s="5"/>
      <c r="Y118" s="5"/>
      <c r="Z118" s="5"/>
    </row>
    <row r="119" ht="30.75" customHeight="1">
      <c r="A119" s="6" t="s">
        <v>509</v>
      </c>
      <c r="B119" s="10" t="s">
        <v>510</v>
      </c>
      <c r="C119" s="10" t="s">
        <v>13</v>
      </c>
      <c r="D119" s="13" t="s">
        <v>96</v>
      </c>
      <c r="E119" s="14">
        <f>2.7*1545</f>
        <v>4171.5</v>
      </c>
      <c r="F119" s="9">
        <f t="shared" si="1"/>
        <v>3128.625</v>
      </c>
      <c r="G119" s="10" t="s">
        <v>511</v>
      </c>
      <c r="H119" s="6" t="s">
        <v>512</v>
      </c>
      <c r="I119" s="5"/>
      <c r="J119" s="5"/>
      <c r="K119" s="5"/>
      <c r="L119" s="5"/>
      <c r="M119" s="5"/>
      <c r="N119" s="5"/>
      <c r="O119" s="5"/>
      <c r="P119" s="5"/>
      <c r="Q119" s="5"/>
      <c r="R119" s="5"/>
      <c r="S119" s="5"/>
      <c r="T119" s="5"/>
      <c r="U119" s="5"/>
      <c r="V119" s="5"/>
      <c r="W119" s="5"/>
      <c r="X119" s="5"/>
      <c r="Y119" s="5"/>
      <c r="Z119" s="5"/>
    </row>
    <row r="120" ht="30.75" customHeight="1">
      <c r="A120" s="6" t="s">
        <v>513</v>
      </c>
      <c r="B120" s="10" t="s">
        <v>514</v>
      </c>
      <c r="C120" s="10" t="s">
        <v>13</v>
      </c>
      <c r="D120" s="13" t="s">
        <v>96</v>
      </c>
      <c r="E120" s="14">
        <f>2.7*1705</f>
        <v>4603.5</v>
      </c>
      <c r="F120" s="9">
        <f t="shared" si="1"/>
        <v>3452.625</v>
      </c>
      <c r="G120" s="10" t="s">
        <v>515</v>
      </c>
      <c r="H120" s="6" t="s">
        <v>516</v>
      </c>
      <c r="I120" s="5"/>
      <c r="J120" s="5"/>
      <c r="K120" s="5"/>
      <c r="L120" s="5"/>
      <c r="M120" s="5"/>
      <c r="N120" s="5"/>
      <c r="O120" s="5"/>
      <c r="P120" s="5"/>
      <c r="Q120" s="5"/>
      <c r="R120" s="5"/>
      <c r="S120" s="5"/>
      <c r="T120" s="5"/>
      <c r="U120" s="5"/>
      <c r="V120" s="5"/>
      <c r="W120" s="5"/>
      <c r="X120" s="5"/>
      <c r="Y120" s="5"/>
      <c r="Z120" s="5"/>
    </row>
    <row r="121" ht="30.75" customHeight="1">
      <c r="A121" s="6" t="s">
        <v>517</v>
      </c>
      <c r="B121" s="10" t="s">
        <v>518</v>
      </c>
      <c r="C121" s="10" t="s">
        <v>13</v>
      </c>
      <c r="D121" s="13" t="s">
        <v>96</v>
      </c>
      <c r="E121" s="14">
        <f>2.7*1200</f>
        <v>3240</v>
      </c>
      <c r="F121" s="9">
        <f t="shared" si="1"/>
        <v>2430</v>
      </c>
      <c r="G121" s="10" t="s">
        <v>519</v>
      </c>
      <c r="H121" s="6" t="s">
        <v>520</v>
      </c>
      <c r="I121" s="5"/>
      <c r="J121" s="5"/>
      <c r="K121" s="5"/>
      <c r="L121" s="5"/>
      <c r="M121" s="5"/>
      <c r="N121" s="5"/>
      <c r="O121" s="5"/>
      <c r="P121" s="5"/>
      <c r="Q121" s="5"/>
      <c r="R121" s="5"/>
      <c r="S121" s="5"/>
      <c r="T121" s="5"/>
      <c r="U121" s="5"/>
      <c r="V121" s="5"/>
      <c r="W121" s="5"/>
      <c r="X121" s="5"/>
      <c r="Y121" s="5"/>
      <c r="Z121" s="5"/>
    </row>
    <row r="122" ht="30.75" customHeight="1">
      <c r="A122" s="6" t="s">
        <v>521</v>
      </c>
      <c r="B122" s="10" t="s">
        <v>522</v>
      </c>
      <c r="C122" s="10" t="s">
        <v>13</v>
      </c>
      <c r="D122" s="13" t="s">
        <v>96</v>
      </c>
      <c r="E122" s="14">
        <f>2.7*3070</f>
        <v>8289</v>
      </c>
      <c r="F122" s="9">
        <f t="shared" si="1"/>
        <v>6216.75</v>
      </c>
      <c r="G122" s="10" t="s">
        <v>523</v>
      </c>
      <c r="H122" s="6" t="s">
        <v>524</v>
      </c>
      <c r="I122" s="5"/>
      <c r="J122" s="5"/>
      <c r="K122" s="5"/>
      <c r="L122" s="5"/>
      <c r="M122" s="5"/>
      <c r="N122" s="5"/>
      <c r="O122" s="5"/>
      <c r="P122" s="5"/>
      <c r="Q122" s="5"/>
      <c r="R122" s="5"/>
      <c r="S122" s="5"/>
      <c r="T122" s="5"/>
      <c r="U122" s="5"/>
      <c r="V122" s="5"/>
      <c r="W122" s="5"/>
      <c r="X122" s="5"/>
      <c r="Y122" s="5"/>
      <c r="Z122" s="5"/>
    </row>
    <row r="123" ht="30.75" customHeight="1">
      <c r="A123" s="6" t="s">
        <v>525</v>
      </c>
      <c r="B123" s="10" t="s">
        <v>526</v>
      </c>
      <c r="C123" s="10" t="s">
        <v>13</v>
      </c>
      <c r="D123" s="13" t="s">
        <v>96</v>
      </c>
      <c r="E123" s="14">
        <f>2.7*3155</f>
        <v>8518.5</v>
      </c>
      <c r="F123" s="9">
        <f t="shared" si="1"/>
        <v>6388.875</v>
      </c>
      <c r="G123" s="10" t="s">
        <v>527</v>
      </c>
      <c r="H123" s="6" t="s">
        <v>528</v>
      </c>
      <c r="I123" s="5"/>
      <c r="J123" s="5"/>
      <c r="K123" s="5"/>
      <c r="L123" s="5"/>
      <c r="M123" s="5"/>
      <c r="N123" s="5"/>
      <c r="O123" s="5"/>
      <c r="P123" s="5"/>
      <c r="Q123" s="5"/>
      <c r="R123" s="5"/>
      <c r="S123" s="5"/>
      <c r="T123" s="5"/>
      <c r="U123" s="5"/>
      <c r="V123" s="5"/>
      <c r="W123" s="5"/>
      <c r="X123" s="5"/>
      <c r="Y123" s="5"/>
      <c r="Z123" s="5"/>
    </row>
    <row r="124" ht="30.75" customHeight="1">
      <c r="A124" s="6" t="s">
        <v>529</v>
      </c>
      <c r="B124" s="10" t="s">
        <v>530</v>
      </c>
      <c r="C124" s="10" t="s">
        <v>13</v>
      </c>
      <c r="D124" s="13" t="s">
        <v>96</v>
      </c>
      <c r="E124" s="14">
        <f t="shared" ref="E124:E125" si="6">2.7*2695</f>
        <v>7276.5</v>
      </c>
      <c r="F124" s="9">
        <f t="shared" si="1"/>
        <v>5457.375</v>
      </c>
      <c r="G124" s="10" t="s">
        <v>531</v>
      </c>
      <c r="H124" s="6" t="s">
        <v>532</v>
      </c>
      <c r="I124" s="5"/>
      <c r="J124" s="5"/>
      <c r="K124" s="5"/>
      <c r="L124" s="5"/>
      <c r="M124" s="5"/>
      <c r="N124" s="5"/>
      <c r="O124" s="5"/>
      <c r="P124" s="5"/>
      <c r="Q124" s="5"/>
      <c r="R124" s="5"/>
      <c r="S124" s="5"/>
      <c r="T124" s="5"/>
      <c r="U124" s="5"/>
      <c r="V124" s="5"/>
      <c r="W124" s="5"/>
      <c r="X124" s="5"/>
      <c r="Y124" s="5"/>
      <c r="Z124" s="5"/>
    </row>
    <row r="125" ht="30.75" customHeight="1">
      <c r="A125" s="6" t="s">
        <v>533</v>
      </c>
      <c r="B125" s="10" t="s">
        <v>534</v>
      </c>
      <c r="C125" s="10" t="s">
        <v>13</v>
      </c>
      <c r="D125" s="13" t="s">
        <v>96</v>
      </c>
      <c r="E125" s="14">
        <f t="shared" si="6"/>
        <v>7276.5</v>
      </c>
      <c r="F125" s="9">
        <f t="shared" si="1"/>
        <v>5457.375</v>
      </c>
      <c r="G125" s="10" t="s">
        <v>535</v>
      </c>
      <c r="H125" s="6" t="s">
        <v>536</v>
      </c>
      <c r="I125" s="5"/>
      <c r="J125" s="5"/>
      <c r="K125" s="5"/>
      <c r="L125" s="5"/>
      <c r="M125" s="5"/>
      <c r="N125" s="5"/>
      <c r="O125" s="5"/>
      <c r="P125" s="5"/>
      <c r="Q125" s="5"/>
      <c r="R125" s="5"/>
      <c r="S125" s="5"/>
      <c r="T125" s="5"/>
      <c r="U125" s="5"/>
      <c r="V125" s="5"/>
      <c r="W125" s="5"/>
      <c r="X125" s="5"/>
      <c r="Y125" s="5"/>
      <c r="Z125" s="5"/>
    </row>
    <row r="126" ht="30.75" customHeight="1">
      <c r="A126" s="6" t="s">
        <v>537</v>
      </c>
      <c r="B126" s="10" t="s">
        <v>538</v>
      </c>
      <c r="C126" s="10" t="s">
        <v>13</v>
      </c>
      <c r="D126" s="13" t="s">
        <v>96</v>
      </c>
      <c r="E126" s="14">
        <f>2.7*2640</f>
        <v>7128</v>
      </c>
      <c r="F126" s="9">
        <f t="shared" si="1"/>
        <v>5346</v>
      </c>
      <c r="G126" s="10" t="s">
        <v>539</v>
      </c>
      <c r="H126" s="6" t="s">
        <v>540</v>
      </c>
      <c r="I126" s="5"/>
      <c r="J126" s="5"/>
      <c r="K126" s="5"/>
      <c r="L126" s="5"/>
      <c r="M126" s="5"/>
      <c r="N126" s="5"/>
      <c r="O126" s="5"/>
      <c r="P126" s="5"/>
      <c r="Q126" s="5"/>
      <c r="R126" s="5"/>
      <c r="S126" s="5"/>
      <c r="T126" s="5"/>
      <c r="U126" s="5"/>
      <c r="V126" s="5"/>
      <c r="W126" s="5"/>
      <c r="X126" s="5"/>
      <c r="Y126" s="5"/>
      <c r="Z126" s="5"/>
    </row>
    <row r="127" ht="30.75" customHeight="1">
      <c r="A127" s="6" t="s">
        <v>541</v>
      </c>
      <c r="B127" s="10" t="s">
        <v>542</v>
      </c>
      <c r="C127" s="10" t="s">
        <v>13</v>
      </c>
      <c r="D127" s="13" t="s">
        <v>96</v>
      </c>
      <c r="E127" s="14">
        <f>2.7*1440</f>
        <v>3888</v>
      </c>
      <c r="F127" s="9">
        <f t="shared" si="1"/>
        <v>2916</v>
      </c>
      <c r="G127" s="10" t="s">
        <v>543</v>
      </c>
      <c r="H127" s="6" t="s">
        <v>544</v>
      </c>
      <c r="I127" s="5"/>
      <c r="J127" s="5"/>
      <c r="K127" s="5"/>
      <c r="L127" s="5"/>
      <c r="M127" s="5"/>
      <c r="N127" s="5"/>
      <c r="O127" s="5"/>
      <c r="P127" s="5"/>
      <c r="Q127" s="5"/>
      <c r="R127" s="5"/>
      <c r="S127" s="5"/>
      <c r="T127" s="5"/>
      <c r="U127" s="5"/>
      <c r="V127" s="5"/>
      <c r="W127" s="5"/>
      <c r="X127" s="5"/>
      <c r="Y127" s="5"/>
      <c r="Z127" s="5"/>
    </row>
    <row r="128" ht="30.75" customHeight="1">
      <c r="A128" s="6" t="s">
        <v>545</v>
      </c>
      <c r="B128" s="10" t="s">
        <v>546</v>
      </c>
      <c r="C128" s="10" t="s">
        <v>13</v>
      </c>
      <c r="D128" s="13" t="s">
        <v>96</v>
      </c>
      <c r="E128" s="14">
        <f>2.7*1275</f>
        <v>3442.5</v>
      </c>
      <c r="F128" s="9">
        <f t="shared" si="1"/>
        <v>2581.875</v>
      </c>
      <c r="G128" s="10" t="s">
        <v>547</v>
      </c>
      <c r="H128" s="6" t="s">
        <v>548</v>
      </c>
      <c r="I128" s="5"/>
      <c r="J128" s="5"/>
      <c r="K128" s="5"/>
      <c r="L128" s="5"/>
      <c r="M128" s="5"/>
      <c r="N128" s="5"/>
      <c r="O128" s="5"/>
      <c r="P128" s="5"/>
      <c r="Q128" s="5"/>
      <c r="R128" s="5"/>
      <c r="S128" s="5"/>
      <c r="T128" s="5"/>
      <c r="U128" s="5"/>
      <c r="V128" s="5"/>
      <c r="W128" s="5"/>
      <c r="X128" s="5"/>
      <c r="Y128" s="5"/>
      <c r="Z128" s="5"/>
    </row>
    <row r="129" ht="30.75" customHeight="1">
      <c r="A129" s="6" t="s">
        <v>549</v>
      </c>
      <c r="B129" s="10" t="s">
        <v>550</v>
      </c>
      <c r="C129" s="10" t="s">
        <v>13</v>
      </c>
      <c r="D129" s="13" t="s">
        <v>96</v>
      </c>
      <c r="E129" s="14">
        <f t="shared" ref="E129:E130" si="7">2.7*1235</f>
        <v>3334.5</v>
      </c>
      <c r="F129" s="9">
        <f t="shared" si="1"/>
        <v>2500.875</v>
      </c>
      <c r="G129" s="10" t="s">
        <v>551</v>
      </c>
      <c r="H129" s="6" t="s">
        <v>552</v>
      </c>
      <c r="I129" s="5"/>
      <c r="J129" s="5"/>
      <c r="K129" s="5"/>
      <c r="L129" s="5"/>
      <c r="M129" s="5"/>
      <c r="N129" s="5"/>
      <c r="O129" s="5"/>
      <c r="P129" s="5"/>
      <c r="Q129" s="5"/>
      <c r="R129" s="5"/>
      <c r="S129" s="5"/>
      <c r="T129" s="5"/>
      <c r="U129" s="5"/>
      <c r="V129" s="5"/>
      <c r="W129" s="5"/>
      <c r="X129" s="5"/>
      <c r="Y129" s="5"/>
      <c r="Z129" s="5"/>
    </row>
    <row r="130" ht="30.75" customHeight="1">
      <c r="A130" s="6" t="s">
        <v>553</v>
      </c>
      <c r="B130" s="10" t="s">
        <v>550</v>
      </c>
      <c r="C130" s="10" t="s">
        <v>13</v>
      </c>
      <c r="D130" s="13" t="s">
        <v>96</v>
      </c>
      <c r="E130" s="14">
        <f t="shared" si="7"/>
        <v>3334.5</v>
      </c>
      <c r="F130" s="9">
        <f t="shared" si="1"/>
        <v>2500.875</v>
      </c>
      <c r="G130" s="10" t="s">
        <v>554</v>
      </c>
      <c r="H130" s="6" t="s">
        <v>555</v>
      </c>
      <c r="I130" s="5"/>
      <c r="J130" s="5"/>
      <c r="K130" s="5"/>
      <c r="L130" s="5"/>
      <c r="M130" s="5"/>
      <c r="N130" s="5"/>
      <c r="O130" s="5"/>
      <c r="P130" s="5"/>
      <c r="Q130" s="5"/>
      <c r="R130" s="5"/>
      <c r="S130" s="5"/>
      <c r="T130" s="5"/>
      <c r="U130" s="5"/>
      <c r="V130" s="5"/>
      <c r="W130" s="5"/>
      <c r="X130" s="5"/>
      <c r="Y130" s="5"/>
      <c r="Z130" s="5"/>
    </row>
    <row r="131" ht="30.75" customHeight="1">
      <c r="A131" s="6" t="s">
        <v>556</v>
      </c>
      <c r="B131" s="10" t="s">
        <v>557</v>
      </c>
      <c r="C131" s="10" t="s">
        <v>13</v>
      </c>
      <c r="D131" s="13" t="s">
        <v>96</v>
      </c>
      <c r="E131" s="14">
        <f>2.7*1940</f>
        <v>5238</v>
      </c>
      <c r="F131" s="9">
        <f t="shared" si="1"/>
        <v>3928.5</v>
      </c>
      <c r="G131" s="10" t="s">
        <v>558</v>
      </c>
      <c r="H131" s="6" t="s">
        <v>559</v>
      </c>
      <c r="I131" s="5"/>
      <c r="J131" s="5"/>
      <c r="K131" s="5"/>
      <c r="L131" s="5"/>
      <c r="M131" s="5"/>
      <c r="N131" s="5"/>
      <c r="O131" s="5"/>
      <c r="P131" s="5"/>
      <c r="Q131" s="5"/>
      <c r="R131" s="5"/>
      <c r="S131" s="5"/>
      <c r="T131" s="5"/>
      <c r="U131" s="5"/>
      <c r="V131" s="5"/>
      <c r="W131" s="5"/>
      <c r="X131" s="5"/>
      <c r="Y131" s="5"/>
      <c r="Z131" s="5"/>
    </row>
    <row r="132" ht="30.75" customHeight="1">
      <c r="A132" s="6" t="s">
        <v>560</v>
      </c>
      <c r="B132" s="10" t="s">
        <v>561</v>
      </c>
      <c r="C132" s="10" t="s">
        <v>13</v>
      </c>
      <c r="D132" s="13" t="s">
        <v>96</v>
      </c>
      <c r="E132" s="14">
        <f>2.7*1840</f>
        <v>4968</v>
      </c>
      <c r="F132" s="9">
        <f t="shared" si="1"/>
        <v>3726</v>
      </c>
      <c r="G132" s="10" t="s">
        <v>562</v>
      </c>
      <c r="H132" s="6" t="s">
        <v>563</v>
      </c>
      <c r="I132" s="5"/>
      <c r="J132" s="5"/>
      <c r="K132" s="5"/>
      <c r="L132" s="5"/>
      <c r="M132" s="5"/>
      <c r="N132" s="5"/>
      <c r="O132" s="5"/>
      <c r="P132" s="5"/>
      <c r="Q132" s="5"/>
      <c r="R132" s="5"/>
      <c r="S132" s="5"/>
      <c r="T132" s="5"/>
      <c r="U132" s="5"/>
      <c r="V132" s="5"/>
      <c r="W132" s="5"/>
      <c r="X132" s="5"/>
      <c r="Y132" s="5"/>
      <c r="Z132" s="5"/>
    </row>
    <row r="133" ht="30.75" customHeight="1">
      <c r="A133" s="6" t="s">
        <v>564</v>
      </c>
      <c r="B133" s="10" t="s">
        <v>565</v>
      </c>
      <c r="C133" s="10" t="s">
        <v>13</v>
      </c>
      <c r="D133" s="13" t="s">
        <v>96</v>
      </c>
      <c r="E133" s="14">
        <f>2.7*2160</f>
        <v>5832</v>
      </c>
      <c r="F133" s="9">
        <f t="shared" si="1"/>
        <v>4374</v>
      </c>
      <c r="G133" s="10" t="s">
        <v>566</v>
      </c>
      <c r="H133" s="6" t="s">
        <v>567</v>
      </c>
      <c r="I133" s="5"/>
      <c r="J133" s="5"/>
      <c r="K133" s="5"/>
      <c r="L133" s="5"/>
      <c r="M133" s="5"/>
      <c r="N133" s="5"/>
      <c r="O133" s="5"/>
      <c r="P133" s="5"/>
      <c r="Q133" s="5"/>
      <c r="R133" s="5"/>
      <c r="S133" s="5"/>
      <c r="T133" s="5"/>
      <c r="U133" s="5"/>
      <c r="V133" s="5"/>
      <c r="W133" s="5"/>
      <c r="X133" s="5"/>
      <c r="Y133" s="5"/>
      <c r="Z133" s="5"/>
    </row>
    <row r="134" ht="30.75" customHeight="1">
      <c r="A134" s="6" t="s">
        <v>568</v>
      </c>
      <c r="B134" s="10" t="s">
        <v>569</v>
      </c>
      <c r="C134" s="10" t="s">
        <v>13</v>
      </c>
      <c r="D134" s="13" t="s">
        <v>96</v>
      </c>
      <c r="E134" s="14">
        <f>2.7*1265</f>
        <v>3415.5</v>
      </c>
      <c r="F134" s="9">
        <f t="shared" si="1"/>
        <v>2561.625</v>
      </c>
      <c r="G134" s="10" t="s">
        <v>570</v>
      </c>
      <c r="H134" s="6" t="s">
        <v>571</v>
      </c>
      <c r="I134" s="5"/>
      <c r="J134" s="5"/>
      <c r="K134" s="5"/>
      <c r="L134" s="5"/>
      <c r="M134" s="5"/>
      <c r="N134" s="5"/>
      <c r="O134" s="5"/>
      <c r="P134" s="5"/>
      <c r="Q134" s="5"/>
      <c r="R134" s="5"/>
      <c r="S134" s="5"/>
      <c r="T134" s="5"/>
      <c r="U134" s="5"/>
      <c r="V134" s="5"/>
      <c r="W134" s="5"/>
      <c r="X134" s="5"/>
      <c r="Y134" s="5"/>
      <c r="Z134" s="5"/>
    </row>
    <row r="135" ht="30.75" customHeight="1">
      <c r="A135" s="6" t="s">
        <v>572</v>
      </c>
      <c r="B135" s="10" t="s">
        <v>573</v>
      </c>
      <c r="C135" s="10" t="s">
        <v>13</v>
      </c>
      <c r="D135" s="13" t="s">
        <v>96</v>
      </c>
      <c r="E135" s="14">
        <f>2.7*1180</f>
        <v>3186</v>
      </c>
      <c r="F135" s="9">
        <f t="shared" si="1"/>
        <v>2389.5</v>
      </c>
      <c r="G135" s="10" t="s">
        <v>574</v>
      </c>
      <c r="H135" s="6" t="s">
        <v>575</v>
      </c>
      <c r="I135" s="5"/>
      <c r="J135" s="5"/>
      <c r="K135" s="5"/>
      <c r="L135" s="5"/>
      <c r="M135" s="5"/>
      <c r="N135" s="5"/>
      <c r="O135" s="5"/>
      <c r="P135" s="5"/>
      <c r="Q135" s="5"/>
      <c r="R135" s="5"/>
      <c r="S135" s="5"/>
      <c r="T135" s="5"/>
      <c r="U135" s="5"/>
      <c r="V135" s="5"/>
      <c r="W135" s="5"/>
      <c r="X135" s="5"/>
      <c r="Y135" s="5"/>
      <c r="Z135" s="5"/>
    </row>
    <row r="136" ht="30.75" customHeight="1">
      <c r="A136" s="6" t="s">
        <v>576</v>
      </c>
      <c r="B136" s="10" t="s">
        <v>577</v>
      </c>
      <c r="C136" s="10" t="s">
        <v>13</v>
      </c>
      <c r="D136" s="13" t="s">
        <v>96</v>
      </c>
      <c r="E136" s="14">
        <f>2.7*1025</f>
        <v>2767.5</v>
      </c>
      <c r="F136" s="9">
        <f t="shared" si="1"/>
        <v>2075.625</v>
      </c>
      <c r="G136" s="10" t="s">
        <v>578</v>
      </c>
      <c r="H136" s="6" t="s">
        <v>579</v>
      </c>
      <c r="I136" s="5"/>
      <c r="J136" s="5"/>
      <c r="K136" s="5"/>
      <c r="L136" s="5"/>
      <c r="M136" s="5"/>
      <c r="N136" s="5"/>
      <c r="O136" s="5"/>
      <c r="P136" s="5"/>
      <c r="Q136" s="5"/>
      <c r="R136" s="5"/>
      <c r="S136" s="5"/>
      <c r="T136" s="5"/>
      <c r="U136" s="5"/>
      <c r="V136" s="5"/>
      <c r="W136" s="5"/>
      <c r="X136" s="5"/>
      <c r="Y136" s="5"/>
      <c r="Z136" s="5"/>
    </row>
    <row r="137" ht="30.75" customHeight="1">
      <c r="A137" s="6" t="s">
        <v>580</v>
      </c>
      <c r="B137" s="10" t="s">
        <v>581</v>
      </c>
      <c r="C137" s="10" t="s">
        <v>13</v>
      </c>
      <c r="D137" s="13" t="s">
        <v>96</v>
      </c>
      <c r="E137" s="14">
        <f t="shared" ref="E137:E138" si="8">2.7*1790</f>
        <v>4833</v>
      </c>
      <c r="F137" s="9">
        <f t="shared" si="1"/>
        <v>3624.75</v>
      </c>
      <c r="G137" s="10" t="s">
        <v>582</v>
      </c>
      <c r="H137" s="6" t="s">
        <v>583</v>
      </c>
      <c r="I137" s="5"/>
      <c r="J137" s="5"/>
      <c r="K137" s="5"/>
      <c r="L137" s="5"/>
      <c r="M137" s="5"/>
      <c r="N137" s="5"/>
      <c r="O137" s="5"/>
      <c r="P137" s="5"/>
      <c r="Q137" s="5"/>
      <c r="R137" s="5"/>
      <c r="S137" s="5"/>
      <c r="T137" s="5"/>
      <c r="U137" s="5"/>
      <c r="V137" s="5"/>
      <c r="W137" s="5"/>
      <c r="X137" s="5"/>
      <c r="Y137" s="5"/>
      <c r="Z137" s="5"/>
    </row>
    <row r="138" ht="30.75" customHeight="1">
      <c r="A138" s="6" t="s">
        <v>584</v>
      </c>
      <c r="B138" s="10" t="s">
        <v>585</v>
      </c>
      <c r="C138" s="10" t="s">
        <v>13</v>
      </c>
      <c r="D138" s="13" t="s">
        <v>96</v>
      </c>
      <c r="E138" s="14">
        <f t="shared" si="8"/>
        <v>4833</v>
      </c>
      <c r="F138" s="9">
        <f t="shared" si="1"/>
        <v>3624.75</v>
      </c>
      <c r="G138" s="10" t="s">
        <v>586</v>
      </c>
      <c r="H138" s="15" t="s">
        <v>587</v>
      </c>
      <c r="I138" s="5"/>
      <c r="J138" s="5"/>
      <c r="K138" s="5"/>
      <c r="L138" s="5"/>
      <c r="M138" s="5"/>
      <c r="N138" s="5"/>
      <c r="O138" s="5"/>
      <c r="P138" s="5"/>
      <c r="Q138" s="5"/>
      <c r="R138" s="5"/>
      <c r="S138" s="5"/>
      <c r="T138" s="5"/>
      <c r="U138" s="5"/>
      <c r="V138" s="5"/>
      <c r="W138" s="5"/>
      <c r="X138" s="5"/>
      <c r="Y138" s="5"/>
      <c r="Z138" s="5"/>
    </row>
    <row r="139" ht="30.75" customHeight="1">
      <c r="A139" s="6" t="s">
        <v>588</v>
      </c>
      <c r="B139" s="10" t="s">
        <v>589</v>
      </c>
      <c r="C139" s="10" t="s">
        <v>13</v>
      </c>
      <c r="D139" s="13" t="s">
        <v>96</v>
      </c>
      <c r="E139" s="14">
        <f>2.7*700</f>
        <v>1890</v>
      </c>
      <c r="F139" s="9">
        <f t="shared" si="1"/>
        <v>1417.5</v>
      </c>
      <c r="G139" s="10" t="s">
        <v>590</v>
      </c>
      <c r="H139" s="6" t="s">
        <v>591</v>
      </c>
      <c r="I139" s="5"/>
      <c r="J139" s="5"/>
      <c r="K139" s="5"/>
      <c r="L139" s="5"/>
      <c r="M139" s="5"/>
      <c r="N139" s="5"/>
      <c r="O139" s="5"/>
      <c r="P139" s="5"/>
      <c r="Q139" s="5"/>
      <c r="R139" s="5"/>
      <c r="S139" s="5"/>
      <c r="T139" s="5"/>
      <c r="U139" s="5"/>
      <c r="V139" s="5"/>
      <c r="W139" s="5"/>
      <c r="X139" s="5"/>
      <c r="Y139" s="5"/>
      <c r="Z139" s="5"/>
    </row>
    <row r="140" ht="30.75" customHeight="1">
      <c r="A140" s="6" t="s">
        <v>592</v>
      </c>
      <c r="B140" s="10" t="s">
        <v>593</v>
      </c>
      <c r="C140" s="10" t="s">
        <v>13</v>
      </c>
      <c r="D140" s="13" t="s">
        <v>96</v>
      </c>
      <c r="E140" s="14">
        <f>2.7*780</f>
        <v>2106</v>
      </c>
      <c r="F140" s="9">
        <f t="shared" si="1"/>
        <v>1579.5</v>
      </c>
      <c r="G140" s="10" t="s">
        <v>594</v>
      </c>
      <c r="H140" s="6" t="s">
        <v>595</v>
      </c>
      <c r="I140" s="5"/>
      <c r="J140" s="5"/>
      <c r="K140" s="5"/>
      <c r="L140" s="5"/>
      <c r="M140" s="5"/>
      <c r="N140" s="5"/>
      <c r="O140" s="5"/>
      <c r="P140" s="5"/>
      <c r="Q140" s="5"/>
      <c r="R140" s="5"/>
      <c r="S140" s="5"/>
      <c r="T140" s="5"/>
      <c r="U140" s="5"/>
      <c r="V140" s="5"/>
      <c r="W140" s="5"/>
      <c r="X140" s="5"/>
      <c r="Y140" s="5"/>
      <c r="Z140" s="5"/>
    </row>
    <row r="141" ht="30.75" customHeight="1">
      <c r="A141" s="6" t="s">
        <v>596</v>
      </c>
      <c r="B141" s="10" t="s">
        <v>597</v>
      </c>
      <c r="C141" s="10" t="s">
        <v>13</v>
      </c>
      <c r="D141" s="13" t="s">
        <v>96</v>
      </c>
      <c r="E141" s="14">
        <f>2.7*1075</f>
        <v>2902.5</v>
      </c>
      <c r="F141" s="9">
        <f t="shared" si="1"/>
        <v>2176.875</v>
      </c>
      <c r="G141" s="10" t="s">
        <v>598</v>
      </c>
      <c r="H141" s="6" t="s">
        <v>599</v>
      </c>
      <c r="I141" s="5"/>
      <c r="J141" s="5"/>
      <c r="K141" s="5"/>
      <c r="L141" s="5"/>
      <c r="M141" s="5"/>
      <c r="N141" s="5"/>
      <c r="O141" s="5"/>
      <c r="P141" s="5"/>
      <c r="Q141" s="5"/>
      <c r="R141" s="5"/>
      <c r="S141" s="5"/>
      <c r="T141" s="5"/>
      <c r="U141" s="5"/>
      <c r="V141" s="5"/>
      <c r="W141" s="5"/>
      <c r="X141" s="5"/>
      <c r="Y141" s="5"/>
      <c r="Z141" s="5"/>
    </row>
    <row r="142" ht="30.75" customHeight="1">
      <c r="A142" s="6" t="s">
        <v>600</v>
      </c>
      <c r="B142" s="10" t="s">
        <v>601</v>
      </c>
      <c r="C142" s="10" t="s">
        <v>13</v>
      </c>
      <c r="D142" s="13" t="s">
        <v>96</v>
      </c>
      <c r="E142" s="14">
        <f t="shared" ref="E142:E143" si="9">2.7*1395</f>
        <v>3766.5</v>
      </c>
      <c r="F142" s="9">
        <f t="shared" si="1"/>
        <v>2824.875</v>
      </c>
      <c r="G142" s="10" t="s">
        <v>602</v>
      </c>
      <c r="H142" s="6" t="s">
        <v>603</v>
      </c>
      <c r="I142" s="5"/>
      <c r="J142" s="5"/>
      <c r="K142" s="5"/>
      <c r="L142" s="5"/>
      <c r="M142" s="5"/>
      <c r="N142" s="5"/>
      <c r="O142" s="5"/>
      <c r="P142" s="5"/>
      <c r="Q142" s="5"/>
      <c r="R142" s="5"/>
      <c r="S142" s="5"/>
      <c r="T142" s="5"/>
      <c r="U142" s="5"/>
      <c r="V142" s="5"/>
      <c r="W142" s="5"/>
      <c r="X142" s="5"/>
      <c r="Y142" s="5"/>
      <c r="Z142" s="5"/>
    </row>
    <row r="143" ht="30.75" customHeight="1">
      <c r="A143" s="6" t="s">
        <v>604</v>
      </c>
      <c r="B143" s="10" t="s">
        <v>605</v>
      </c>
      <c r="C143" s="10" t="s">
        <v>13</v>
      </c>
      <c r="D143" s="13" t="s">
        <v>96</v>
      </c>
      <c r="E143" s="14">
        <f t="shared" si="9"/>
        <v>3766.5</v>
      </c>
      <c r="F143" s="9">
        <f t="shared" si="1"/>
        <v>2824.875</v>
      </c>
      <c r="G143" s="10" t="s">
        <v>606</v>
      </c>
      <c r="H143" s="6" t="s">
        <v>607</v>
      </c>
      <c r="I143" s="5"/>
      <c r="J143" s="5"/>
      <c r="K143" s="5"/>
      <c r="L143" s="5"/>
      <c r="M143" s="5"/>
      <c r="N143" s="5"/>
      <c r="O143" s="5"/>
      <c r="P143" s="5"/>
      <c r="Q143" s="5"/>
      <c r="R143" s="5"/>
      <c r="S143" s="5"/>
      <c r="T143" s="5"/>
      <c r="U143" s="5"/>
      <c r="V143" s="5"/>
      <c r="W143" s="5"/>
      <c r="X143" s="5"/>
      <c r="Y143" s="5"/>
      <c r="Z143" s="5"/>
    </row>
    <row r="144" ht="30.75" customHeight="1">
      <c r="A144" s="6" t="s">
        <v>608</v>
      </c>
      <c r="B144" s="10" t="s">
        <v>609</v>
      </c>
      <c r="C144" s="10" t="s">
        <v>13</v>
      </c>
      <c r="D144" s="13" t="s">
        <v>96</v>
      </c>
      <c r="E144" s="14">
        <f t="shared" ref="E144:E145" si="10">2.7*1545</f>
        <v>4171.5</v>
      </c>
      <c r="F144" s="9">
        <f t="shared" si="1"/>
        <v>3128.625</v>
      </c>
      <c r="G144" s="10" t="s">
        <v>610</v>
      </c>
      <c r="H144" s="6" t="s">
        <v>611</v>
      </c>
      <c r="I144" s="5"/>
      <c r="J144" s="5"/>
      <c r="K144" s="5"/>
      <c r="L144" s="5"/>
      <c r="M144" s="5"/>
      <c r="N144" s="5"/>
      <c r="O144" s="5"/>
      <c r="P144" s="5"/>
      <c r="Q144" s="5"/>
      <c r="R144" s="5"/>
      <c r="S144" s="5"/>
      <c r="T144" s="5"/>
      <c r="U144" s="5"/>
      <c r="V144" s="5"/>
      <c r="W144" s="5"/>
      <c r="X144" s="5"/>
      <c r="Y144" s="5"/>
      <c r="Z144" s="5"/>
    </row>
    <row r="145" ht="30.75" customHeight="1">
      <c r="A145" s="6" t="s">
        <v>612</v>
      </c>
      <c r="B145" s="10" t="s">
        <v>613</v>
      </c>
      <c r="C145" s="10" t="s">
        <v>13</v>
      </c>
      <c r="D145" s="13" t="s">
        <v>96</v>
      </c>
      <c r="E145" s="14">
        <f t="shared" si="10"/>
        <v>4171.5</v>
      </c>
      <c r="F145" s="9">
        <f t="shared" si="1"/>
        <v>3128.625</v>
      </c>
      <c r="G145" s="10" t="s">
        <v>614</v>
      </c>
      <c r="H145" s="6" t="s">
        <v>615</v>
      </c>
      <c r="I145" s="5"/>
      <c r="J145" s="5"/>
      <c r="K145" s="5"/>
      <c r="L145" s="5"/>
      <c r="M145" s="5"/>
      <c r="N145" s="5"/>
      <c r="O145" s="5"/>
      <c r="P145" s="5"/>
      <c r="Q145" s="5"/>
      <c r="R145" s="5"/>
      <c r="S145" s="5"/>
      <c r="T145" s="5"/>
      <c r="U145" s="5"/>
      <c r="V145" s="5"/>
      <c r="W145" s="5"/>
      <c r="X145" s="5"/>
      <c r="Y145" s="5"/>
      <c r="Z145" s="5"/>
    </row>
    <row r="146" ht="30.75" customHeight="1">
      <c r="A146" s="6" t="s">
        <v>616</v>
      </c>
      <c r="B146" s="10" t="s">
        <v>617</v>
      </c>
      <c r="C146" s="10" t="s">
        <v>13</v>
      </c>
      <c r="D146" s="13" t="s">
        <v>96</v>
      </c>
      <c r="E146" s="14">
        <f>2.7*845</f>
        <v>2281.5</v>
      </c>
      <c r="F146" s="9">
        <f t="shared" si="1"/>
        <v>1711.125</v>
      </c>
      <c r="G146" s="10" t="s">
        <v>618</v>
      </c>
      <c r="H146" s="6" t="s">
        <v>619</v>
      </c>
      <c r="I146" s="5"/>
      <c r="J146" s="5"/>
      <c r="K146" s="5"/>
      <c r="L146" s="5"/>
      <c r="M146" s="5"/>
      <c r="N146" s="5"/>
      <c r="O146" s="5"/>
      <c r="P146" s="5"/>
      <c r="Q146" s="5"/>
      <c r="R146" s="5"/>
      <c r="S146" s="5"/>
      <c r="T146" s="5"/>
      <c r="U146" s="5"/>
      <c r="V146" s="5"/>
      <c r="W146" s="5"/>
      <c r="X146" s="5"/>
      <c r="Y146" s="5"/>
      <c r="Z146" s="5"/>
    </row>
    <row r="147" ht="30.75" customHeight="1">
      <c r="A147" s="6" t="s">
        <v>620</v>
      </c>
      <c r="B147" s="10" t="s">
        <v>621</v>
      </c>
      <c r="C147" s="10" t="s">
        <v>13</v>
      </c>
      <c r="D147" s="13" t="s">
        <v>96</v>
      </c>
      <c r="E147" s="14">
        <f t="shared" ref="E147:E149" si="11">2.7*1740</f>
        <v>4698</v>
      </c>
      <c r="F147" s="9">
        <f t="shared" si="1"/>
        <v>3523.5</v>
      </c>
      <c r="G147" s="10" t="s">
        <v>622</v>
      </c>
      <c r="H147" s="6" t="s">
        <v>623</v>
      </c>
      <c r="I147" s="5"/>
      <c r="J147" s="5"/>
      <c r="K147" s="5"/>
      <c r="L147" s="5"/>
      <c r="M147" s="5"/>
      <c r="N147" s="5"/>
      <c r="O147" s="5"/>
      <c r="P147" s="5"/>
      <c r="Q147" s="5"/>
      <c r="R147" s="5"/>
      <c r="S147" s="5"/>
      <c r="T147" s="5"/>
      <c r="U147" s="5"/>
      <c r="V147" s="5"/>
      <c r="W147" s="5"/>
      <c r="X147" s="5"/>
      <c r="Y147" s="5"/>
      <c r="Z147" s="5"/>
    </row>
    <row r="148" ht="30.75" customHeight="1">
      <c r="A148" s="6" t="s">
        <v>624</v>
      </c>
      <c r="B148" s="10" t="s">
        <v>625</v>
      </c>
      <c r="C148" s="10" t="s">
        <v>13</v>
      </c>
      <c r="D148" s="13" t="s">
        <v>96</v>
      </c>
      <c r="E148" s="14">
        <f t="shared" si="11"/>
        <v>4698</v>
      </c>
      <c r="F148" s="9">
        <f t="shared" si="1"/>
        <v>3523.5</v>
      </c>
      <c r="G148" s="10" t="s">
        <v>626</v>
      </c>
      <c r="H148" s="6" t="s">
        <v>627</v>
      </c>
      <c r="I148" s="5"/>
      <c r="J148" s="5"/>
      <c r="K148" s="5"/>
      <c r="L148" s="5"/>
      <c r="M148" s="5"/>
      <c r="N148" s="5"/>
      <c r="O148" s="5"/>
      <c r="P148" s="5"/>
      <c r="Q148" s="5"/>
      <c r="R148" s="5"/>
      <c r="S148" s="5"/>
      <c r="T148" s="5"/>
      <c r="U148" s="5"/>
      <c r="V148" s="5"/>
      <c r="W148" s="5"/>
      <c r="X148" s="5"/>
      <c r="Y148" s="5"/>
      <c r="Z148" s="5"/>
    </row>
    <row r="149" ht="30.75" customHeight="1">
      <c r="A149" s="6" t="s">
        <v>628</v>
      </c>
      <c r="B149" s="10" t="s">
        <v>629</v>
      </c>
      <c r="C149" s="10" t="s">
        <v>13</v>
      </c>
      <c r="D149" s="13" t="s">
        <v>96</v>
      </c>
      <c r="E149" s="14">
        <f t="shared" si="11"/>
        <v>4698</v>
      </c>
      <c r="F149" s="9">
        <f t="shared" si="1"/>
        <v>3523.5</v>
      </c>
      <c r="G149" s="10" t="s">
        <v>630</v>
      </c>
      <c r="H149" s="6" t="s">
        <v>631</v>
      </c>
      <c r="I149" s="5"/>
      <c r="J149" s="5"/>
      <c r="K149" s="5"/>
      <c r="L149" s="5"/>
      <c r="M149" s="5"/>
      <c r="N149" s="5"/>
      <c r="O149" s="5"/>
      <c r="P149" s="5"/>
      <c r="Q149" s="5"/>
      <c r="R149" s="5"/>
      <c r="S149" s="5"/>
      <c r="T149" s="5"/>
      <c r="U149" s="5"/>
      <c r="V149" s="5"/>
      <c r="W149" s="5"/>
      <c r="X149" s="5"/>
      <c r="Y149" s="5"/>
      <c r="Z149" s="5"/>
    </row>
    <row r="150" ht="30.75" customHeight="1">
      <c r="A150" s="6" t="s">
        <v>632</v>
      </c>
      <c r="B150" s="10" t="s">
        <v>633</v>
      </c>
      <c r="C150" s="10" t="s">
        <v>13</v>
      </c>
      <c r="D150" s="13" t="s">
        <v>96</v>
      </c>
      <c r="E150" s="14">
        <f>2.7*1215</f>
        <v>3280.5</v>
      </c>
      <c r="F150" s="9">
        <f t="shared" si="1"/>
        <v>2460.375</v>
      </c>
      <c r="G150" s="10" t="s">
        <v>634</v>
      </c>
      <c r="H150" s="6" t="s">
        <v>635</v>
      </c>
      <c r="I150" s="5"/>
      <c r="J150" s="5"/>
      <c r="K150" s="5"/>
      <c r="L150" s="5"/>
      <c r="M150" s="5"/>
      <c r="N150" s="5"/>
      <c r="O150" s="5"/>
      <c r="P150" s="5"/>
      <c r="Q150" s="5"/>
      <c r="R150" s="5"/>
      <c r="S150" s="5"/>
      <c r="T150" s="5"/>
      <c r="U150" s="5"/>
      <c r="V150" s="5"/>
      <c r="W150" s="5"/>
      <c r="X150" s="5"/>
      <c r="Y150" s="5"/>
      <c r="Z150" s="5"/>
    </row>
    <row r="151" ht="30.75" customHeight="1">
      <c r="A151" s="6" t="s">
        <v>636</v>
      </c>
      <c r="B151" s="10" t="s">
        <v>637</v>
      </c>
      <c r="C151" s="10" t="s">
        <v>13</v>
      </c>
      <c r="D151" s="13" t="s">
        <v>96</v>
      </c>
      <c r="E151" s="14">
        <f t="shared" ref="E151:E152" si="12">2.7*1635</f>
        <v>4414.5</v>
      </c>
      <c r="F151" s="9">
        <f t="shared" si="1"/>
        <v>3310.875</v>
      </c>
      <c r="G151" s="10" t="s">
        <v>638</v>
      </c>
      <c r="H151" s="6" t="s">
        <v>639</v>
      </c>
      <c r="I151" s="5"/>
      <c r="J151" s="5"/>
      <c r="K151" s="5"/>
      <c r="L151" s="5"/>
      <c r="M151" s="5"/>
      <c r="N151" s="5"/>
      <c r="O151" s="5"/>
      <c r="P151" s="5"/>
      <c r="Q151" s="5"/>
      <c r="R151" s="5"/>
      <c r="S151" s="5"/>
      <c r="T151" s="5"/>
      <c r="U151" s="5"/>
      <c r="V151" s="5"/>
      <c r="W151" s="5"/>
      <c r="X151" s="5"/>
      <c r="Y151" s="5"/>
      <c r="Z151" s="5"/>
    </row>
    <row r="152" ht="30.75" customHeight="1">
      <c r="A152" s="6" t="s">
        <v>640</v>
      </c>
      <c r="B152" s="10" t="s">
        <v>641</v>
      </c>
      <c r="C152" s="10" t="s">
        <v>13</v>
      </c>
      <c r="D152" s="13" t="s">
        <v>96</v>
      </c>
      <c r="E152" s="14">
        <f t="shared" si="12"/>
        <v>4414.5</v>
      </c>
      <c r="F152" s="9">
        <f t="shared" si="1"/>
        <v>3310.875</v>
      </c>
      <c r="G152" s="10" t="s">
        <v>642</v>
      </c>
      <c r="H152" s="6" t="s">
        <v>643</v>
      </c>
      <c r="I152" s="5"/>
      <c r="J152" s="5"/>
      <c r="K152" s="5"/>
      <c r="L152" s="5"/>
      <c r="M152" s="5"/>
      <c r="N152" s="5"/>
      <c r="O152" s="5"/>
      <c r="P152" s="5"/>
      <c r="Q152" s="5"/>
      <c r="R152" s="5"/>
      <c r="S152" s="5"/>
      <c r="T152" s="5"/>
      <c r="U152" s="5"/>
      <c r="V152" s="5"/>
      <c r="W152" s="5"/>
      <c r="X152" s="5"/>
      <c r="Y152" s="5"/>
      <c r="Z152" s="5"/>
    </row>
    <row r="153" ht="30.75" customHeight="1">
      <c r="A153" s="6" t="s">
        <v>644</v>
      </c>
      <c r="B153" s="10" t="s">
        <v>645</v>
      </c>
      <c r="C153" s="10" t="s">
        <v>13</v>
      </c>
      <c r="D153" s="13" t="s">
        <v>96</v>
      </c>
      <c r="E153" s="14">
        <f>2.7*1320</f>
        <v>3564</v>
      </c>
      <c r="F153" s="9">
        <f t="shared" si="1"/>
        <v>2673</v>
      </c>
      <c r="G153" s="10" t="s">
        <v>646</v>
      </c>
      <c r="H153" s="6" t="s">
        <v>647</v>
      </c>
      <c r="I153" s="5"/>
      <c r="J153" s="5"/>
      <c r="K153" s="5"/>
      <c r="L153" s="5"/>
      <c r="M153" s="5"/>
      <c r="N153" s="5"/>
      <c r="O153" s="5"/>
      <c r="P153" s="5"/>
      <c r="Q153" s="5"/>
      <c r="R153" s="5"/>
      <c r="S153" s="5"/>
      <c r="T153" s="5"/>
      <c r="U153" s="5"/>
      <c r="V153" s="5"/>
      <c r="W153" s="5"/>
      <c r="X153" s="5"/>
      <c r="Y153" s="5"/>
      <c r="Z153" s="5"/>
    </row>
    <row r="154" ht="30.75" customHeight="1">
      <c r="A154" s="6" t="s">
        <v>648</v>
      </c>
      <c r="B154" s="10" t="s">
        <v>649</v>
      </c>
      <c r="C154" s="10" t="s">
        <v>13</v>
      </c>
      <c r="D154" s="13" t="s">
        <v>96</v>
      </c>
      <c r="E154" s="14">
        <f>2.7*1625</f>
        <v>4387.5</v>
      </c>
      <c r="F154" s="9">
        <f t="shared" si="1"/>
        <v>3290.625</v>
      </c>
      <c r="G154" s="10" t="s">
        <v>650</v>
      </c>
      <c r="H154" s="6" t="s">
        <v>651</v>
      </c>
      <c r="I154" s="5"/>
      <c r="J154" s="5"/>
      <c r="K154" s="5"/>
      <c r="L154" s="5"/>
      <c r="M154" s="5"/>
      <c r="N154" s="5"/>
      <c r="O154" s="5"/>
      <c r="P154" s="5"/>
      <c r="Q154" s="5"/>
      <c r="R154" s="5"/>
      <c r="S154" s="5"/>
      <c r="T154" s="5"/>
      <c r="U154" s="5"/>
      <c r="V154" s="5"/>
      <c r="W154" s="5"/>
      <c r="X154" s="5"/>
      <c r="Y154" s="5"/>
      <c r="Z154" s="5"/>
    </row>
    <row r="155" ht="30.75" customHeight="1">
      <c r="A155" s="6" t="s">
        <v>652</v>
      </c>
      <c r="B155" s="10" t="s">
        <v>653</v>
      </c>
      <c r="C155" s="10" t="s">
        <v>13</v>
      </c>
      <c r="D155" s="13" t="s">
        <v>96</v>
      </c>
      <c r="E155" s="14">
        <f>2.7*2460</f>
        <v>6642</v>
      </c>
      <c r="F155" s="9">
        <f t="shared" si="1"/>
        <v>4981.5</v>
      </c>
      <c r="G155" s="10" t="s">
        <v>654</v>
      </c>
      <c r="H155" s="6" t="s">
        <v>655</v>
      </c>
      <c r="I155" s="5"/>
      <c r="J155" s="5"/>
      <c r="K155" s="5"/>
      <c r="L155" s="5"/>
      <c r="M155" s="5"/>
      <c r="N155" s="5"/>
      <c r="O155" s="5"/>
      <c r="P155" s="5"/>
      <c r="Q155" s="5"/>
      <c r="R155" s="5"/>
      <c r="S155" s="5"/>
      <c r="T155" s="5"/>
      <c r="U155" s="5"/>
      <c r="V155" s="5"/>
      <c r="W155" s="5"/>
      <c r="X155" s="5"/>
      <c r="Y155" s="5"/>
      <c r="Z155" s="5"/>
    </row>
    <row r="156" ht="30.75" customHeight="1">
      <c r="A156" s="6" t="s">
        <v>656</v>
      </c>
      <c r="B156" s="10" t="s">
        <v>657</v>
      </c>
      <c r="C156" s="10" t="s">
        <v>13</v>
      </c>
      <c r="D156" s="13" t="s">
        <v>96</v>
      </c>
      <c r="E156" s="14">
        <f>2.7*2275</f>
        <v>6142.5</v>
      </c>
      <c r="F156" s="9">
        <f t="shared" si="1"/>
        <v>4606.875</v>
      </c>
      <c r="G156" s="10" t="s">
        <v>658</v>
      </c>
      <c r="H156" s="6" t="s">
        <v>659</v>
      </c>
      <c r="I156" s="5"/>
      <c r="J156" s="5"/>
      <c r="K156" s="5"/>
      <c r="L156" s="5"/>
      <c r="M156" s="5"/>
      <c r="N156" s="5"/>
      <c r="O156" s="5"/>
      <c r="P156" s="5"/>
      <c r="Q156" s="5"/>
      <c r="R156" s="5"/>
      <c r="S156" s="5"/>
      <c r="T156" s="5"/>
      <c r="U156" s="5"/>
      <c r="V156" s="5"/>
      <c r="W156" s="5"/>
      <c r="X156" s="5"/>
      <c r="Y156" s="5"/>
      <c r="Z156" s="5"/>
    </row>
    <row r="157" ht="30.75" customHeight="1">
      <c r="A157" s="6" t="s">
        <v>660</v>
      </c>
      <c r="B157" s="10" t="s">
        <v>661</v>
      </c>
      <c r="C157" s="10" t="s">
        <v>13</v>
      </c>
      <c r="D157" s="13" t="s">
        <v>96</v>
      </c>
      <c r="E157" s="14">
        <f>2.7*965</f>
        <v>2605.5</v>
      </c>
      <c r="F157" s="9">
        <f t="shared" si="1"/>
        <v>1954.125</v>
      </c>
      <c r="G157" s="10" t="s">
        <v>662</v>
      </c>
      <c r="H157" s="6" t="s">
        <v>663</v>
      </c>
      <c r="I157" s="5"/>
      <c r="J157" s="5"/>
      <c r="K157" s="5"/>
      <c r="L157" s="5"/>
      <c r="M157" s="5"/>
      <c r="N157" s="5"/>
      <c r="O157" s="5"/>
      <c r="P157" s="5"/>
      <c r="Q157" s="5"/>
      <c r="R157" s="5"/>
      <c r="S157" s="5"/>
      <c r="T157" s="5"/>
      <c r="U157" s="5"/>
      <c r="V157" s="5"/>
      <c r="W157" s="5"/>
      <c r="X157" s="5"/>
      <c r="Y157" s="5"/>
      <c r="Z157" s="5"/>
    </row>
    <row r="158" ht="30.75" customHeight="1">
      <c r="A158" s="6" t="s">
        <v>664</v>
      </c>
      <c r="B158" s="10" t="s">
        <v>665</v>
      </c>
      <c r="C158" s="10" t="s">
        <v>13</v>
      </c>
      <c r="D158" s="13" t="s">
        <v>96</v>
      </c>
      <c r="E158" s="14">
        <f>2.7*880</f>
        <v>2376</v>
      </c>
      <c r="F158" s="9">
        <f t="shared" si="1"/>
        <v>1782</v>
      </c>
      <c r="G158" s="10" t="s">
        <v>666</v>
      </c>
      <c r="H158" s="6" t="s">
        <v>667</v>
      </c>
      <c r="I158" s="5"/>
      <c r="J158" s="5"/>
      <c r="K158" s="5"/>
      <c r="L158" s="5"/>
      <c r="M158" s="5"/>
      <c r="N158" s="5"/>
      <c r="O158" s="5"/>
      <c r="P158" s="5"/>
      <c r="Q158" s="5"/>
      <c r="R158" s="5"/>
      <c r="S158" s="5"/>
      <c r="T158" s="5"/>
      <c r="U158" s="5"/>
      <c r="V158" s="5"/>
      <c r="W158" s="5"/>
      <c r="X158" s="5"/>
      <c r="Y158" s="5"/>
      <c r="Z158" s="5"/>
    </row>
    <row r="159" ht="30.75" customHeight="1">
      <c r="A159" s="6" t="s">
        <v>668</v>
      </c>
      <c r="B159" s="10" t="s">
        <v>669</v>
      </c>
      <c r="C159" s="10" t="s">
        <v>13</v>
      </c>
      <c r="D159" s="13" t="s">
        <v>96</v>
      </c>
      <c r="E159" s="14">
        <f>2.7*765</f>
        <v>2065.5</v>
      </c>
      <c r="F159" s="9">
        <f t="shared" si="1"/>
        <v>1549.125</v>
      </c>
      <c r="G159" s="10" t="s">
        <v>670</v>
      </c>
      <c r="H159" s="6" t="s">
        <v>671</v>
      </c>
      <c r="I159" s="5"/>
      <c r="J159" s="5"/>
      <c r="K159" s="5"/>
      <c r="L159" s="5"/>
      <c r="M159" s="5"/>
      <c r="N159" s="5"/>
      <c r="O159" s="5"/>
      <c r="P159" s="5"/>
      <c r="Q159" s="5"/>
      <c r="R159" s="5"/>
      <c r="S159" s="5"/>
      <c r="T159" s="5"/>
      <c r="U159" s="5"/>
      <c r="V159" s="5"/>
      <c r="W159" s="5"/>
      <c r="X159" s="5"/>
      <c r="Y159" s="5"/>
      <c r="Z159" s="5"/>
    </row>
    <row r="160" ht="30.75" customHeight="1">
      <c r="A160" s="6" t="s">
        <v>672</v>
      </c>
      <c r="B160" s="10" t="s">
        <v>669</v>
      </c>
      <c r="C160" s="10" t="s">
        <v>13</v>
      </c>
      <c r="D160" s="13" t="s">
        <v>96</v>
      </c>
      <c r="E160" s="14">
        <f>2.7*825</f>
        <v>2227.5</v>
      </c>
      <c r="F160" s="9">
        <f t="shared" si="1"/>
        <v>1670.625</v>
      </c>
      <c r="G160" s="10" t="s">
        <v>673</v>
      </c>
      <c r="H160" s="6" t="s">
        <v>674</v>
      </c>
      <c r="I160" s="5"/>
      <c r="J160" s="5"/>
      <c r="K160" s="5"/>
      <c r="L160" s="5"/>
      <c r="M160" s="5"/>
      <c r="N160" s="5"/>
      <c r="O160" s="5"/>
      <c r="P160" s="5"/>
      <c r="Q160" s="5"/>
      <c r="R160" s="5"/>
      <c r="S160" s="5"/>
      <c r="T160" s="5"/>
      <c r="U160" s="5"/>
      <c r="V160" s="5"/>
      <c r="W160" s="5"/>
      <c r="X160" s="5"/>
      <c r="Y160" s="5"/>
      <c r="Z160" s="5"/>
    </row>
    <row r="161" ht="30.75" customHeight="1">
      <c r="A161" s="6" t="s">
        <v>675</v>
      </c>
      <c r="B161" s="10" t="s">
        <v>676</v>
      </c>
      <c r="C161" s="10" t="s">
        <v>13</v>
      </c>
      <c r="D161" s="13" t="s">
        <v>96</v>
      </c>
      <c r="E161" s="14">
        <f>2.7*1840</f>
        <v>4968</v>
      </c>
      <c r="F161" s="9">
        <f t="shared" si="1"/>
        <v>3726</v>
      </c>
      <c r="G161" s="10" t="s">
        <v>677</v>
      </c>
      <c r="H161" s="6" t="s">
        <v>678</v>
      </c>
      <c r="I161" s="5"/>
      <c r="J161" s="5"/>
      <c r="K161" s="5"/>
      <c r="L161" s="5"/>
      <c r="M161" s="5"/>
      <c r="N161" s="5"/>
      <c r="O161" s="5"/>
      <c r="P161" s="5"/>
      <c r="Q161" s="5"/>
      <c r="R161" s="5"/>
      <c r="S161" s="5"/>
      <c r="T161" s="5"/>
      <c r="U161" s="5"/>
      <c r="V161" s="5"/>
      <c r="W161" s="5"/>
      <c r="X161" s="5"/>
      <c r="Y161" s="5"/>
      <c r="Z161" s="5"/>
    </row>
    <row r="162" ht="30.75" customHeight="1">
      <c r="A162" s="6" t="s">
        <v>679</v>
      </c>
      <c r="B162" s="10" t="s">
        <v>680</v>
      </c>
      <c r="C162" s="10" t="s">
        <v>13</v>
      </c>
      <c r="D162" s="13" t="s">
        <v>96</v>
      </c>
      <c r="E162" s="14">
        <f>2.7*1655</f>
        <v>4468.5</v>
      </c>
      <c r="F162" s="9">
        <f t="shared" si="1"/>
        <v>3351.375</v>
      </c>
      <c r="G162" s="10" t="s">
        <v>681</v>
      </c>
      <c r="H162" s="6" t="s">
        <v>682</v>
      </c>
      <c r="I162" s="5"/>
      <c r="J162" s="5"/>
      <c r="K162" s="5"/>
      <c r="L162" s="5"/>
      <c r="M162" s="5"/>
      <c r="N162" s="5"/>
      <c r="O162" s="5"/>
      <c r="P162" s="5"/>
      <c r="Q162" s="5"/>
      <c r="R162" s="5"/>
      <c r="S162" s="5"/>
      <c r="T162" s="5"/>
      <c r="U162" s="5"/>
      <c r="V162" s="5"/>
      <c r="W162" s="5"/>
      <c r="X162" s="5"/>
      <c r="Y162" s="5"/>
      <c r="Z162" s="5"/>
    </row>
    <row r="163" ht="30.75" customHeight="1">
      <c r="A163" s="6" t="s">
        <v>683</v>
      </c>
      <c r="B163" s="10" t="s">
        <v>684</v>
      </c>
      <c r="C163" s="10" t="s">
        <v>13</v>
      </c>
      <c r="D163" s="13" t="s">
        <v>96</v>
      </c>
      <c r="E163" s="14">
        <f>2.7*975</f>
        <v>2632.5</v>
      </c>
      <c r="F163" s="9">
        <f t="shared" si="1"/>
        <v>1974.375</v>
      </c>
      <c r="G163" s="10" t="s">
        <v>685</v>
      </c>
      <c r="H163" s="6" t="s">
        <v>686</v>
      </c>
      <c r="I163" s="5"/>
      <c r="J163" s="5"/>
      <c r="K163" s="5"/>
      <c r="L163" s="5"/>
      <c r="M163" s="5"/>
      <c r="N163" s="5"/>
      <c r="O163" s="5"/>
      <c r="P163" s="5"/>
      <c r="Q163" s="5"/>
      <c r="R163" s="5"/>
      <c r="S163" s="5"/>
      <c r="T163" s="5"/>
      <c r="U163" s="5"/>
      <c r="V163" s="5"/>
      <c r="W163" s="5"/>
      <c r="X163" s="5"/>
      <c r="Y163" s="5"/>
      <c r="Z163" s="5"/>
    </row>
    <row r="164" ht="30.75" customHeight="1">
      <c r="A164" s="6" t="s">
        <v>687</v>
      </c>
      <c r="B164" s="10" t="s">
        <v>688</v>
      </c>
      <c r="C164" s="10" t="s">
        <v>13</v>
      </c>
      <c r="D164" s="13" t="s">
        <v>96</v>
      </c>
      <c r="E164" s="14">
        <f>2.7*1320</f>
        <v>3564</v>
      </c>
      <c r="F164" s="9">
        <f t="shared" si="1"/>
        <v>2673</v>
      </c>
      <c r="G164" s="10" t="s">
        <v>689</v>
      </c>
      <c r="H164" s="6" t="s">
        <v>690</v>
      </c>
      <c r="I164" s="5"/>
      <c r="J164" s="5"/>
      <c r="K164" s="5"/>
      <c r="L164" s="5"/>
      <c r="M164" s="5"/>
      <c r="N164" s="5"/>
      <c r="O164" s="5"/>
      <c r="P164" s="5"/>
      <c r="Q164" s="5"/>
      <c r="R164" s="5"/>
      <c r="S164" s="5"/>
      <c r="T164" s="5"/>
      <c r="U164" s="5"/>
      <c r="V164" s="5"/>
      <c r="W164" s="5"/>
      <c r="X164" s="5"/>
      <c r="Y164" s="5"/>
      <c r="Z164" s="5"/>
    </row>
    <row r="165" ht="30.75" customHeight="1">
      <c r="A165" s="6" t="s">
        <v>691</v>
      </c>
      <c r="B165" s="10" t="s">
        <v>692</v>
      </c>
      <c r="C165" s="10" t="s">
        <v>13</v>
      </c>
      <c r="D165" s="13" t="s">
        <v>96</v>
      </c>
      <c r="E165" s="14">
        <f>2.7*2680</f>
        <v>7236</v>
      </c>
      <c r="F165" s="9">
        <f t="shared" si="1"/>
        <v>5427</v>
      </c>
      <c r="G165" s="10" t="s">
        <v>693</v>
      </c>
      <c r="H165" s="6" t="s">
        <v>694</v>
      </c>
      <c r="I165" s="5"/>
      <c r="J165" s="5"/>
      <c r="K165" s="5"/>
      <c r="L165" s="5"/>
      <c r="M165" s="5"/>
      <c r="N165" s="5"/>
      <c r="O165" s="5"/>
      <c r="P165" s="5"/>
      <c r="Q165" s="5"/>
      <c r="R165" s="5"/>
      <c r="S165" s="5"/>
      <c r="T165" s="5"/>
      <c r="U165" s="5"/>
      <c r="V165" s="5"/>
      <c r="W165" s="5"/>
      <c r="X165" s="5"/>
      <c r="Y165" s="5"/>
      <c r="Z165" s="5"/>
    </row>
    <row r="166" ht="30.75" customHeight="1">
      <c r="A166" s="6" t="s">
        <v>695</v>
      </c>
      <c r="B166" s="10" t="s">
        <v>696</v>
      </c>
      <c r="C166" s="10" t="s">
        <v>13</v>
      </c>
      <c r="D166" s="13" t="s">
        <v>96</v>
      </c>
      <c r="E166" s="14">
        <f t="shared" ref="E166:E167" si="13">2.7*1295</f>
        <v>3496.5</v>
      </c>
      <c r="F166" s="9">
        <f t="shared" si="1"/>
        <v>2622.375</v>
      </c>
      <c r="G166" s="10" t="s">
        <v>697</v>
      </c>
      <c r="H166" s="6" t="s">
        <v>698</v>
      </c>
      <c r="I166" s="5"/>
      <c r="J166" s="5"/>
      <c r="K166" s="5"/>
      <c r="L166" s="5"/>
      <c r="M166" s="5"/>
      <c r="N166" s="5"/>
      <c r="O166" s="5"/>
      <c r="P166" s="5"/>
      <c r="Q166" s="5"/>
      <c r="R166" s="5"/>
      <c r="S166" s="5"/>
      <c r="T166" s="5"/>
      <c r="U166" s="5"/>
      <c r="V166" s="5"/>
      <c r="W166" s="5"/>
      <c r="X166" s="5"/>
      <c r="Y166" s="5"/>
      <c r="Z166" s="5"/>
    </row>
    <row r="167" ht="30.75" customHeight="1">
      <c r="A167" s="6" t="s">
        <v>699</v>
      </c>
      <c r="B167" s="10" t="s">
        <v>700</v>
      </c>
      <c r="C167" s="10" t="s">
        <v>13</v>
      </c>
      <c r="D167" s="13" t="s">
        <v>96</v>
      </c>
      <c r="E167" s="14">
        <f t="shared" si="13"/>
        <v>3496.5</v>
      </c>
      <c r="F167" s="9">
        <f t="shared" si="1"/>
        <v>2622.375</v>
      </c>
      <c r="G167" s="10" t="s">
        <v>701</v>
      </c>
      <c r="H167" s="6" t="s">
        <v>702</v>
      </c>
      <c r="I167" s="5"/>
      <c r="J167" s="5"/>
      <c r="K167" s="5"/>
      <c r="L167" s="5"/>
      <c r="M167" s="5"/>
      <c r="N167" s="5"/>
      <c r="O167" s="5"/>
      <c r="P167" s="5"/>
      <c r="Q167" s="5"/>
      <c r="R167" s="5"/>
      <c r="S167" s="5"/>
      <c r="T167" s="5"/>
      <c r="U167" s="5"/>
      <c r="V167" s="5"/>
      <c r="W167" s="5"/>
      <c r="X167" s="5"/>
      <c r="Y167" s="5"/>
      <c r="Z167" s="5"/>
    </row>
    <row r="168" ht="30.75" customHeight="1">
      <c r="A168" s="6" t="s">
        <v>703</v>
      </c>
      <c r="B168" s="10" t="s">
        <v>704</v>
      </c>
      <c r="C168" s="10" t="s">
        <v>13</v>
      </c>
      <c r="D168" s="13" t="s">
        <v>96</v>
      </c>
      <c r="E168" s="14">
        <f t="shared" ref="E168:E169" si="14">2.7*1170</f>
        <v>3159</v>
      </c>
      <c r="F168" s="9">
        <f t="shared" si="1"/>
        <v>2369.25</v>
      </c>
      <c r="G168" s="10" t="s">
        <v>705</v>
      </c>
      <c r="H168" s="6" t="s">
        <v>706</v>
      </c>
      <c r="I168" s="5"/>
      <c r="J168" s="5"/>
      <c r="K168" s="5"/>
      <c r="L168" s="5"/>
      <c r="M168" s="5"/>
      <c r="N168" s="5"/>
      <c r="O168" s="5"/>
      <c r="P168" s="5"/>
      <c r="Q168" s="5"/>
      <c r="R168" s="5"/>
      <c r="S168" s="5"/>
      <c r="T168" s="5"/>
      <c r="U168" s="5"/>
      <c r="V168" s="5"/>
      <c r="W168" s="5"/>
      <c r="X168" s="5"/>
      <c r="Y168" s="5"/>
      <c r="Z168" s="5"/>
    </row>
    <row r="169" ht="30.75" customHeight="1">
      <c r="A169" s="6" t="s">
        <v>707</v>
      </c>
      <c r="B169" s="10" t="s">
        <v>704</v>
      </c>
      <c r="C169" s="10" t="s">
        <v>13</v>
      </c>
      <c r="D169" s="13" t="s">
        <v>96</v>
      </c>
      <c r="E169" s="14">
        <f t="shared" si="14"/>
        <v>3159</v>
      </c>
      <c r="F169" s="9">
        <f t="shared" si="1"/>
        <v>2369.25</v>
      </c>
      <c r="G169" s="10" t="s">
        <v>708</v>
      </c>
      <c r="H169" s="6" t="s">
        <v>709</v>
      </c>
      <c r="I169" s="5"/>
      <c r="J169" s="5"/>
      <c r="K169" s="5"/>
      <c r="L169" s="5"/>
      <c r="M169" s="5"/>
      <c r="N169" s="5"/>
      <c r="O169" s="5"/>
      <c r="P169" s="5"/>
      <c r="Q169" s="5"/>
      <c r="R169" s="5"/>
      <c r="S169" s="5"/>
      <c r="T169" s="5"/>
      <c r="U169" s="5"/>
      <c r="V169" s="5"/>
      <c r="W169" s="5"/>
      <c r="X169" s="5"/>
      <c r="Y169" s="5"/>
      <c r="Z169" s="5"/>
    </row>
    <row r="170" ht="30.75" customHeight="1">
      <c r="A170" s="6" t="s">
        <v>710</v>
      </c>
      <c r="B170" s="10" t="s">
        <v>711</v>
      </c>
      <c r="C170" s="10" t="s">
        <v>13</v>
      </c>
      <c r="D170" s="13" t="s">
        <v>96</v>
      </c>
      <c r="E170" s="14">
        <f>2.7*1055</f>
        <v>2848.5</v>
      </c>
      <c r="F170" s="9">
        <f t="shared" si="1"/>
        <v>2136.375</v>
      </c>
      <c r="G170" s="10" t="s">
        <v>712</v>
      </c>
      <c r="H170" s="6" t="s">
        <v>713</v>
      </c>
      <c r="I170" s="5"/>
      <c r="J170" s="5"/>
      <c r="K170" s="5"/>
      <c r="L170" s="5"/>
      <c r="M170" s="5"/>
      <c r="N170" s="5"/>
      <c r="O170" s="5"/>
      <c r="P170" s="5"/>
      <c r="Q170" s="5"/>
      <c r="R170" s="5"/>
      <c r="S170" s="5"/>
      <c r="T170" s="5"/>
      <c r="U170" s="5"/>
      <c r="V170" s="5"/>
      <c r="W170" s="5"/>
      <c r="X170" s="5"/>
      <c r="Y170" s="5"/>
      <c r="Z170" s="5"/>
    </row>
    <row r="171" ht="30.75" customHeight="1">
      <c r="A171" s="6" t="s">
        <v>714</v>
      </c>
      <c r="B171" s="10" t="s">
        <v>715</v>
      </c>
      <c r="C171" s="10" t="s">
        <v>13</v>
      </c>
      <c r="D171" s="13" t="s">
        <v>96</v>
      </c>
      <c r="E171" s="14">
        <f>2.7*965</f>
        <v>2605.5</v>
      </c>
      <c r="F171" s="9">
        <f t="shared" si="1"/>
        <v>1954.125</v>
      </c>
      <c r="G171" s="10" t="s">
        <v>716</v>
      </c>
      <c r="H171" s="6" t="s">
        <v>717</v>
      </c>
      <c r="I171" s="5"/>
      <c r="J171" s="5"/>
      <c r="K171" s="5"/>
      <c r="L171" s="5"/>
      <c r="M171" s="5"/>
      <c r="N171" s="5"/>
      <c r="O171" s="5"/>
      <c r="P171" s="5"/>
      <c r="Q171" s="5"/>
      <c r="R171" s="5"/>
      <c r="S171" s="5"/>
      <c r="T171" s="5"/>
      <c r="U171" s="5"/>
      <c r="V171" s="5"/>
      <c r="W171" s="5"/>
      <c r="X171" s="5"/>
      <c r="Y171" s="5"/>
      <c r="Z171" s="5"/>
    </row>
    <row r="172" ht="30.75" customHeight="1">
      <c r="A172" s="6" t="s">
        <v>718</v>
      </c>
      <c r="B172" s="10" t="s">
        <v>719</v>
      </c>
      <c r="C172" s="10" t="s">
        <v>13</v>
      </c>
      <c r="D172" s="13" t="s">
        <v>96</v>
      </c>
      <c r="E172" s="14">
        <f>2.7*845</f>
        <v>2281.5</v>
      </c>
      <c r="F172" s="9">
        <f t="shared" si="1"/>
        <v>1711.125</v>
      </c>
      <c r="G172" s="10" t="s">
        <v>720</v>
      </c>
      <c r="H172" s="6" t="s">
        <v>721</v>
      </c>
      <c r="I172" s="5"/>
      <c r="J172" s="5"/>
      <c r="K172" s="5"/>
      <c r="L172" s="5"/>
      <c r="M172" s="5"/>
      <c r="N172" s="5"/>
      <c r="O172" s="5"/>
      <c r="P172" s="5"/>
      <c r="Q172" s="5"/>
      <c r="R172" s="5"/>
      <c r="S172" s="5"/>
      <c r="T172" s="5"/>
      <c r="U172" s="5"/>
      <c r="V172" s="5"/>
      <c r="W172" s="5"/>
      <c r="X172" s="5"/>
      <c r="Y172" s="5"/>
      <c r="Z172" s="5"/>
    </row>
    <row r="173" ht="30.75" customHeight="1">
      <c r="A173" s="6" t="s">
        <v>722</v>
      </c>
      <c r="B173" s="10" t="s">
        <v>723</v>
      </c>
      <c r="C173" s="10" t="s">
        <v>13</v>
      </c>
      <c r="D173" s="13" t="s">
        <v>96</v>
      </c>
      <c r="E173" s="14">
        <f>2.7*885</f>
        <v>2389.5</v>
      </c>
      <c r="F173" s="9">
        <f t="shared" si="1"/>
        <v>1792.125</v>
      </c>
      <c r="G173" s="10" t="s">
        <v>724</v>
      </c>
      <c r="H173" s="6" t="s">
        <v>725</v>
      </c>
      <c r="I173" s="5"/>
      <c r="J173" s="5"/>
      <c r="K173" s="5"/>
      <c r="L173" s="5"/>
      <c r="M173" s="5"/>
      <c r="N173" s="5"/>
      <c r="O173" s="5"/>
      <c r="P173" s="5"/>
      <c r="Q173" s="5"/>
      <c r="R173" s="5"/>
      <c r="S173" s="5"/>
      <c r="T173" s="5"/>
      <c r="U173" s="5"/>
      <c r="V173" s="5"/>
      <c r="W173" s="5"/>
      <c r="X173" s="5"/>
      <c r="Y173" s="5"/>
      <c r="Z173" s="5"/>
    </row>
    <row r="174" ht="30.75" customHeight="1">
      <c r="A174" s="6" t="s">
        <v>726</v>
      </c>
      <c r="B174" s="10" t="s">
        <v>727</v>
      </c>
      <c r="C174" s="10" t="s">
        <v>13</v>
      </c>
      <c r="D174" s="13" t="s">
        <v>96</v>
      </c>
      <c r="E174" s="14">
        <f>2.7*1320</f>
        <v>3564</v>
      </c>
      <c r="F174" s="9">
        <f t="shared" si="1"/>
        <v>2673</v>
      </c>
      <c r="G174" s="10" t="s">
        <v>728</v>
      </c>
      <c r="H174" s="6" t="s">
        <v>729</v>
      </c>
      <c r="I174" s="5"/>
      <c r="J174" s="5"/>
      <c r="K174" s="5"/>
      <c r="L174" s="5"/>
      <c r="M174" s="5"/>
      <c r="N174" s="5"/>
      <c r="O174" s="5"/>
      <c r="P174" s="5"/>
      <c r="Q174" s="5"/>
      <c r="R174" s="5"/>
      <c r="S174" s="5"/>
      <c r="T174" s="5"/>
      <c r="U174" s="5"/>
      <c r="V174" s="5"/>
      <c r="W174" s="5"/>
      <c r="X174" s="5"/>
      <c r="Y174" s="5"/>
      <c r="Z174" s="5"/>
    </row>
    <row r="175" ht="30.75" customHeight="1">
      <c r="A175" s="6" t="s">
        <v>730</v>
      </c>
      <c r="B175" s="10" t="s">
        <v>731</v>
      </c>
      <c r="C175" s="10" t="s">
        <v>13</v>
      </c>
      <c r="D175" s="13" t="s">
        <v>14</v>
      </c>
      <c r="E175" s="14">
        <f>2.7*1650</f>
        <v>4455</v>
      </c>
      <c r="F175" s="9">
        <f t="shared" si="1"/>
        <v>3341.25</v>
      </c>
      <c r="G175" s="10" t="s">
        <v>732</v>
      </c>
      <c r="H175" s="6" t="s">
        <v>733</v>
      </c>
      <c r="I175" s="5"/>
      <c r="J175" s="5"/>
      <c r="K175" s="5"/>
      <c r="L175" s="5"/>
      <c r="M175" s="5"/>
      <c r="N175" s="5"/>
      <c r="O175" s="5"/>
      <c r="P175" s="5"/>
      <c r="Q175" s="5"/>
      <c r="R175" s="5"/>
      <c r="S175" s="5"/>
      <c r="T175" s="5"/>
      <c r="U175" s="5"/>
      <c r="V175" s="5"/>
      <c r="W175" s="5"/>
      <c r="X175" s="5"/>
      <c r="Y175" s="5"/>
      <c r="Z175" s="5"/>
    </row>
    <row r="176" ht="30.75" customHeight="1">
      <c r="A176" s="6" t="s">
        <v>734</v>
      </c>
      <c r="B176" s="10" t="s">
        <v>735</v>
      </c>
      <c r="C176" s="10" t="s">
        <v>13</v>
      </c>
      <c r="D176" s="13" t="s">
        <v>14</v>
      </c>
      <c r="E176" s="14">
        <f>2.7*2310</f>
        <v>6237</v>
      </c>
      <c r="F176" s="9">
        <f t="shared" si="1"/>
        <v>4677.75</v>
      </c>
      <c r="G176" s="10" t="s">
        <v>736</v>
      </c>
      <c r="H176" s="6" t="s">
        <v>737</v>
      </c>
      <c r="I176" s="5"/>
      <c r="J176" s="5"/>
      <c r="K176" s="5"/>
      <c r="L176" s="5"/>
      <c r="M176" s="5"/>
      <c r="N176" s="5"/>
      <c r="O176" s="5"/>
      <c r="P176" s="5"/>
      <c r="Q176" s="5"/>
      <c r="R176" s="5"/>
      <c r="S176" s="5"/>
      <c r="T176" s="5"/>
      <c r="U176" s="5"/>
      <c r="V176" s="5"/>
      <c r="W176" s="5"/>
      <c r="X176" s="5"/>
      <c r="Y176" s="5"/>
      <c r="Z176" s="5"/>
    </row>
    <row r="177" ht="30.75" customHeight="1">
      <c r="A177" s="6" t="s">
        <v>738</v>
      </c>
      <c r="B177" s="10" t="s">
        <v>739</v>
      </c>
      <c r="C177" s="10" t="s">
        <v>13</v>
      </c>
      <c r="D177" s="13" t="s">
        <v>14</v>
      </c>
      <c r="E177" s="14">
        <f>2.7*2165</f>
        <v>5845.5</v>
      </c>
      <c r="F177" s="9">
        <f t="shared" si="1"/>
        <v>4384.125</v>
      </c>
      <c r="G177" s="10" t="s">
        <v>740</v>
      </c>
      <c r="H177" s="6" t="s">
        <v>741</v>
      </c>
      <c r="I177" s="5"/>
      <c r="J177" s="5"/>
      <c r="K177" s="5"/>
      <c r="L177" s="5"/>
      <c r="M177" s="5"/>
      <c r="N177" s="5"/>
      <c r="O177" s="5"/>
      <c r="P177" s="5"/>
      <c r="Q177" s="5"/>
      <c r="R177" s="5"/>
      <c r="S177" s="5"/>
      <c r="T177" s="5"/>
      <c r="U177" s="5"/>
      <c r="V177" s="5"/>
      <c r="W177" s="5"/>
      <c r="X177" s="5"/>
      <c r="Y177" s="5"/>
      <c r="Z177" s="5"/>
    </row>
    <row r="178" ht="30.75" customHeight="1">
      <c r="A178" s="6" t="s">
        <v>742</v>
      </c>
      <c r="B178" s="10" t="s">
        <v>743</v>
      </c>
      <c r="C178" s="10" t="s">
        <v>13</v>
      </c>
      <c r="D178" s="13" t="s">
        <v>14</v>
      </c>
      <c r="E178" s="14">
        <f>2.7*1850</f>
        <v>4995</v>
      </c>
      <c r="F178" s="9">
        <f t="shared" si="1"/>
        <v>3746.25</v>
      </c>
      <c r="G178" s="10" t="s">
        <v>744</v>
      </c>
      <c r="H178" s="6" t="s">
        <v>745</v>
      </c>
      <c r="I178" s="5"/>
      <c r="J178" s="5"/>
      <c r="K178" s="5"/>
      <c r="L178" s="5"/>
      <c r="M178" s="5"/>
      <c r="N178" s="5"/>
      <c r="O178" s="5"/>
      <c r="P178" s="5"/>
      <c r="Q178" s="5"/>
      <c r="R178" s="5"/>
      <c r="S178" s="5"/>
      <c r="T178" s="5"/>
      <c r="U178" s="5"/>
      <c r="V178" s="5"/>
      <c r="W178" s="5"/>
      <c r="X178" s="5"/>
      <c r="Y178" s="5"/>
      <c r="Z178" s="5"/>
    </row>
    <row r="179" ht="30.75" customHeight="1">
      <c r="A179" s="6" t="s">
        <v>746</v>
      </c>
      <c r="B179" s="10" t="s">
        <v>747</v>
      </c>
      <c r="C179" s="10" t="s">
        <v>13</v>
      </c>
      <c r="D179" s="13" t="s">
        <v>14</v>
      </c>
      <c r="E179" s="14">
        <f>2.7*1345</f>
        <v>3631.5</v>
      </c>
      <c r="F179" s="9">
        <f t="shared" si="1"/>
        <v>2723.625</v>
      </c>
      <c r="G179" s="10" t="s">
        <v>748</v>
      </c>
      <c r="H179" s="6" t="s">
        <v>749</v>
      </c>
      <c r="I179" s="5"/>
      <c r="J179" s="5"/>
      <c r="K179" s="5"/>
      <c r="L179" s="5"/>
      <c r="M179" s="5"/>
      <c r="N179" s="5"/>
      <c r="O179" s="5"/>
      <c r="P179" s="5"/>
      <c r="Q179" s="5"/>
      <c r="R179" s="5"/>
      <c r="S179" s="5"/>
      <c r="T179" s="5"/>
      <c r="U179" s="5"/>
      <c r="V179" s="5"/>
      <c r="W179" s="5"/>
      <c r="X179" s="5"/>
      <c r="Y179" s="5"/>
      <c r="Z179" s="5"/>
    </row>
    <row r="180" ht="30.75" customHeight="1">
      <c r="A180" s="6" t="s">
        <v>750</v>
      </c>
      <c r="B180" s="10" t="s">
        <v>751</v>
      </c>
      <c r="C180" s="10" t="s">
        <v>13</v>
      </c>
      <c r="D180" s="13" t="s">
        <v>14</v>
      </c>
      <c r="E180" s="14">
        <f>2.7*1840</f>
        <v>4968</v>
      </c>
      <c r="F180" s="9">
        <f t="shared" si="1"/>
        <v>3726</v>
      </c>
      <c r="G180" s="10" t="s">
        <v>752</v>
      </c>
      <c r="H180" s="6" t="s">
        <v>753</v>
      </c>
      <c r="I180" s="5"/>
      <c r="J180" s="5"/>
      <c r="K180" s="5"/>
      <c r="L180" s="5"/>
      <c r="M180" s="5"/>
      <c r="N180" s="5"/>
      <c r="O180" s="5"/>
      <c r="P180" s="5"/>
      <c r="Q180" s="5"/>
      <c r="R180" s="5"/>
      <c r="S180" s="5"/>
      <c r="T180" s="5"/>
      <c r="U180" s="5"/>
      <c r="V180" s="5"/>
      <c r="W180" s="5"/>
      <c r="X180" s="5"/>
      <c r="Y180" s="5"/>
      <c r="Z180" s="5"/>
    </row>
    <row r="181" ht="30.75" customHeight="1">
      <c r="A181" s="6" t="s">
        <v>754</v>
      </c>
      <c r="B181" s="10" t="s">
        <v>755</v>
      </c>
      <c r="C181" s="10" t="s">
        <v>13</v>
      </c>
      <c r="D181" s="13" t="s">
        <v>14</v>
      </c>
      <c r="E181" s="14">
        <f t="shared" ref="E181:E182" si="15">2.7*2045</f>
        <v>5521.5</v>
      </c>
      <c r="F181" s="9">
        <f t="shared" si="1"/>
        <v>4141.125</v>
      </c>
      <c r="G181" s="10" t="s">
        <v>756</v>
      </c>
      <c r="H181" s="6" t="s">
        <v>757</v>
      </c>
      <c r="I181" s="5"/>
      <c r="J181" s="5"/>
      <c r="K181" s="5"/>
      <c r="L181" s="5"/>
      <c r="M181" s="5"/>
      <c r="N181" s="5"/>
      <c r="O181" s="5"/>
      <c r="P181" s="5"/>
      <c r="Q181" s="5"/>
      <c r="R181" s="5"/>
      <c r="S181" s="5"/>
      <c r="T181" s="5"/>
      <c r="U181" s="5"/>
      <c r="V181" s="5"/>
      <c r="W181" s="5"/>
      <c r="X181" s="5"/>
      <c r="Y181" s="5"/>
      <c r="Z181" s="5"/>
    </row>
    <row r="182" ht="30.75" customHeight="1">
      <c r="A182" s="6" t="s">
        <v>758</v>
      </c>
      <c r="B182" s="10" t="s">
        <v>759</v>
      </c>
      <c r="C182" s="10" t="s">
        <v>13</v>
      </c>
      <c r="D182" s="13" t="s">
        <v>14</v>
      </c>
      <c r="E182" s="14">
        <f t="shared" si="15"/>
        <v>5521.5</v>
      </c>
      <c r="F182" s="9">
        <f t="shared" si="1"/>
        <v>4141.125</v>
      </c>
      <c r="G182" s="10" t="s">
        <v>760</v>
      </c>
      <c r="H182" s="6" t="s">
        <v>761</v>
      </c>
      <c r="I182" s="5"/>
      <c r="J182" s="5"/>
      <c r="K182" s="5"/>
      <c r="L182" s="5"/>
      <c r="M182" s="5"/>
      <c r="N182" s="5"/>
      <c r="O182" s="5"/>
      <c r="P182" s="5"/>
      <c r="Q182" s="5"/>
      <c r="R182" s="5"/>
      <c r="S182" s="5"/>
      <c r="T182" s="5"/>
      <c r="U182" s="5"/>
      <c r="V182" s="5"/>
      <c r="W182" s="5"/>
      <c r="X182" s="5"/>
      <c r="Y182" s="5"/>
      <c r="Z182" s="5"/>
    </row>
    <row r="183" ht="30.75" customHeight="1">
      <c r="A183" s="6" t="s">
        <v>762</v>
      </c>
      <c r="B183" s="10" t="s">
        <v>763</v>
      </c>
      <c r="C183" s="10" t="s">
        <v>13</v>
      </c>
      <c r="D183" s="13" t="s">
        <v>14</v>
      </c>
      <c r="E183" s="14">
        <f>2.7*2060</f>
        <v>5562</v>
      </c>
      <c r="F183" s="9">
        <f t="shared" si="1"/>
        <v>4171.5</v>
      </c>
      <c r="G183" s="10" t="s">
        <v>764</v>
      </c>
      <c r="H183" s="6" t="s">
        <v>765</v>
      </c>
      <c r="I183" s="5"/>
      <c r="J183" s="5"/>
      <c r="K183" s="5"/>
      <c r="L183" s="5"/>
      <c r="M183" s="5"/>
      <c r="N183" s="5"/>
      <c r="O183" s="5"/>
      <c r="P183" s="5"/>
      <c r="Q183" s="5"/>
      <c r="R183" s="5"/>
      <c r="S183" s="5"/>
      <c r="T183" s="5"/>
      <c r="U183" s="5"/>
      <c r="V183" s="5"/>
      <c r="W183" s="5"/>
      <c r="X183" s="5"/>
      <c r="Y183" s="5"/>
      <c r="Z183" s="5"/>
    </row>
    <row r="184" ht="30.75" customHeight="1">
      <c r="A184" s="6" t="s">
        <v>766</v>
      </c>
      <c r="B184" s="10" t="s">
        <v>767</v>
      </c>
      <c r="C184" s="10" t="s">
        <v>13</v>
      </c>
      <c r="D184" s="13" t="s">
        <v>14</v>
      </c>
      <c r="E184" s="14">
        <f>2.7*2210</f>
        <v>5967</v>
      </c>
      <c r="F184" s="9">
        <f t="shared" si="1"/>
        <v>4475.25</v>
      </c>
      <c r="G184" s="10" t="s">
        <v>768</v>
      </c>
      <c r="H184" s="6" t="s">
        <v>769</v>
      </c>
      <c r="I184" s="5"/>
      <c r="J184" s="5"/>
      <c r="K184" s="5"/>
      <c r="L184" s="5"/>
      <c r="M184" s="5"/>
      <c r="N184" s="5"/>
      <c r="O184" s="5"/>
      <c r="P184" s="5"/>
      <c r="Q184" s="5"/>
      <c r="R184" s="5"/>
      <c r="S184" s="5"/>
      <c r="T184" s="5"/>
      <c r="U184" s="5"/>
      <c r="V184" s="5"/>
      <c r="W184" s="5"/>
      <c r="X184" s="5"/>
      <c r="Y184" s="5"/>
      <c r="Z184" s="5"/>
    </row>
    <row r="185" ht="30.75" customHeight="1">
      <c r="A185" s="6" t="s">
        <v>770</v>
      </c>
      <c r="B185" s="10" t="s">
        <v>771</v>
      </c>
      <c r="C185" s="10" t="s">
        <v>13</v>
      </c>
      <c r="D185" s="13" t="s">
        <v>14</v>
      </c>
      <c r="E185" s="14">
        <f>2.7*1190</f>
        <v>3213</v>
      </c>
      <c r="F185" s="9">
        <f t="shared" si="1"/>
        <v>2409.75</v>
      </c>
      <c r="G185" s="10" t="s">
        <v>772</v>
      </c>
      <c r="H185" s="6" t="s">
        <v>773</v>
      </c>
      <c r="I185" s="5"/>
      <c r="J185" s="5"/>
      <c r="K185" s="5"/>
      <c r="L185" s="5"/>
      <c r="M185" s="5"/>
      <c r="N185" s="5"/>
      <c r="O185" s="5"/>
      <c r="P185" s="5"/>
      <c r="Q185" s="5"/>
      <c r="R185" s="5"/>
      <c r="S185" s="5"/>
      <c r="T185" s="5"/>
      <c r="U185" s="5"/>
      <c r="V185" s="5"/>
      <c r="W185" s="5"/>
      <c r="X185" s="5"/>
      <c r="Y185" s="5"/>
      <c r="Z185" s="5"/>
    </row>
    <row r="186" ht="30.75" customHeight="1">
      <c r="A186" s="6" t="s">
        <v>774</v>
      </c>
      <c r="B186" s="10" t="s">
        <v>775</v>
      </c>
      <c r="C186" s="10" t="s">
        <v>13</v>
      </c>
      <c r="D186" s="13" t="s">
        <v>14</v>
      </c>
      <c r="E186" s="14">
        <f>2.7*990</f>
        <v>2673</v>
      </c>
      <c r="F186" s="9">
        <f t="shared" si="1"/>
        <v>2004.75</v>
      </c>
      <c r="G186" s="10" t="s">
        <v>776</v>
      </c>
      <c r="H186" s="6" t="s">
        <v>777</v>
      </c>
      <c r="I186" s="5"/>
      <c r="J186" s="5"/>
      <c r="K186" s="5"/>
      <c r="L186" s="5"/>
      <c r="M186" s="5"/>
      <c r="N186" s="5"/>
      <c r="O186" s="5"/>
      <c r="P186" s="5"/>
      <c r="Q186" s="5"/>
      <c r="R186" s="5"/>
      <c r="S186" s="5"/>
      <c r="T186" s="5"/>
      <c r="U186" s="5"/>
      <c r="V186" s="5"/>
      <c r="W186" s="5"/>
      <c r="X186" s="5"/>
      <c r="Y186" s="5"/>
      <c r="Z186" s="5"/>
    </row>
    <row r="187" ht="30.75" customHeight="1">
      <c r="A187" s="6" t="s">
        <v>778</v>
      </c>
      <c r="B187" s="10" t="s">
        <v>779</v>
      </c>
      <c r="C187" s="10" t="s">
        <v>13</v>
      </c>
      <c r="D187" s="13" t="s">
        <v>14</v>
      </c>
      <c r="E187" s="14">
        <f>2.7*1735</f>
        <v>4684.5</v>
      </c>
      <c r="F187" s="9">
        <f t="shared" si="1"/>
        <v>3513.375</v>
      </c>
      <c r="G187" s="10" t="s">
        <v>780</v>
      </c>
      <c r="H187" s="6" t="s">
        <v>781</v>
      </c>
      <c r="I187" s="5"/>
      <c r="J187" s="5"/>
      <c r="K187" s="5"/>
      <c r="L187" s="5"/>
      <c r="M187" s="5"/>
      <c r="N187" s="5"/>
      <c r="O187" s="5"/>
      <c r="P187" s="5"/>
      <c r="Q187" s="5"/>
      <c r="R187" s="5"/>
      <c r="S187" s="5"/>
      <c r="T187" s="5"/>
      <c r="U187" s="5"/>
      <c r="V187" s="5"/>
      <c r="W187" s="5"/>
      <c r="X187" s="5"/>
      <c r="Y187" s="5"/>
      <c r="Z187" s="5"/>
    </row>
    <row r="188" ht="30.75" customHeight="1">
      <c r="A188" s="6" t="s">
        <v>782</v>
      </c>
      <c r="B188" s="10" t="s">
        <v>783</v>
      </c>
      <c r="C188" s="10" t="s">
        <v>13</v>
      </c>
      <c r="D188" s="13" t="s">
        <v>14</v>
      </c>
      <c r="E188" s="14">
        <f>2.7*2045</f>
        <v>5521.5</v>
      </c>
      <c r="F188" s="9">
        <f t="shared" si="1"/>
        <v>4141.125</v>
      </c>
      <c r="G188" s="10" t="s">
        <v>784</v>
      </c>
      <c r="H188" s="6" t="s">
        <v>785</v>
      </c>
      <c r="I188" s="5"/>
      <c r="J188" s="5"/>
      <c r="K188" s="5"/>
      <c r="L188" s="5"/>
      <c r="M188" s="5"/>
      <c r="N188" s="5"/>
      <c r="O188" s="5"/>
      <c r="P188" s="5"/>
      <c r="Q188" s="5"/>
      <c r="R188" s="5"/>
      <c r="S188" s="5"/>
      <c r="T188" s="5"/>
      <c r="U188" s="5"/>
      <c r="V188" s="5"/>
      <c r="W188" s="5"/>
      <c r="X188" s="5"/>
      <c r="Y188" s="5"/>
      <c r="Z188" s="5"/>
    </row>
    <row r="189" ht="30.75" customHeight="1">
      <c r="A189" s="6" t="s">
        <v>786</v>
      </c>
      <c r="B189" s="10" t="s">
        <v>787</v>
      </c>
      <c r="C189" s="10" t="s">
        <v>13</v>
      </c>
      <c r="D189" s="13" t="s">
        <v>14</v>
      </c>
      <c r="E189" s="14">
        <f>2.7*1840</f>
        <v>4968</v>
      </c>
      <c r="F189" s="9">
        <f t="shared" si="1"/>
        <v>3726</v>
      </c>
      <c r="G189" s="10" t="s">
        <v>788</v>
      </c>
      <c r="H189" s="6" t="s">
        <v>789</v>
      </c>
      <c r="I189" s="5"/>
      <c r="J189" s="5"/>
      <c r="K189" s="5"/>
      <c r="L189" s="5"/>
      <c r="M189" s="5"/>
      <c r="N189" s="5"/>
      <c r="O189" s="5"/>
      <c r="P189" s="5"/>
      <c r="Q189" s="5"/>
      <c r="R189" s="5"/>
      <c r="S189" s="5"/>
      <c r="T189" s="5"/>
      <c r="U189" s="5"/>
      <c r="V189" s="5"/>
      <c r="W189" s="5"/>
      <c r="X189" s="5"/>
      <c r="Y189" s="5"/>
      <c r="Z189" s="5"/>
    </row>
    <row r="190" ht="30.75" customHeight="1">
      <c r="A190" s="6" t="s">
        <v>790</v>
      </c>
      <c r="B190" s="10" t="s">
        <v>791</v>
      </c>
      <c r="C190" s="10" t="s">
        <v>13</v>
      </c>
      <c r="D190" s="13" t="s">
        <v>14</v>
      </c>
      <c r="E190" s="14">
        <f>2.7*2440</f>
        <v>6588</v>
      </c>
      <c r="F190" s="9">
        <f t="shared" si="1"/>
        <v>4941</v>
      </c>
      <c r="G190" s="10" t="s">
        <v>792</v>
      </c>
      <c r="H190" s="6" t="s">
        <v>793</v>
      </c>
      <c r="I190" s="5"/>
      <c r="J190" s="5"/>
      <c r="K190" s="5"/>
      <c r="L190" s="5"/>
      <c r="M190" s="5"/>
      <c r="N190" s="5"/>
      <c r="O190" s="5"/>
      <c r="P190" s="5"/>
      <c r="Q190" s="5"/>
      <c r="R190" s="5"/>
      <c r="S190" s="5"/>
      <c r="T190" s="5"/>
      <c r="U190" s="5"/>
      <c r="V190" s="5"/>
      <c r="W190" s="5"/>
      <c r="X190" s="5"/>
      <c r="Y190" s="5"/>
      <c r="Z190" s="5"/>
    </row>
    <row r="191" ht="30.75" customHeight="1">
      <c r="A191" s="6" t="s">
        <v>794</v>
      </c>
      <c r="B191" s="10" t="s">
        <v>795</v>
      </c>
      <c r="C191" s="10" t="s">
        <v>13</v>
      </c>
      <c r="D191" s="13" t="s">
        <v>14</v>
      </c>
      <c r="E191" s="14">
        <f>2.7*2035</f>
        <v>5494.5</v>
      </c>
      <c r="F191" s="9">
        <f t="shared" si="1"/>
        <v>4120.875</v>
      </c>
      <c r="G191" s="10" t="s">
        <v>796</v>
      </c>
      <c r="H191" s="6" t="s">
        <v>797</v>
      </c>
      <c r="I191" s="5"/>
      <c r="J191" s="5"/>
      <c r="K191" s="5"/>
      <c r="L191" s="5"/>
      <c r="M191" s="5"/>
      <c r="N191" s="5"/>
      <c r="O191" s="5"/>
      <c r="P191" s="5"/>
      <c r="Q191" s="5"/>
      <c r="R191" s="5"/>
      <c r="S191" s="5"/>
      <c r="T191" s="5"/>
      <c r="U191" s="5"/>
      <c r="V191" s="5"/>
      <c r="W191" s="5"/>
      <c r="X191" s="5"/>
      <c r="Y191" s="5"/>
      <c r="Z191" s="5"/>
    </row>
    <row r="192" ht="30.75" customHeight="1">
      <c r="A192" s="6" t="s">
        <v>798</v>
      </c>
      <c r="B192" s="10" t="s">
        <v>799</v>
      </c>
      <c r="C192" s="10" t="s">
        <v>13</v>
      </c>
      <c r="D192" s="13" t="s">
        <v>14</v>
      </c>
      <c r="E192" s="14">
        <f>2.7*1635</f>
        <v>4414.5</v>
      </c>
      <c r="F192" s="9">
        <f t="shared" si="1"/>
        <v>3310.875</v>
      </c>
      <c r="G192" s="10" t="s">
        <v>800</v>
      </c>
      <c r="H192" s="6" t="s">
        <v>801</v>
      </c>
      <c r="I192" s="5"/>
      <c r="J192" s="5"/>
      <c r="K192" s="5"/>
      <c r="L192" s="5"/>
      <c r="M192" s="5"/>
      <c r="N192" s="5"/>
      <c r="O192" s="5"/>
      <c r="P192" s="5"/>
      <c r="Q192" s="5"/>
      <c r="R192" s="5"/>
      <c r="S192" s="5"/>
      <c r="T192" s="5"/>
      <c r="U192" s="5"/>
      <c r="V192" s="5"/>
      <c r="W192" s="5"/>
      <c r="X192" s="5"/>
      <c r="Y192" s="5"/>
      <c r="Z192" s="5"/>
    </row>
    <row r="193" ht="30.75" customHeight="1">
      <c r="A193" s="6" t="s">
        <v>802</v>
      </c>
      <c r="B193" s="10" t="s">
        <v>803</v>
      </c>
      <c r="C193" s="10" t="s">
        <v>13</v>
      </c>
      <c r="D193" s="13" t="s">
        <v>14</v>
      </c>
      <c r="E193" s="14">
        <f t="shared" ref="E193:E194" si="16">2.7*1320</f>
        <v>3564</v>
      </c>
      <c r="F193" s="9">
        <f t="shared" si="1"/>
        <v>2673</v>
      </c>
      <c r="G193" s="10" t="s">
        <v>804</v>
      </c>
      <c r="H193" s="6" t="s">
        <v>805</v>
      </c>
      <c r="I193" s="5"/>
      <c r="J193" s="5"/>
      <c r="K193" s="5"/>
      <c r="L193" s="5"/>
      <c r="M193" s="5"/>
      <c r="N193" s="5"/>
      <c r="O193" s="5"/>
      <c r="P193" s="5"/>
      <c r="Q193" s="5"/>
      <c r="R193" s="5"/>
      <c r="S193" s="5"/>
      <c r="T193" s="5"/>
      <c r="U193" s="5"/>
      <c r="V193" s="5"/>
      <c r="W193" s="5"/>
      <c r="X193" s="5"/>
      <c r="Y193" s="5"/>
      <c r="Z193" s="5"/>
    </row>
    <row r="194" ht="30.75" customHeight="1">
      <c r="A194" s="6" t="s">
        <v>806</v>
      </c>
      <c r="B194" s="10" t="s">
        <v>807</v>
      </c>
      <c r="C194" s="10" t="s">
        <v>13</v>
      </c>
      <c r="D194" s="13" t="s">
        <v>14</v>
      </c>
      <c r="E194" s="14">
        <f t="shared" si="16"/>
        <v>3564</v>
      </c>
      <c r="F194" s="9">
        <f t="shared" si="1"/>
        <v>2673</v>
      </c>
      <c r="G194" s="10" t="s">
        <v>808</v>
      </c>
      <c r="H194" s="6" t="s">
        <v>809</v>
      </c>
      <c r="I194" s="5"/>
      <c r="J194" s="5"/>
      <c r="K194" s="5"/>
      <c r="L194" s="5"/>
      <c r="M194" s="5"/>
      <c r="N194" s="5"/>
      <c r="O194" s="5"/>
      <c r="P194" s="5"/>
      <c r="Q194" s="5"/>
      <c r="R194" s="5"/>
      <c r="S194" s="5"/>
      <c r="T194" s="5"/>
      <c r="U194" s="5"/>
      <c r="V194" s="5"/>
      <c r="W194" s="5"/>
      <c r="X194" s="5"/>
      <c r="Y194" s="5"/>
      <c r="Z194" s="5"/>
    </row>
    <row r="195" ht="30.75" customHeight="1">
      <c r="A195" s="6" t="s">
        <v>810</v>
      </c>
      <c r="B195" s="10" t="s">
        <v>811</v>
      </c>
      <c r="C195" s="10" t="s">
        <v>13</v>
      </c>
      <c r="D195" s="13" t="s">
        <v>14</v>
      </c>
      <c r="E195" s="14">
        <f>2.7*1625</f>
        <v>4387.5</v>
      </c>
      <c r="F195" s="9">
        <f t="shared" si="1"/>
        <v>3290.625</v>
      </c>
      <c r="G195" s="10" t="s">
        <v>812</v>
      </c>
      <c r="H195" s="6" t="s">
        <v>813</v>
      </c>
      <c r="I195" s="5"/>
      <c r="J195" s="5"/>
      <c r="K195" s="5"/>
      <c r="L195" s="5"/>
      <c r="M195" s="5"/>
      <c r="N195" s="5"/>
      <c r="O195" s="5"/>
      <c r="P195" s="5"/>
      <c r="Q195" s="5"/>
      <c r="R195" s="5"/>
      <c r="S195" s="5"/>
      <c r="T195" s="5"/>
      <c r="U195" s="5"/>
      <c r="V195" s="5"/>
      <c r="W195" s="5"/>
      <c r="X195" s="5"/>
      <c r="Y195" s="5"/>
      <c r="Z195" s="5"/>
    </row>
    <row r="196" ht="30.75" customHeight="1">
      <c r="A196" s="6" t="s">
        <v>814</v>
      </c>
      <c r="B196" s="10" t="s">
        <v>815</v>
      </c>
      <c r="C196" s="10" t="s">
        <v>13</v>
      </c>
      <c r="D196" s="13" t="s">
        <v>14</v>
      </c>
      <c r="E196" s="14">
        <f>1625</f>
        <v>1625</v>
      </c>
      <c r="F196" s="9">
        <f t="shared" si="1"/>
        <v>1218.75</v>
      </c>
      <c r="G196" s="10" t="s">
        <v>816</v>
      </c>
      <c r="H196" s="6" t="s">
        <v>817</v>
      </c>
      <c r="I196" s="5"/>
      <c r="J196" s="5"/>
      <c r="K196" s="5"/>
      <c r="L196" s="5"/>
      <c r="M196" s="5"/>
      <c r="N196" s="5"/>
      <c r="O196" s="5"/>
      <c r="P196" s="5"/>
      <c r="Q196" s="5"/>
      <c r="R196" s="5"/>
      <c r="S196" s="5"/>
      <c r="T196" s="5"/>
      <c r="U196" s="5"/>
      <c r="V196" s="5"/>
      <c r="W196" s="5"/>
      <c r="X196" s="5"/>
      <c r="Y196" s="5"/>
      <c r="Z196" s="5"/>
    </row>
    <row r="197" ht="30.75" customHeight="1">
      <c r="A197" s="6" t="s">
        <v>818</v>
      </c>
      <c r="B197" s="10" t="s">
        <v>819</v>
      </c>
      <c r="C197" s="10" t="s">
        <v>13</v>
      </c>
      <c r="D197" s="13" t="s">
        <v>14</v>
      </c>
      <c r="E197" s="14">
        <f t="shared" ref="E197:E198" si="17">2.7*1345</f>
        <v>3631.5</v>
      </c>
      <c r="F197" s="9">
        <f t="shared" si="1"/>
        <v>2723.625</v>
      </c>
      <c r="G197" s="10" t="s">
        <v>820</v>
      </c>
      <c r="H197" s="6" t="s">
        <v>821</v>
      </c>
      <c r="I197" s="5"/>
      <c r="J197" s="5"/>
      <c r="K197" s="5"/>
      <c r="L197" s="5"/>
      <c r="M197" s="5"/>
      <c r="N197" s="5"/>
      <c r="O197" s="5"/>
      <c r="P197" s="5"/>
      <c r="Q197" s="5"/>
      <c r="R197" s="5"/>
      <c r="S197" s="5"/>
      <c r="T197" s="5"/>
      <c r="U197" s="5"/>
      <c r="V197" s="5"/>
      <c r="W197" s="5"/>
      <c r="X197" s="5"/>
      <c r="Y197" s="5"/>
      <c r="Z197" s="5"/>
    </row>
    <row r="198" ht="30.75" customHeight="1">
      <c r="A198" s="6" t="s">
        <v>822</v>
      </c>
      <c r="B198" s="10" t="s">
        <v>823</v>
      </c>
      <c r="C198" s="10" t="s">
        <v>13</v>
      </c>
      <c r="D198" s="13" t="s">
        <v>14</v>
      </c>
      <c r="E198" s="14">
        <f t="shared" si="17"/>
        <v>3631.5</v>
      </c>
      <c r="F198" s="9">
        <f t="shared" si="1"/>
        <v>2723.625</v>
      </c>
      <c r="G198" s="10" t="s">
        <v>824</v>
      </c>
      <c r="H198" s="6" t="s">
        <v>825</v>
      </c>
      <c r="I198" s="5"/>
      <c r="J198" s="5"/>
      <c r="K198" s="5"/>
      <c r="L198" s="5"/>
      <c r="M198" s="5"/>
      <c r="N198" s="5"/>
      <c r="O198" s="5"/>
      <c r="P198" s="5"/>
      <c r="Q198" s="5"/>
      <c r="R198" s="5"/>
      <c r="S198" s="5"/>
      <c r="T198" s="5"/>
      <c r="U198" s="5"/>
      <c r="V198" s="5"/>
      <c r="W198" s="5"/>
      <c r="X198" s="5"/>
      <c r="Y198" s="5"/>
      <c r="Z198" s="5"/>
    </row>
    <row r="199" ht="30.75" customHeight="1">
      <c r="A199" s="6" t="s">
        <v>826</v>
      </c>
      <c r="B199" s="10" t="s">
        <v>827</v>
      </c>
      <c r="C199" s="10" t="s">
        <v>13</v>
      </c>
      <c r="D199" s="13" t="s">
        <v>14</v>
      </c>
      <c r="E199" s="14">
        <f>2.7*1740</f>
        <v>4698</v>
      </c>
      <c r="F199" s="9">
        <f t="shared" si="1"/>
        <v>3523.5</v>
      </c>
      <c r="G199" s="10" t="s">
        <v>828</v>
      </c>
      <c r="H199" s="6" t="s">
        <v>829</v>
      </c>
      <c r="I199" s="5"/>
      <c r="J199" s="5"/>
      <c r="K199" s="5"/>
      <c r="L199" s="5"/>
      <c r="M199" s="5"/>
      <c r="N199" s="5"/>
      <c r="O199" s="5"/>
      <c r="P199" s="5"/>
      <c r="Q199" s="5"/>
      <c r="R199" s="5"/>
      <c r="S199" s="5"/>
      <c r="T199" s="5"/>
      <c r="U199" s="5"/>
      <c r="V199" s="5"/>
      <c r="W199" s="5"/>
      <c r="X199" s="5"/>
      <c r="Y199" s="5"/>
      <c r="Z199" s="5"/>
    </row>
    <row r="200" ht="30.75" customHeight="1">
      <c r="A200" s="6" t="s">
        <v>830</v>
      </c>
      <c r="B200" s="10" t="s">
        <v>831</v>
      </c>
      <c r="C200" s="10" t="s">
        <v>13</v>
      </c>
      <c r="D200" s="13" t="s">
        <v>14</v>
      </c>
      <c r="E200" s="14">
        <f>2.7*2455</f>
        <v>6628.5</v>
      </c>
      <c r="F200" s="9">
        <f t="shared" si="1"/>
        <v>4971.375</v>
      </c>
      <c r="G200" s="10" t="s">
        <v>832</v>
      </c>
      <c r="H200" s="6" t="s">
        <v>833</v>
      </c>
      <c r="I200" s="5"/>
      <c r="J200" s="5"/>
      <c r="K200" s="5"/>
      <c r="L200" s="5"/>
      <c r="M200" s="5"/>
      <c r="N200" s="5"/>
      <c r="O200" s="5"/>
      <c r="P200" s="5"/>
      <c r="Q200" s="5"/>
      <c r="R200" s="5"/>
      <c r="S200" s="5"/>
      <c r="T200" s="5"/>
      <c r="U200" s="5"/>
      <c r="V200" s="5"/>
      <c r="W200" s="5"/>
      <c r="X200" s="5"/>
      <c r="Y200" s="5"/>
      <c r="Z200" s="5"/>
    </row>
    <row r="201" ht="30.75" customHeight="1">
      <c r="A201" s="6" t="s">
        <v>834</v>
      </c>
      <c r="B201" s="10" t="s">
        <v>835</v>
      </c>
      <c r="C201" s="10" t="s">
        <v>13</v>
      </c>
      <c r="D201" s="13" t="s">
        <v>14</v>
      </c>
      <c r="E201" s="14">
        <f>2.7*1585</f>
        <v>4279.5</v>
      </c>
      <c r="F201" s="9">
        <f t="shared" si="1"/>
        <v>3209.625</v>
      </c>
      <c r="G201" s="10" t="s">
        <v>836</v>
      </c>
      <c r="H201" s="6" t="s">
        <v>837</v>
      </c>
      <c r="I201" s="5"/>
      <c r="J201" s="5"/>
      <c r="K201" s="5"/>
      <c r="L201" s="5"/>
      <c r="M201" s="5"/>
      <c r="N201" s="5"/>
      <c r="O201" s="5"/>
      <c r="P201" s="5"/>
      <c r="Q201" s="5"/>
      <c r="R201" s="5"/>
      <c r="S201" s="5"/>
      <c r="T201" s="5"/>
      <c r="U201" s="5"/>
      <c r="V201" s="5"/>
      <c r="W201" s="5"/>
      <c r="X201" s="5"/>
      <c r="Y201" s="5"/>
      <c r="Z201" s="5"/>
    </row>
    <row r="202" ht="30.75" customHeight="1">
      <c r="A202" s="6" t="s">
        <v>838</v>
      </c>
      <c r="B202" s="10" t="s">
        <v>839</v>
      </c>
      <c r="C202" s="10" t="s">
        <v>13</v>
      </c>
      <c r="D202" s="13" t="s">
        <v>14</v>
      </c>
      <c r="E202" s="14">
        <f>2.7*3300</f>
        <v>8910</v>
      </c>
      <c r="F202" s="9">
        <f t="shared" si="1"/>
        <v>6682.5</v>
      </c>
      <c r="G202" s="10" t="s">
        <v>840</v>
      </c>
      <c r="H202" s="6" t="s">
        <v>841</v>
      </c>
      <c r="I202" s="5"/>
      <c r="J202" s="5"/>
      <c r="K202" s="5"/>
      <c r="L202" s="5"/>
      <c r="M202" s="5"/>
      <c r="N202" s="5"/>
      <c r="O202" s="5"/>
      <c r="P202" s="5"/>
      <c r="Q202" s="5"/>
      <c r="R202" s="5"/>
      <c r="S202" s="5"/>
      <c r="T202" s="5"/>
      <c r="U202" s="5"/>
      <c r="V202" s="5"/>
      <c r="W202" s="5"/>
      <c r="X202" s="5"/>
      <c r="Y202" s="5"/>
      <c r="Z202" s="5"/>
    </row>
    <row r="203" ht="30.75" customHeight="1">
      <c r="A203" s="6" t="s">
        <v>842</v>
      </c>
      <c r="B203" s="10" t="s">
        <v>843</v>
      </c>
      <c r="C203" s="10" t="s">
        <v>13</v>
      </c>
      <c r="D203" s="13" t="s">
        <v>14</v>
      </c>
      <c r="E203" s="14">
        <f>2.7*945</f>
        <v>2551.5</v>
      </c>
      <c r="F203" s="9">
        <f t="shared" si="1"/>
        <v>1913.625</v>
      </c>
      <c r="G203" s="10" t="s">
        <v>844</v>
      </c>
      <c r="H203" s="6" t="s">
        <v>845</v>
      </c>
      <c r="I203" s="5"/>
      <c r="J203" s="5"/>
      <c r="K203" s="5"/>
      <c r="L203" s="5"/>
      <c r="M203" s="5"/>
      <c r="N203" s="5"/>
      <c r="O203" s="5"/>
      <c r="P203" s="5"/>
      <c r="Q203" s="5"/>
      <c r="R203" s="5"/>
      <c r="S203" s="5"/>
      <c r="T203" s="5"/>
      <c r="U203" s="5"/>
      <c r="V203" s="5"/>
      <c r="W203" s="5"/>
      <c r="X203" s="5"/>
      <c r="Y203" s="5"/>
      <c r="Z203" s="5"/>
    </row>
    <row r="204" ht="30.75" customHeight="1">
      <c r="A204" s="6" t="s">
        <v>846</v>
      </c>
      <c r="B204" s="10" t="s">
        <v>847</v>
      </c>
      <c r="C204" s="10" t="s">
        <v>13</v>
      </c>
      <c r="D204" s="13" t="s">
        <v>14</v>
      </c>
      <c r="E204" s="14">
        <f>2.7*965</f>
        <v>2605.5</v>
      </c>
      <c r="F204" s="9">
        <f t="shared" si="1"/>
        <v>1954.125</v>
      </c>
      <c r="G204" s="10" t="s">
        <v>848</v>
      </c>
      <c r="H204" s="6" t="s">
        <v>849</v>
      </c>
      <c r="I204" s="5"/>
      <c r="J204" s="5"/>
      <c r="K204" s="5"/>
      <c r="L204" s="5"/>
      <c r="M204" s="5"/>
      <c r="N204" s="5"/>
      <c r="O204" s="5"/>
      <c r="P204" s="5"/>
      <c r="Q204" s="5"/>
      <c r="R204" s="5"/>
      <c r="S204" s="5"/>
      <c r="T204" s="5"/>
      <c r="U204" s="5"/>
      <c r="V204" s="5"/>
      <c r="W204" s="5"/>
      <c r="X204" s="5"/>
      <c r="Y204" s="5"/>
      <c r="Z204" s="5"/>
    </row>
    <row r="205" ht="30.75" customHeight="1">
      <c r="A205" s="6" t="s">
        <v>850</v>
      </c>
      <c r="B205" s="10" t="s">
        <v>851</v>
      </c>
      <c r="C205" s="10" t="s">
        <v>13</v>
      </c>
      <c r="D205" s="13" t="s">
        <v>14</v>
      </c>
      <c r="E205" s="14">
        <f>2.7*1220</f>
        <v>3294</v>
      </c>
      <c r="F205" s="9">
        <f t="shared" si="1"/>
        <v>2470.5</v>
      </c>
      <c r="G205" s="10" t="s">
        <v>852</v>
      </c>
      <c r="H205" s="6" t="s">
        <v>853</v>
      </c>
      <c r="I205" s="5"/>
      <c r="J205" s="5"/>
      <c r="K205" s="5"/>
      <c r="L205" s="5"/>
      <c r="M205" s="5"/>
      <c r="N205" s="5"/>
      <c r="O205" s="5"/>
      <c r="P205" s="5"/>
      <c r="Q205" s="5"/>
      <c r="R205" s="5"/>
      <c r="S205" s="5"/>
      <c r="T205" s="5"/>
      <c r="U205" s="5"/>
      <c r="V205" s="5"/>
      <c r="W205" s="5"/>
      <c r="X205" s="5"/>
      <c r="Y205" s="5"/>
      <c r="Z205" s="5"/>
    </row>
    <row r="206" ht="30.75" customHeight="1">
      <c r="A206" s="6" t="s">
        <v>854</v>
      </c>
      <c r="B206" s="10" t="s">
        <v>855</v>
      </c>
      <c r="C206" s="10" t="s">
        <v>13</v>
      </c>
      <c r="D206" s="13" t="s">
        <v>14</v>
      </c>
      <c r="E206" s="14">
        <f>2.7*2695</f>
        <v>7276.5</v>
      </c>
      <c r="F206" s="9">
        <f t="shared" si="1"/>
        <v>5457.375</v>
      </c>
      <c r="G206" s="10" t="s">
        <v>856</v>
      </c>
      <c r="H206" s="6" t="s">
        <v>857</v>
      </c>
      <c r="I206" s="5"/>
      <c r="J206" s="5"/>
      <c r="K206" s="5"/>
      <c r="L206" s="5"/>
      <c r="M206" s="5"/>
      <c r="N206" s="5"/>
      <c r="O206" s="5"/>
      <c r="P206" s="5"/>
      <c r="Q206" s="5"/>
      <c r="R206" s="5"/>
      <c r="S206" s="5"/>
      <c r="T206" s="5"/>
      <c r="U206" s="5"/>
      <c r="V206" s="5"/>
      <c r="W206" s="5"/>
      <c r="X206" s="5"/>
      <c r="Y206" s="5"/>
      <c r="Z206" s="5"/>
    </row>
    <row r="207" ht="30.75" customHeight="1">
      <c r="A207" s="6" t="s">
        <v>858</v>
      </c>
      <c r="B207" s="10" t="s">
        <v>859</v>
      </c>
      <c r="C207" s="10" t="s">
        <v>13</v>
      </c>
      <c r="D207" s="13" t="s">
        <v>14</v>
      </c>
      <c r="E207" s="14">
        <f>2.7*1840</f>
        <v>4968</v>
      </c>
      <c r="F207" s="9">
        <f t="shared" si="1"/>
        <v>3726</v>
      </c>
      <c r="G207" s="10" t="s">
        <v>860</v>
      </c>
      <c r="H207" s="6" t="s">
        <v>861</v>
      </c>
      <c r="I207" s="5"/>
      <c r="J207" s="5"/>
      <c r="K207" s="5"/>
      <c r="L207" s="5"/>
      <c r="M207" s="5"/>
      <c r="N207" s="5"/>
      <c r="O207" s="5"/>
      <c r="P207" s="5"/>
      <c r="Q207" s="5"/>
      <c r="R207" s="5"/>
      <c r="S207" s="5"/>
      <c r="T207" s="5"/>
      <c r="U207" s="5"/>
      <c r="V207" s="5"/>
      <c r="W207" s="5"/>
      <c r="X207" s="5"/>
      <c r="Y207" s="5"/>
      <c r="Z207" s="5"/>
    </row>
    <row r="208" ht="30.75" customHeight="1">
      <c r="A208" s="6" t="s">
        <v>862</v>
      </c>
      <c r="B208" s="10" t="s">
        <v>863</v>
      </c>
      <c r="C208" s="10" t="s">
        <v>13</v>
      </c>
      <c r="D208" s="13" t="s">
        <v>14</v>
      </c>
      <c r="E208" s="14">
        <f>2.7*1190</f>
        <v>3213</v>
      </c>
      <c r="F208" s="9">
        <f t="shared" si="1"/>
        <v>2409.75</v>
      </c>
      <c r="G208" s="10" t="s">
        <v>864</v>
      </c>
      <c r="H208" s="6" t="s">
        <v>865</v>
      </c>
      <c r="I208" s="5"/>
      <c r="J208" s="5"/>
      <c r="K208" s="5"/>
      <c r="L208" s="5"/>
      <c r="M208" s="5"/>
      <c r="N208" s="5"/>
      <c r="O208" s="5"/>
      <c r="P208" s="5"/>
      <c r="Q208" s="5"/>
      <c r="R208" s="5"/>
      <c r="S208" s="5"/>
      <c r="T208" s="5"/>
      <c r="U208" s="5"/>
      <c r="V208" s="5"/>
      <c r="W208" s="5"/>
      <c r="X208" s="5"/>
      <c r="Y208" s="5"/>
      <c r="Z208" s="5"/>
    </row>
    <row r="209" ht="30.75" customHeight="1">
      <c r="A209" s="6" t="s">
        <v>866</v>
      </c>
      <c r="B209" s="10" t="s">
        <v>851</v>
      </c>
      <c r="C209" s="10" t="s">
        <v>13</v>
      </c>
      <c r="D209" s="13" t="s">
        <v>14</v>
      </c>
      <c r="E209" s="14">
        <f>2.7*1220</f>
        <v>3294</v>
      </c>
      <c r="F209" s="9">
        <f t="shared" si="1"/>
        <v>2470.5</v>
      </c>
      <c r="G209" s="10" t="s">
        <v>867</v>
      </c>
      <c r="H209" s="6" t="s">
        <v>868</v>
      </c>
      <c r="I209" s="5"/>
      <c r="J209" s="5"/>
      <c r="K209" s="5"/>
      <c r="L209" s="5"/>
      <c r="M209" s="5"/>
      <c r="N209" s="5"/>
      <c r="O209" s="5"/>
      <c r="P209" s="5"/>
      <c r="Q209" s="5"/>
      <c r="R209" s="5"/>
      <c r="S209" s="5"/>
      <c r="T209" s="5"/>
      <c r="U209" s="5"/>
      <c r="V209" s="5"/>
      <c r="W209" s="5"/>
      <c r="X209" s="5"/>
      <c r="Y209" s="5"/>
      <c r="Z209" s="5"/>
    </row>
    <row r="210" ht="30.75" customHeight="1">
      <c r="A210" s="6" t="s">
        <v>869</v>
      </c>
      <c r="B210" s="10" t="s">
        <v>870</v>
      </c>
      <c r="C210" s="10" t="s">
        <v>13</v>
      </c>
      <c r="D210" s="13" t="s">
        <v>14</v>
      </c>
      <c r="E210" s="14">
        <f>2.7*1855</f>
        <v>5008.5</v>
      </c>
      <c r="F210" s="9">
        <f t="shared" si="1"/>
        <v>3756.375</v>
      </c>
      <c r="G210" s="10" t="s">
        <v>871</v>
      </c>
      <c r="H210" s="6" t="s">
        <v>872</v>
      </c>
      <c r="I210" s="5"/>
      <c r="J210" s="5"/>
      <c r="K210" s="5"/>
      <c r="L210" s="5"/>
      <c r="M210" s="5"/>
      <c r="N210" s="5"/>
      <c r="O210" s="5"/>
      <c r="P210" s="5"/>
      <c r="Q210" s="5"/>
      <c r="R210" s="5"/>
      <c r="S210" s="5"/>
      <c r="T210" s="5"/>
      <c r="U210" s="5"/>
      <c r="V210" s="5"/>
      <c r="W210" s="5"/>
      <c r="X210" s="5"/>
      <c r="Y210" s="5"/>
      <c r="Z210" s="5"/>
    </row>
    <row r="211" ht="30.75" customHeight="1">
      <c r="A211" s="6" t="s">
        <v>873</v>
      </c>
      <c r="B211" s="10" t="s">
        <v>874</v>
      </c>
      <c r="C211" s="10" t="s">
        <v>13</v>
      </c>
      <c r="D211" s="13" t="s">
        <v>14</v>
      </c>
      <c r="E211" s="14">
        <f>2.7*1395</f>
        <v>3766.5</v>
      </c>
      <c r="F211" s="9">
        <f t="shared" si="1"/>
        <v>2824.875</v>
      </c>
      <c r="G211" s="10" t="s">
        <v>875</v>
      </c>
      <c r="H211" s="6" t="s">
        <v>876</v>
      </c>
      <c r="I211" s="5"/>
      <c r="J211" s="5"/>
      <c r="K211" s="5"/>
      <c r="L211" s="5"/>
      <c r="M211" s="5"/>
      <c r="N211" s="5"/>
      <c r="O211" s="5"/>
      <c r="P211" s="5"/>
      <c r="Q211" s="5"/>
      <c r="R211" s="5"/>
      <c r="S211" s="5"/>
      <c r="T211" s="5"/>
      <c r="U211" s="5"/>
      <c r="V211" s="5"/>
      <c r="W211" s="5"/>
      <c r="X211" s="5"/>
      <c r="Y211" s="5"/>
      <c r="Z211" s="5"/>
    </row>
    <row r="212" ht="30.75" customHeight="1">
      <c r="A212" s="6" t="s">
        <v>877</v>
      </c>
      <c r="B212" s="10" t="s">
        <v>878</v>
      </c>
      <c r="C212" s="10" t="s">
        <v>13</v>
      </c>
      <c r="D212" s="13" t="s">
        <v>14</v>
      </c>
      <c r="E212" s="14">
        <f>2.7*1280</f>
        <v>3456</v>
      </c>
      <c r="F212" s="9">
        <f t="shared" si="1"/>
        <v>2592</v>
      </c>
      <c r="G212" s="10" t="s">
        <v>879</v>
      </c>
      <c r="H212" s="6" t="s">
        <v>880</v>
      </c>
      <c r="I212" s="5"/>
      <c r="J212" s="5"/>
      <c r="K212" s="5"/>
      <c r="L212" s="5"/>
      <c r="M212" s="5"/>
      <c r="N212" s="5"/>
      <c r="O212" s="5"/>
      <c r="P212" s="5"/>
      <c r="Q212" s="5"/>
      <c r="R212" s="5"/>
      <c r="S212" s="5"/>
      <c r="T212" s="5"/>
      <c r="U212" s="5"/>
      <c r="V212" s="5"/>
      <c r="W212" s="5"/>
      <c r="X212" s="5"/>
      <c r="Y212" s="5"/>
      <c r="Z212" s="5"/>
    </row>
    <row r="213" ht="30.75" customHeight="1">
      <c r="A213" s="6" t="s">
        <v>881</v>
      </c>
      <c r="B213" s="10" t="s">
        <v>882</v>
      </c>
      <c r="C213" s="10" t="s">
        <v>13</v>
      </c>
      <c r="D213" s="13" t="s">
        <v>14</v>
      </c>
      <c r="E213" s="14">
        <f>2.7*3130</f>
        <v>8451</v>
      </c>
      <c r="F213" s="9">
        <f t="shared" si="1"/>
        <v>6338.25</v>
      </c>
      <c r="G213" s="10" t="s">
        <v>883</v>
      </c>
      <c r="H213" s="6" t="s">
        <v>884</v>
      </c>
      <c r="I213" s="5"/>
      <c r="J213" s="5"/>
      <c r="K213" s="5"/>
      <c r="L213" s="5"/>
      <c r="M213" s="5"/>
      <c r="N213" s="5"/>
      <c r="O213" s="5"/>
      <c r="P213" s="5"/>
      <c r="Q213" s="5"/>
      <c r="R213" s="5"/>
      <c r="S213" s="5"/>
      <c r="T213" s="5"/>
      <c r="U213" s="5"/>
      <c r="V213" s="5"/>
      <c r="W213" s="5"/>
      <c r="X213" s="5"/>
      <c r="Y213" s="5"/>
      <c r="Z213" s="5"/>
    </row>
    <row r="214" ht="30.75" customHeight="1">
      <c r="A214" s="6" t="s">
        <v>885</v>
      </c>
      <c r="B214" s="10" t="s">
        <v>886</v>
      </c>
      <c r="C214" s="10" t="s">
        <v>13</v>
      </c>
      <c r="D214" s="13" t="s">
        <v>14</v>
      </c>
      <c r="E214" s="14">
        <f>2.7*1545</f>
        <v>4171.5</v>
      </c>
      <c r="F214" s="9">
        <f t="shared" si="1"/>
        <v>3128.625</v>
      </c>
      <c r="G214" s="10" t="s">
        <v>887</v>
      </c>
      <c r="H214" s="6" t="s">
        <v>888</v>
      </c>
      <c r="I214" s="5"/>
      <c r="J214" s="5"/>
      <c r="K214" s="5"/>
      <c r="L214" s="5"/>
      <c r="M214" s="5"/>
      <c r="N214" s="5"/>
      <c r="O214" s="5"/>
      <c r="P214" s="5"/>
      <c r="Q214" s="5"/>
      <c r="R214" s="5"/>
      <c r="S214" s="5"/>
      <c r="T214" s="5"/>
      <c r="U214" s="5"/>
      <c r="V214" s="5"/>
      <c r="W214" s="5"/>
      <c r="X214" s="5"/>
      <c r="Y214" s="5"/>
      <c r="Z214" s="5"/>
    </row>
    <row r="215" ht="30.75" customHeight="1">
      <c r="A215" s="6" t="s">
        <v>889</v>
      </c>
      <c r="B215" s="10" t="s">
        <v>890</v>
      </c>
      <c r="C215" s="10" t="s">
        <v>13</v>
      </c>
      <c r="D215" s="13" t="s">
        <v>14</v>
      </c>
      <c r="E215" s="14">
        <f>2.7*750</f>
        <v>2025</v>
      </c>
      <c r="F215" s="9">
        <f t="shared" si="1"/>
        <v>1518.75</v>
      </c>
      <c r="G215" s="10" t="s">
        <v>891</v>
      </c>
      <c r="H215" s="6" t="s">
        <v>892</v>
      </c>
      <c r="I215" s="5"/>
      <c r="J215" s="5"/>
      <c r="K215" s="5"/>
      <c r="L215" s="5"/>
      <c r="M215" s="5"/>
      <c r="N215" s="5"/>
      <c r="O215" s="5"/>
      <c r="P215" s="5"/>
      <c r="Q215" s="5"/>
      <c r="R215" s="5"/>
      <c r="S215" s="5"/>
      <c r="T215" s="5"/>
      <c r="U215" s="5"/>
      <c r="V215" s="5"/>
      <c r="W215" s="5"/>
      <c r="X215" s="5"/>
      <c r="Y215" s="5"/>
      <c r="Z215" s="5"/>
    </row>
    <row r="216" ht="30.75" customHeight="1">
      <c r="A216" s="6" t="s">
        <v>893</v>
      </c>
      <c r="B216" s="10" t="s">
        <v>894</v>
      </c>
      <c r="C216" s="10" t="s">
        <v>13</v>
      </c>
      <c r="D216" s="13" t="s">
        <v>14</v>
      </c>
      <c r="E216" s="14">
        <f>2.7*2110</f>
        <v>5697</v>
      </c>
      <c r="F216" s="9">
        <f t="shared" si="1"/>
        <v>4272.75</v>
      </c>
      <c r="G216" s="10" t="s">
        <v>895</v>
      </c>
      <c r="H216" s="6" t="s">
        <v>896</v>
      </c>
      <c r="I216" s="5"/>
      <c r="J216" s="5"/>
      <c r="K216" s="5"/>
      <c r="L216" s="5"/>
      <c r="M216" s="5"/>
      <c r="N216" s="5"/>
      <c r="O216" s="5"/>
      <c r="P216" s="5"/>
      <c r="Q216" s="5"/>
      <c r="R216" s="5"/>
      <c r="S216" s="5"/>
      <c r="T216" s="5"/>
      <c r="U216" s="5"/>
      <c r="V216" s="5"/>
      <c r="W216" s="5"/>
      <c r="X216" s="5"/>
      <c r="Y216" s="5"/>
      <c r="Z216" s="5"/>
    </row>
    <row r="217" ht="30.75" customHeight="1">
      <c r="A217" s="6" t="s">
        <v>897</v>
      </c>
      <c r="B217" s="10" t="s">
        <v>898</v>
      </c>
      <c r="C217" s="10" t="s">
        <v>13</v>
      </c>
      <c r="D217" s="13" t="s">
        <v>14</v>
      </c>
      <c r="E217" s="14">
        <f>2.7*1980</f>
        <v>5346</v>
      </c>
      <c r="F217" s="9">
        <f t="shared" si="1"/>
        <v>4009.5</v>
      </c>
      <c r="G217" s="10" t="s">
        <v>899</v>
      </c>
      <c r="H217" s="6" t="s">
        <v>900</v>
      </c>
      <c r="I217" s="5"/>
      <c r="J217" s="5"/>
      <c r="K217" s="5"/>
      <c r="L217" s="5"/>
      <c r="M217" s="5"/>
      <c r="N217" s="5"/>
      <c r="O217" s="5"/>
      <c r="P217" s="5"/>
      <c r="Q217" s="5"/>
      <c r="R217" s="5"/>
      <c r="S217" s="5"/>
      <c r="T217" s="5"/>
      <c r="U217" s="5"/>
      <c r="V217" s="5"/>
      <c r="W217" s="5"/>
      <c r="X217" s="5"/>
      <c r="Y217" s="5"/>
      <c r="Z217" s="5"/>
    </row>
    <row r="218" ht="30.75" customHeight="1">
      <c r="A218" s="6" t="s">
        <v>901</v>
      </c>
      <c r="B218" s="10" t="s">
        <v>902</v>
      </c>
      <c r="C218" s="10" t="s">
        <v>13</v>
      </c>
      <c r="D218" s="13" t="s">
        <v>14</v>
      </c>
      <c r="E218" s="14">
        <f>2.7*2200</f>
        <v>5940</v>
      </c>
      <c r="F218" s="9">
        <f t="shared" si="1"/>
        <v>4455</v>
      </c>
      <c r="G218" s="10" t="s">
        <v>903</v>
      </c>
      <c r="H218" s="6" t="s">
        <v>904</v>
      </c>
      <c r="I218" s="5"/>
      <c r="J218" s="5"/>
      <c r="K218" s="5"/>
      <c r="L218" s="5"/>
      <c r="M218" s="5"/>
      <c r="N218" s="5"/>
      <c r="O218" s="5"/>
      <c r="P218" s="5"/>
      <c r="Q218" s="5"/>
      <c r="R218" s="5"/>
      <c r="S218" s="5"/>
      <c r="T218" s="5"/>
      <c r="U218" s="5"/>
      <c r="V218" s="5"/>
      <c r="W218" s="5"/>
      <c r="X218" s="5"/>
      <c r="Y218" s="5"/>
      <c r="Z218" s="5"/>
    </row>
    <row r="219" ht="30.75" customHeight="1">
      <c r="A219" s="6" t="s">
        <v>905</v>
      </c>
      <c r="B219" s="10" t="s">
        <v>906</v>
      </c>
      <c r="C219" s="10" t="s">
        <v>13</v>
      </c>
      <c r="D219" s="13" t="s">
        <v>14</v>
      </c>
      <c r="E219" s="14">
        <f>2.7*2060</f>
        <v>5562</v>
      </c>
      <c r="F219" s="9">
        <f t="shared" si="1"/>
        <v>4171.5</v>
      </c>
      <c r="G219" s="10" t="s">
        <v>907</v>
      </c>
      <c r="H219" s="6" t="s">
        <v>908</v>
      </c>
      <c r="I219" s="5"/>
      <c r="J219" s="5"/>
      <c r="K219" s="5"/>
      <c r="L219" s="5"/>
      <c r="M219" s="5"/>
      <c r="N219" s="5"/>
      <c r="O219" s="5"/>
      <c r="P219" s="5"/>
      <c r="Q219" s="5"/>
      <c r="R219" s="5"/>
      <c r="S219" s="5"/>
      <c r="T219" s="5"/>
      <c r="U219" s="5"/>
      <c r="V219" s="5"/>
      <c r="W219" s="5"/>
      <c r="X219" s="5"/>
      <c r="Y219" s="5"/>
      <c r="Z219" s="5"/>
    </row>
    <row r="220" ht="30.75" customHeight="1">
      <c r="A220" s="6" t="s">
        <v>909</v>
      </c>
      <c r="B220" s="10" t="s">
        <v>910</v>
      </c>
      <c r="C220" s="10" t="s">
        <v>13</v>
      </c>
      <c r="D220" s="13" t="s">
        <v>14</v>
      </c>
      <c r="E220" s="14">
        <f>2.7*1480</f>
        <v>3996</v>
      </c>
      <c r="F220" s="9">
        <f t="shared" si="1"/>
        <v>2997</v>
      </c>
      <c r="G220" s="10" t="s">
        <v>911</v>
      </c>
      <c r="H220" s="6" t="s">
        <v>912</v>
      </c>
      <c r="I220" s="5"/>
      <c r="J220" s="5"/>
      <c r="K220" s="5"/>
      <c r="L220" s="5"/>
      <c r="M220" s="5"/>
      <c r="N220" s="5"/>
      <c r="O220" s="5"/>
      <c r="P220" s="5"/>
      <c r="Q220" s="5"/>
      <c r="R220" s="5"/>
      <c r="S220" s="5"/>
      <c r="T220" s="5"/>
      <c r="U220" s="5"/>
      <c r="V220" s="5"/>
      <c r="W220" s="5"/>
      <c r="X220" s="5"/>
      <c r="Y220" s="5"/>
      <c r="Z220" s="5"/>
    </row>
    <row r="221" ht="30.75" customHeight="1">
      <c r="A221" s="6" t="s">
        <v>913</v>
      </c>
      <c r="B221" s="10" t="s">
        <v>914</v>
      </c>
      <c r="C221" s="10" t="s">
        <v>13</v>
      </c>
      <c r="D221" s="13" t="s">
        <v>14</v>
      </c>
      <c r="E221" s="14">
        <f>2.7*1755</f>
        <v>4738.5</v>
      </c>
      <c r="F221" s="9">
        <f t="shared" si="1"/>
        <v>3553.875</v>
      </c>
      <c r="G221" s="10" t="s">
        <v>915</v>
      </c>
      <c r="H221" s="6" t="s">
        <v>916</v>
      </c>
      <c r="I221" s="5"/>
      <c r="J221" s="5"/>
      <c r="K221" s="5"/>
      <c r="L221" s="5"/>
      <c r="M221" s="5"/>
      <c r="N221" s="5"/>
      <c r="O221" s="5"/>
      <c r="P221" s="5"/>
      <c r="Q221" s="5"/>
      <c r="R221" s="5"/>
      <c r="S221" s="5"/>
      <c r="T221" s="5"/>
      <c r="U221" s="5"/>
      <c r="V221" s="5"/>
      <c r="W221" s="5"/>
      <c r="X221" s="5"/>
      <c r="Y221" s="5"/>
      <c r="Z221" s="5"/>
    </row>
    <row r="222" ht="30.75" customHeight="1">
      <c r="A222" s="6" t="s">
        <v>917</v>
      </c>
      <c r="B222" s="10" t="s">
        <v>918</v>
      </c>
      <c r="C222" s="10" t="s">
        <v>13</v>
      </c>
      <c r="D222" s="13" t="s">
        <v>14</v>
      </c>
      <c r="E222" s="14">
        <f>2.7*880</f>
        <v>2376</v>
      </c>
      <c r="F222" s="9">
        <f t="shared" si="1"/>
        <v>1782</v>
      </c>
      <c r="G222" s="10" t="s">
        <v>919</v>
      </c>
      <c r="H222" s="6" t="s">
        <v>920</v>
      </c>
      <c r="I222" s="5"/>
      <c r="J222" s="5"/>
      <c r="K222" s="5"/>
      <c r="L222" s="5"/>
      <c r="M222" s="5"/>
      <c r="N222" s="5"/>
      <c r="O222" s="5"/>
      <c r="P222" s="5"/>
      <c r="Q222" s="5"/>
      <c r="R222" s="5"/>
      <c r="S222" s="5"/>
      <c r="T222" s="5"/>
      <c r="U222" s="5"/>
      <c r="V222" s="5"/>
      <c r="W222" s="5"/>
      <c r="X222" s="5"/>
      <c r="Y222" s="5"/>
      <c r="Z222" s="5"/>
    </row>
    <row r="223" ht="30.75" customHeight="1">
      <c r="A223" s="6" t="s">
        <v>921</v>
      </c>
      <c r="B223" s="10" t="s">
        <v>922</v>
      </c>
      <c r="C223" s="10" t="s">
        <v>13</v>
      </c>
      <c r="D223" s="13" t="s">
        <v>14</v>
      </c>
      <c r="E223" s="14">
        <f>2.7*1135</f>
        <v>3064.5</v>
      </c>
      <c r="F223" s="9">
        <f t="shared" si="1"/>
        <v>2298.375</v>
      </c>
      <c r="G223" s="10" t="s">
        <v>923</v>
      </c>
      <c r="H223" s="6" t="s">
        <v>924</v>
      </c>
      <c r="I223" s="5"/>
      <c r="J223" s="5"/>
      <c r="K223" s="5"/>
      <c r="L223" s="5"/>
      <c r="M223" s="5"/>
      <c r="N223" s="5"/>
      <c r="O223" s="5"/>
      <c r="P223" s="5"/>
      <c r="Q223" s="5"/>
      <c r="R223" s="5"/>
      <c r="S223" s="5"/>
      <c r="T223" s="5"/>
      <c r="U223" s="5"/>
      <c r="V223" s="5"/>
      <c r="W223" s="5"/>
      <c r="X223" s="5"/>
      <c r="Y223" s="5"/>
      <c r="Z223" s="5"/>
    </row>
    <row r="224" ht="30.75" customHeight="1">
      <c r="A224" s="6" t="s">
        <v>925</v>
      </c>
      <c r="B224" s="10" t="s">
        <v>926</v>
      </c>
      <c r="C224" s="10" t="s">
        <v>13</v>
      </c>
      <c r="D224" s="13" t="s">
        <v>14</v>
      </c>
      <c r="E224" s="14">
        <f>2.7*1380</f>
        <v>3726</v>
      </c>
      <c r="F224" s="9">
        <f t="shared" si="1"/>
        <v>2794.5</v>
      </c>
      <c r="G224" s="10" t="s">
        <v>927</v>
      </c>
      <c r="H224" s="6" t="s">
        <v>928</v>
      </c>
      <c r="I224" s="5"/>
      <c r="J224" s="5"/>
      <c r="K224" s="5"/>
      <c r="L224" s="5"/>
      <c r="M224" s="5"/>
      <c r="N224" s="5"/>
      <c r="O224" s="5"/>
      <c r="P224" s="5"/>
      <c r="Q224" s="5"/>
      <c r="R224" s="5"/>
      <c r="S224" s="5"/>
      <c r="T224" s="5"/>
      <c r="U224" s="5"/>
      <c r="V224" s="5"/>
      <c r="W224" s="5"/>
      <c r="X224" s="5"/>
      <c r="Y224" s="5"/>
      <c r="Z224" s="5"/>
    </row>
    <row r="225" ht="30.75" customHeight="1">
      <c r="A225" s="6" t="s">
        <v>929</v>
      </c>
      <c r="B225" s="10" t="s">
        <v>930</v>
      </c>
      <c r="C225" s="10" t="s">
        <v>13</v>
      </c>
      <c r="D225" s="13" t="s">
        <v>14</v>
      </c>
      <c r="E225" s="14">
        <f>2.7*1265</f>
        <v>3415.5</v>
      </c>
      <c r="F225" s="9">
        <f t="shared" si="1"/>
        <v>2561.625</v>
      </c>
      <c r="G225" s="10" t="s">
        <v>931</v>
      </c>
      <c r="H225" s="6" t="s">
        <v>932</v>
      </c>
      <c r="I225" s="5"/>
      <c r="J225" s="5"/>
      <c r="K225" s="5"/>
      <c r="L225" s="5"/>
      <c r="M225" s="5"/>
      <c r="N225" s="5"/>
      <c r="O225" s="5"/>
      <c r="P225" s="5"/>
      <c r="Q225" s="5"/>
      <c r="R225" s="5"/>
      <c r="S225" s="5"/>
      <c r="T225" s="5"/>
      <c r="U225" s="5"/>
      <c r="V225" s="5"/>
      <c r="W225" s="5"/>
      <c r="X225" s="5"/>
      <c r="Y225" s="5"/>
      <c r="Z225" s="5"/>
    </row>
    <row r="226" ht="30.75" customHeight="1">
      <c r="A226" s="6" t="s">
        <v>933</v>
      </c>
      <c r="B226" s="10" t="s">
        <v>934</v>
      </c>
      <c r="C226" s="10" t="s">
        <v>13</v>
      </c>
      <c r="D226" s="13" t="s">
        <v>14</v>
      </c>
      <c r="E226" s="14">
        <f>2.7*810</f>
        <v>2187</v>
      </c>
      <c r="F226" s="9">
        <f t="shared" si="1"/>
        <v>1640.25</v>
      </c>
      <c r="G226" s="10" t="s">
        <v>935</v>
      </c>
      <c r="H226" s="6" t="s">
        <v>936</v>
      </c>
      <c r="I226" s="5"/>
      <c r="J226" s="5"/>
      <c r="K226" s="5"/>
      <c r="L226" s="5"/>
      <c r="M226" s="5"/>
      <c r="N226" s="5"/>
      <c r="O226" s="5"/>
      <c r="P226" s="5"/>
      <c r="Q226" s="5"/>
      <c r="R226" s="5"/>
      <c r="S226" s="5"/>
      <c r="T226" s="5"/>
      <c r="U226" s="5"/>
      <c r="V226" s="5"/>
      <c r="W226" s="5"/>
      <c r="X226" s="5"/>
      <c r="Y226" s="5"/>
      <c r="Z226" s="5"/>
    </row>
    <row r="227" ht="30.75" customHeight="1">
      <c r="A227" s="6" t="s">
        <v>937</v>
      </c>
      <c r="B227" s="10" t="s">
        <v>938</v>
      </c>
      <c r="C227" s="10" t="s">
        <v>13</v>
      </c>
      <c r="D227" s="13" t="s">
        <v>14</v>
      </c>
      <c r="E227" s="14">
        <f>2.7*990</f>
        <v>2673</v>
      </c>
      <c r="F227" s="9">
        <f t="shared" si="1"/>
        <v>2004.75</v>
      </c>
      <c r="G227" s="10" t="s">
        <v>939</v>
      </c>
      <c r="H227" s="6" t="s">
        <v>940</v>
      </c>
      <c r="I227" s="5"/>
      <c r="J227" s="5"/>
      <c r="K227" s="5"/>
      <c r="L227" s="5"/>
      <c r="M227" s="5"/>
      <c r="N227" s="5"/>
      <c r="O227" s="5"/>
      <c r="P227" s="5"/>
      <c r="Q227" s="5"/>
      <c r="R227" s="5"/>
      <c r="S227" s="5"/>
      <c r="T227" s="5"/>
      <c r="U227" s="5"/>
      <c r="V227" s="5"/>
      <c r="W227" s="5"/>
      <c r="X227" s="5"/>
      <c r="Y227" s="5"/>
      <c r="Z227" s="5"/>
    </row>
    <row r="228" ht="30.75" customHeight="1">
      <c r="A228" s="6" t="s">
        <v>941</v>
      </c>
      <c r="B228" s="10" t="s">
        <v>942</v>
      </c>
      <c r="C228" s="10" t="s">
        <v>13</v>
      </c>
      <c r="D228" s="13" t="s">
        <v>14</v>
      </c>
      <c r="E228" s="14">
        <f>2.7*740</f>
        <v>1998</v>
      </c>
      <c r="F228" s="9">
        <f t="shared" si="1"/>
        <v>1498.5</v>
      </c>
      <c r="G228" s="10" t="s">
        <v>943</v>
      </c>
      <c r="H228" s="6" t="s">
        <v>944</v>
      </c>
      <c r="I228" s="5"/>
      <c r="J228" s="5"/>
      <c r="K228" s="5"/>
      <c r="L228" s="5"/>
      <c r="M228" s="5"/>
      <c r="N228" s="5"/>
      <c r="O228" s="5"/>
      <c r="P228" s="5"/>
      <c r="Q228" s="5"/>
      <c r="R228" s="5"/>
      <c r="S228" s="5"/>
      <c r="T228" s="5"/>
      <c r="U228" s="5"/>
      <c r="V228" s="5"/>
      <c r="W228" s="5"/>
      <c r="X228" s="5"/>
      <c r="Y228" s="5"/>
      <c r="Z228" s="5"/>
    </row>
    <row r="229" ht="30.75" customHeight="1">
      <c r="A229" s="6" t="s">
        <v>945</v>
      </c>
      <c r="B229" s="10" t="s">
        <v>946</v>
      </c>
      <c r="C229" s="10" t="s">
        <v>13</v>
      </c>
      <c r="D229" s="13" t="s">
        <v>14</v>
      </c>
      <c r="E229" s="14">
        <f>2.7*990</f>
        <v>2673</v>
      </c>
      <c r="F229" s="9">
        <f t="shared" si="1"/>
        <v>2004.75</v>
      </c>
      <c r="G229" s="10" t="s">
        <v>939</v>
      </c>
      <c r="H229" s="6" t="s">
        <v>947</v>
      </c>
      <c r="I229" s="5"/>
      <c r="J229" s="5"/>
      <c r="K229" s="5"/>
      <c r="L229" s="5"/>
      <c r="M229" s="5"/>
      <c r="N229" s="5"/>
      <c r="O229" s="5"/>
      <c r="P229" s="5"/>
      <c r="Q229" s="5"/>
      <c r="R229" s="5"/>
      <c r="S229" s="5"/>
      <c r="T229" s="5"/>
      <c r="U229" s="5"/>
      <c r="V229" s="5"/>
      <c r="W229" s="5"/>
      <c r="X229" s="5"/>
      <c r="Y229" s="5"/>
      <c r="Z229" s="5"/>
    </row>
    <row r="230" ht="30.75" customHeight="1">
      <c r="A230" s="6" t="s">
        <v>948</v>
      </c>
      <c r="B230" s="10" t="s">
        <v>949</v>
      </c>
      <c r="C230" s="10" t="s">
        <v>13</v>
      </c>
      <c r="D230" s="13" t="s">
        <v>14</v>
      </c>
      <c r="E230" s="14">
        <f>2.7*655</f>
        <v>1768.5</v>
      </c>
      <c r="F230" s="9">
        <f t="shared" si="1"/>
        <v>1326.375</v>
      </c>
      <c r="G230" s="10" t="s">
        <v>950</v>
      </c>
      <c r="H230" s="6" t="s">
        <v>951</v>
      </c>
      <c r="I230" s="5"/>
      <c r="J230" s="5"/>
      <c r="K230" s="5"/>
      <c r="L230" s="5"/>
      <c r="M230" s="5"/>
      <c r="N230" s="5"/>
      <c r="O230" s="5"/>
      <c r="P230" s="5"/>
      <c r="Q230" s="5"/>
      <c r="R230" s="5"/>
      <c r="S230" s="5"/>
      <c r="T230" s="5"/>
      <c r="U230" s="5"/>
      <c r="V230" s="5"/>
      <c r="W230" s="5"/>
      <c r="X230" s="5"/>
      <c r="Y230" s="5"/>
      <c r="Z230" s="5"/>
    </row>
    <row r="231" ht="30.75" customHeight="1">
      <c r="A231" s="6" t="s">
        <v>952</v>
      </c>
      <c r="B231" s="10" t="s">
        <v>953</v>
      </c>
      <c r="C231" s="10" t="s">
        <v>13</v>
      </c>
      <c r="D231" s="13" t="s">
        <v>14</v>
      </c>
      <c r="E231" s="14">
        <f>2.7*1650</f>
        <v>4455</v>
      </c>
      <c r="F231" s="9">
        <f t="shared" si="1"/>
        <v>3341.25</v>
      </c>
      <c r="G231" s="10" t="s">
        <v>954</v>
      </c>
      <c r="H231" s="6" t="s">
        <v>955</v>
      </c>
      <c r="I231" s="5"/>
      <c r="J231" s="5"/>
      <c r="K231" s="5"/>
      <c r="L231" s="5"/>
      <c r="M231" s="5"/>
      <c r="N231" s="5"/>
      <c r="O231" s="5"/>
      <c r="P231" s="5"/>
      <c r="Q231" s="5"/>
      <c r="R231" s="5"/>
      <c r="S231" s="5"/>
      <c r="T231" s="5"/>
      <c r="U231" s="5"/>
      <c r="V231" s="5"/>
      <c r="W231" s="5"/>
      <c r="X231" s="5"/>
      <c r="Y231" s="5"/>
      <c r="Z231" s="5"/>
    </row>
    <row r="232" ht="30.75" customHeight="1">
      <c r="A232" s="6" t="s">
        <v>956</v>
      </c>
      <c r="B232" s="10" t="s">
        <v>957</v>
      </c>
      <c r="C232" s="10" t="s">
        <v>13</v>
      </c>
      <c r="D232" s="13" t="s">
        <v>14</v>
      </c>
      <c r="E232" s="14">
        <f>2.7*2045</f>
        <v>5521.5</v>
      </c>
      <c r="F232" s="9">
        <f t="shared" si="1"/>
        <v>4141.125</v>
      </c>
      <c r="G232" s="10" t="s">
        <v>958</v>
      </c>
      <c r="H232" s="6" t="s">
        <v>959</v>
      </c>
      <c r="I232" s="5"/>
      <c r="J232" s="5"/>
      <c r="K232" s="5"/>
      <c r="L232" s="5"/>
      <c r="M232" s="5"/>
      <c r="N232" s="5"/>
      <c r="O232" s="5"/>
      <c r="P232" s="5"/>
      <c r="Q232" s="5"/>
      <c r="R232" s="5"/>
      <c r="S232" s="5"/>
      <c r="T232" s="5"/>
      <c r="U232" s="5"/>
      <c r="V232" s="5"/>
      <c r="W232" s="5"/>
      <c r="X232" s="5"/>
      <c r="Y232" s="5"/>
      <c r="Z232" s="5"/>
    </row>
    <row r="233" ht="30.75" customHeight="1">
      <c r="A233" s="6" t="s">
        <v>960</v>
      </c>
      <c r="B233" s="10" t="s">
        <v>961</v>
      </c>
      <c r="C233" s="10" t="s">
        <v>13</v>
      </c>
      <c r="D233" s="13" t="s">
        <v>165</v>
      </c>
      <c r="E233" s="10">
        <v>4714.0</v>
      </c>
      <c r="F233" s="9">
        <f t="shared" si="1"/>
        <v>3535.5</v>
      </c>
      <c r="G233" s="10" t="s">
        <v>962</v>
      </c>
      <c r="H233" s="6" t="s">
        <v>963</v>
      </c>
      <c r="I233" s="5"/>
      <c r="J233" s="5"/>
      <c r="K233" s="5"/>
      <c r="L233" s="5"/>
      <c r="M233" s="5"/>
      <c r="N233" s="5"/>
      <c r="O233" s="5"/>
      <c r="P233" s="5"/>
      <c r="Q233" s="5"/>
      <c r="R233" s="5"/>
      <c r="S233" s="5"/>
      <c r="T233" s="5"/>
      <c r="U233" s="5"/>
      <c r="V233" s="5"/>
      <c r="W233" s="5"/>
      <c r="X233" s="5"/>
      <c r="Y233" s="5"/>
      <c r="Z233" s="5"/>
    </row>
    <row r="234" ht="30.75" customHeight="1">
      <c r="A234" s="6" t="s">
        <v>964</v>
      </c>
      <c r="B234" s="10" t="s">
        <v>965</v>
      </c>
      <c r="C234" s="10" t="s">
        <v>13</v>
      </c>
      <c r="D234" s="13" t="s">
        <v>165</v>
      </c>
      <c r="E234" s="10">
        <v>5238.0</v>
      </c>
      <c r="F234" s="9">
        <f t="shared" si="1"/>
        <v>3928.5</v>
      </c>
      <c r="G234" s="10" t="s">
        <v>966</v>
      </c>
      <c r="H234" s="6" t="s">
        <v>967</v>
      </c>
      <c r="I234" s="5"/>
      <c r="J234" s="5"/>
      <c r="K234" s="5"/>
      <c r="L234" s="5"/>
      <c r="M234" s="5"/>
      <c r="N234" s="5"/>
      <c r="O234" s="5"/>
      <c r="P234" s="5"/>
      <c r="Q234" s="5"/>
      <c r="R234" s="5"/>
      <c r="S234" s="5"/>
      <c r="T234" s="5"/>
      <c r="U234" s="5"/>
      <c r="V234" s="5"/>
      <c r="W234" s="5"/>
      <c r="X234" s="5"/>
      <c r="Y234" s="5"/>
      <c r="Z234" s="5"/>
    </row>
    <row r="235" ht="30.75" customHeight="1">
      <c r="A235" s="6" t="s">
        <v>968</v>
      </c>
      <c r="B235" s="10" t="s">
        <v>969</v>
      </c>
      <c r="C235" s="10" t="s">
        <v>13</v>
      </c>
      <c r="D235" s="13" t="s">
        <v>287</v>
      </c>
      <c r="E235" s="10">
        <v>2095.0</v>
      </c>
      <c r="F235" s="9">
        <f t="shared" si="1"/>
        <v>1571.25</v>
      </c>
      <c r="G235" s="10" t="s">
        <v>970</v>
      </c>
      <c r="H235" s="6" t="s">
        <v>971</v>
      </c>
      <c r="I235" s="5"/>
      <c r="J235" s="5"/>
      <c r="K235" s="5"/>
      <c r="L235" s="5"/>
      <c r="M235" s="5"/>
      <c r="N235" s="5"/>
      <c r="O235" s="5"/>
      <c r="P235" s="5"/>
      <c r="Q235" s="5"/>
      <c r="R235" s="5"/>
      <c r="S235" s="5"/>
      <c r="T235" s="5"/>
      <c r="U235" s="5"/>
      <c r="V235" s="5"/>
      <c r="W235" s="5"/>
      <c r="X235" s="5"/>
      <c r="Y235" s="5"/>
      <c r="Z235" s="5"/>
    </row>
    <row r="236" ht="30.75" customHeight="1">
      <c r="A236" s="6" t="s">
        <v>972</v>
      </c>
      <c r="B236" s="10" t="s">
        <v>973</v>
      </c>
      <c r="C236" s="10" t="s">
        <v>13</v>
      </c>
      <c r="D236" s="13" t="s">
        <v>287</v>
      </c>
      <c r="E236" s="10">
        <v>2673.0</v>
      </c>
      <c r="F236" s="9">
        <f t="shared" si="1"/>
        <v>2004.75</v>
      </c>
      <c r="G236" s="10" t="s">
        <v>974</v>
      </c>
      <c r="H236" s="6" t="s">
        <v>975</v>
      </c>
      <c r="I236" s="5"/>
      <c r="J236" s="5"/>
      <c r="K236" s="5"/>
      <c r="L236" s="5"/>
      <c r="M236" s="5"/>
      <c r="N236" s="5"/>
      <c r="O236" s="5"/>
      <c r="P236" s="5"/>
      <c r="Q236" s="5"/>
      <c r="R236" s="5"/>
      <c r="S236" s="5"/>
      <c r="T236" s="5"/>
      <c r="U236" s="5"/>
      <c r="V236" s="5"/>
      <c r="W236" s="5"/>
      <c r="X236" s="5"/>
      <c r="Y236" s="5"/>
      <c r="Z236" s="5"/>
    </row>
    <row r="237" ht="30.75" customHeight="1">
      <c r="A237" s="6" t="s">
        <v>976</v>
      </c>
      <c r="B237" s="10" t="s">
        <v>977</v>
      </c>
      <c r="C237" s="10" t="s">
        <v>13</v>
      </c>
      <c r="D237" s="13" t="s">
        <v>276</v>
      </c>
      <c r="E237" s="10">
        <v>6588.0</v>
      </c>
      <c r="F237" s="9">
        <f t="shared" si="1"/>
        <v>4941</v>
      </c>
      <c r="G237" s="10" t="s">
        <v>978</v>
      </c>
      <c r="H237" s="6" t="s">
        <v>979</v>
      </c>
      <c r="I237" s="5"/>
      <c r="J237" s="5"/>
      <c r="K237" s="5"/>
      <c r="L237" s="5"/>
      <c r="M237" s="5"/>
      <c r="N237" s="5"/>
      <c r="O237" s="5"/>
      <c r="P237" s="5"/>
      <c r="Q237" s="5"/>
      <c r="R237" s="5"/>
      <c r="S237" s="5"/>
      <c r="T237" s="5"/>
      <c r="U237" s="5"/>
      <c r="V237" s="5"/>
      <c r="W237" s="5"/>
      <c r="X237" s="5"/>
      <c r="Y237" s="5"/>
      <c r="Z237" s="5"/>
    </row>
    <row r="238" ht="30.75" customHeight="1">
      <c r="A238" s="6" t="s">
        <v>980</v>
      </c>
      <c r="B238" s="10" t="s">
        <v>981</v>
      </c>
      <c r="C238" s="10" t="s">
        <v>13</v>
      </c>
      <c r="D238" s="13" t="s">
        <v>276</v>
      </c>
      <c r="E238" s="10">
        <v>5346.0</v>
      </c>
      <c r="F238" s="9">
        <f t="shared" si="1"/>
        <v>4009.5</v>
      </c>
      <c r="G238" s="10" t="s">
        <v>982</v>
      </c>
      <c r="H238" s="6" t="s">
        <v>983</v>
      </c>
      <c r="I238" s="5"/>
      <c r="J238" s="5"/>
      <c r="K238" s="5"/>
      <c r="L238" s="5"/>
      <c r="M238" s="5"/>
      <c r="N238" s="5"/>
      <c r="O238" s="5"/>
      <c r="P238" s="5"/>
      <c r="Q238" s="5"/>
      <c r="R238" s="5"/>
      <c r="S238" s="5"/>
      <c r="T238" s="5"/>
      <c r="U238" s="5"/>
      <c r="V238" s="5"/>
      <c r="W238" s="5"/>
      <c r="X238" s="5"/>
      <c r="Y238" s="5"/>
      <c r="Z238" s="5"/>
    </row>
    <row r="239" ht="30.75" customHeight="1">
      <c r="A239" s="6" t="s">
        <v>984</v>
      </c>
      <c r="B239" s="10" t="s">
        <v>985</v>
      </c>
      <c r="C239" s="10" t="s">
        <v>13</v>
      </c>
      <c r="D239" s="13" t="s">
        <v>287</v>
      </c>
      <c r="E239" s="10">
        <v>2619.0</v>
      </c>
      <c r="F239" s="9">
        <f t="shared" si="1"/>
        <v>1964.25</v>
      </c>
      <c r="G239" s="10" t="s">
        <v>986</v>
      </c>
      <c r="H239" s="6" t="s">
        <v>987</v>
      </c>
      <c r="I239" s="5"/>
      <c r="J239" s="5"/>
      <c r="K239" s="5"/>
      <c r="L239" s="5"/>
      <c r="M239" s="5"/>
      <c r="N239" s="5"/>
      <c r="O239" s="5"/>
      <c r="P239" s="5"/>
      <c r="Q239" s="5"/>
      <c r="R239" s="5"/>
      <c r="S239" s="5"/>
      <c r="T239" s="5"/>
      <c r="U239" s="5"/>
      <c r="V239" s="5"/>
      <c r="W239" s="5"/>
      <c r="X239" s="5"/>
      <c r="Y239" s="5"/>
      <c r="Z239" s="5"/>
    </row>
    <row r="240" ht="30.75" customHeight="1">
      <c r="A240" s="6" t="s">
        <v>988</v>
      </c>
      <c r="B240" s="10" t="s">
        <v>989</v>
      </c>
      <c r="C240" s="10" t="s">
        <v>13</v>
      </c>
      <c r="D240" s="13" t="s">
        <v>96</v>
      </c>
      <c r="E240" s="10">
        <v>2322.0</v>
      </c>
      <c r="F240" s="9">
        <f t="shared" si="1"/>
        <v>1741.5</v>
      </c>
      <c r="G240" s="10" t="s">
        <v>990</v>
      </c>
      <c r="H240" s="6" t="s">
        <v>991</v>
      </c>
      <c r="I240" s="5"/>
      <c r="J240" s="5"/>
      <c r="K240" s="5"/>
      <c r="L240" s="5"/>
      <c r="M240" s="5"/>
      <c r="N240" s="5"/>
      <c r="O240" s="5"/>
      <c r="P240" s="5"/>
      <c r="Q240" s="5"/>
      <c r="R240" s="5"/>
      <c r="S240" s="5"/>
      <c r="T240" s="5"/>
      <c r="U240" s="5"/>
      <c r="V240" s="5"/>
      <c r="W240" s="5"/>
      <c r="X240" s="5"/>
      <c r="Y240" s="5"/>
      <c r="Z240" s="5"/>
    </row>
    <row r="241" ht="30.75" customHeight="1">
      <c r="A241" s="6" t="s">
        <v>992</v>
      </c>
      <c r="B241" s="10" t="s">
        <v>993</v>
      </c>
      <c r="C241" s="10" t="s">
        <v>13</v>
      </c>
      <c r="D241" s="13" t="s">
        <v>276</v>
      </c>
      <c r="E241" s="10">
        <v>6237.0</v>
      </c>
      <c r="F241" s="9">
        <f t="shared" si="1"/>
        <v>4677.75</v>
      </c>
      <c r="G241" s="10" t="s">
        <v>994</v>
      </c>
      <c r="H241" s="15" t="s">
        <v>995</v>
      </c>
      <c r="I241" s="5"/>
      <c r="J241" s="5"/>
      <c r="K241" s="5"/>
      <c r="L241" s="5"/>
      <c r="M241" s="5"/>
      <c r="N241" s="5"/>
      <c r="O241" s="5"/>
      <c r="P241" s="5"/>
      <c r="Q241" s="5"/>
      <c r="R241" s="5"/>
      <c r="S241" s="5"/>
      <c r="T241" s="5"/>
      <c r="U241" s="5"/>
      <c r="V241" s="5"/>
      <c r="W241" s="5"/>
      <c r="X241" s="5"/>
      <c r="Y241" s="5"/>
      <c r="Z241" s="5"/>
    </row>
    <row r="242" ht="30.75" customHeight="1">
      <c r="A242" s="6" t="s">
        <v>996</v>
      </c>
      <c r="B242" s="10" t="s">
        <v>997</v>
      </c>
      <c r="C242" s="10" t="s">
        <v>13</v>
      </c>
      <c r="D242" s="13" t="s">
        <v>287</v>
      </c>
      <c r="E242" s="10">
        <v>2133.0</v>
      </c>
      <c r="F242" s="9">
        <f t="shared" si="1"/>
        <v>1599.75</v>
      </c>
      <c r="G242" s="10" t="s">
        <v>998</v>
      </c>
      <c r="H242" s="6" t="s">
        <v>999</v>
      </c>
      <c r="I242" s="5"/>
      <c r="J242" s="5"/>
      <c r="K242" s="5"/>
      <c r="L242" s="5"/>
      <c r="M242" s="5"/>
      <c r="N242" s="5"/>
      <c r="O242" s="5"/>
      <c r="P242" s="5"/>
      <c r="Q242" s="5"/>
      <c r="R242" s="5"/>
      <c r="S242" s="5"/>
      <c r="T242" s="5"/>
      <c r="U242" s="5"/>
      <c r="V242" s="5"/>
      <c r="W242" s="5"/>
      <c r="X242" s="5"/>
      <c r="Y242" s="5"/>
      <c r="Z242" s="5"/>
    </row>
    <row r="243" ht="30.75" customHeight="1">
      <c r="A243" s="6" t="s">
        <v>1000</v>
      </c>
      <c r="B243" s="10" t="s">
        <v>1001</v>
      </c>
      <c r="C243" s="10" t="s">
        <v>13</v>
      </c>
      <c r="D243" s="13" t="s">
        <v>276</v>
      </c>
      <c r="E243" s="10">
        <v>5292.0</v>
      </c>
      <c r="F243" s="9">
        <f t="shared" si="1"/>
        <v>3969</v>
      </c>
      <c r="G243" s="10" t="s">
        <v>1002</v>
      </c>
      <c r="H243" s="6" t="s">
        <v>1003</v>
      </c>
      <c r="I243" s="5"/>
      <c r="J243" s="5"/>
      <c r="K243" s="5"/>
      <c r="L243" s="5"/>
      <c r="M243" s="5"/>
      <c r="N243" s="5"/>
      <c r="O243" s="5"/>
      <c r="P243" s="5"/>
      <c r="Q243" s="5"/>
      <c r="R243" s="5"/>
      <c r="S243" s="5"/>
      <c r="T243" s="5"/>
      <c r="U243" s="5"/>
      <c r="V243" s="5"/>
      <c r="W243" s="5"/>
      <c r="X243" s="5"/>
      <c r="Y243" s="5"/>
      <c r="Z243" s="5"/>
    </row>
    <row r="244" ht="30.75" customHeight="1">
      <c r="A244" s="6" t="s">
        <v>1004</v>
      </c>
      <c r="B244" s="10" t="s">
        <v>1005</v>
      </c>
      <c r="C244" s="10" t="s">
        <v>13</v>
      </c>
      <c r="D244" s="13" t="s">
        <v>287</v>
      </c>
      <c r="E244" s="10">
        <v>2970.0</v>
      </c>
      <c r="F244" s="9">
        <f t="shared" si="1"/>
        <v>2227.5</v>
      </c>
      <c r="G244" s="10" t="s">
        <v>1006</v>
      </c>
      <c r="H244" s="6" t="s">
        <v>1007</v>
      </c>
      <c r="I244" s="5"/>
      <c r="J244" s="5"/>
      <c r="K244" s="5"/>
      <c r="L244" s="5"/>
      <c r="M244" s="5"/>
      <c r="N244" s="5"/>
      <c r="O244" s="5"/>
      <c r="P244" s="5"/>
      <c r="Q244" s="5"/>
      <c r="R244" s="5"/>
      <c r="S244" s="5"/>
      <c r="T244" s="5"/>
      <c r="U244" s="5"/>
      <c r="V244" s="5"/>
      <c r="W244" s="5"/>
      <c r="X244" s="5"/>
      <c r="Y244" s="5"/>
      <c r="Z244" s="5"/>
    </row>
    <row r="245" ht="30.75" customHeight="1">
      <c r="A245" s="6" t="s">
        <v>1008</v>
      </c>
      <c r="B245" s="10" t="s">
        <v>1009</v>
      </c>
      <c r="C245" s="10" t="s">
        <v>13</v>
      </c>
      <c r="D245" s="13" t="s">
        <v>276</v>
      </c>
      <c r="E245" s="10">
        <v>5292.0</v>
      </c>
      <c r="F245" s="9">
        <f t="shared" si="1"/>
        <v>3969</v>
      </c>
      <c r="G245" s="10" t="s">
        <v>1010</v>
      </c>
      <c r="H245" s="6" t="s">
        <v>1011</v>
      </c>
      <c r="I245" s="5"/>
      <c r="J245" s="5"/>
      <c r="K245" s="5"/>
      <c r="L245" s="5"/>
      <c r="M245" s="5"/>
      <c r="N245" s="5"/>
      <c r="O245" s="5"/>
      <c r="P245" s="5"/>
      <c r="Q245" s="5"/>
      <c r="R245" s="5"/>
      <c r="S245" s="5"/>
      <c r="T245" s="5"/>
      <c r="U245" s="5"/>
      <c r="V245" s="5"/>
      <c r="W245" s="5"/>
      <c r="X245" s="5"/>
      <c r="Y245" s="5"/>
      <c r="Z245" s="5"/>
    </row>
    <row r="246" ht="30.75" customHeight="1">
      <c r="A246" s="6" t="s">
        <v>1012</v>
      </c>
      <c r="B246" s="10" t="s">
        <v>1013</v>
      </c>
      <c r="C246" s="10" t="s">
        <v>13</v>
      </c>
      <c r="D246" s="13" t="s">
        <v>276</v>
      </c>
      <c r="E246" s="10">
        <v>6237.0</v>
      </c>
      <c r="F246" s="9">
        <f t="shared" si="1"/>
        <v>4677.75</v>
      </c>
      <c r="G246" s="10" t="s">
        <v>1014</v>
      </c>
      <c r="H246" s="6" t="s">
        <v>1015</v>
      </c>
      <c r="I246" s="5"/>
      <c r="J246" s="5"/>
      <c r="K246" s="5"/>
      <c r="L246" s="5"/>
      <c r="M246" s="5"/>
      <c r="N246" s="5"/>
      <c r="O246" s="5"/>
      <c r="P246" s="5"/>
      <c r="Q246" s="5"/>
      <c r="R246" s="5"/>
      <c r="S246" s="5"/>
      <c r="T246" s="5"/>
      <c r="U246" s="5"/>
      <c r="V246" s="5"/>
      <c r="W246" s="5"/>
      <c r="X246" s="5"/>
      <c r="Y246" s="5"/>
      <c r="Z246" s="5"/>
    </row>
    <row r="247" ht="30.75" customHeight="1">
      <c r="A247" s="6" t="s">
        <v>1016</v>
      </c>
      <c r="B247" s="10" t="s">
        <v>1017</v>
      </c>
      <c r="C247" s="10" t="s">
        <v>13</v>
      </c>
      <c r="D247" s="13" t="s">
        <v>175</v>
      </c>
      <c r="E247" s="10">
        <v>4806.0</v>
      </c>
      <c r="F247" s="9">
        <f t="shared" si="1"/>
        <v>3604.5</v>
      </c>
      <c r="G247" s="10" t="s">
        <v>1018</v>
      </c>
      <c r="H247" s="6" t="s">
        <v>1019</v>
      </c>
      <c r="I247" s="5"/>
      <c r="J247" s="5"/>
      <c r="K247" s="5"/>
      <c r="L247" s="5"/>
      <c r="M247" s="5"/>
      <c r="N247" s="5"/>
      <c r="O247" s="5"/>
      <c r="P247" s="5"/>
      <c r="Q247" s="5"/>
      <c r="R247" s="5"/>
      <c r="S247" s="5"/>
      <c r="T247" s="5"/>
      <c r="U247" s="5"/>
      <c r="V247" s="5"/>
      <c r="W247" s="5"/>
      <c r="X247" s="5"/>
      <c r="Y247" s="5"/>
      <c r="Z247" s="5"/>
    </row>
    <row r="248" ht="30.75" customHeight="1">
      <c r="A248" s="6" t="s">
        <v>1020</v>
      </c>
      <c r="B248" s="10" t="s">
        <v>1021</v>
      </c>
      <c r="C248" s="10" t="s">
        <v>13</v>
      </c>
      <c r="D248" s="13" t="s">
        <v>165</v>
      </c>
      <c r="E248" s="10">
        <v>2336.0</v>
      </c>
      <c r="F248" s="9">
        <f t="shared" si="1"/>
        <v>1752</v>
      </c>
      <c r="G248" s="10" t="s">
        <v>1022</v>
      </c>
      <c r="H248" s="6" t="s">
        <v>1023</v>
      </c>
      <c r="I248" s="5"/>
      <c r="J248" s="5"/>
      <c r="K248" s="5"/>
      <c r="L248" s="5"/>
      <c r="M248" s="5"/>
      <c r="N248" s="5"/>
      <c r="O248" s="5"/>
      <c r="P248" s="5"/>
      <c r="Q248" s="5"/>
      <c r="R248" s="5"/>
      <c r="S248" s="5"/>
      <c r="T248" s="5"/>
      <c r="U248" s="5"/>
      <c r="V248" s="5"/>
      <c r="W248" s="5"/>
      <c r="X248" s="5"/>
      <c r="Y248" s="5"/>
      <c r="Z248" s="5"/>
    </row>
    <row r="249" ht="30.75" customHeight="1">
      <c r="A249" s="6" t="s">
        <v>1024</v>
      </c>
      <c r="B249" s="10" t="s">
        <v>1025</v>
      </c>
      <c r="C249" s="10" t="s">
        <v>13</v>
      </c>
      <c r="D249" s="13" t="s">
        <v>1026</v>
      </c>
      <c r="E249" s="10">
        <v>7479.0</v>
      </c>
      <c r="F249" s="9">
        <f t="shared" si="1"/>
        <v>5609.25</v>
      </c>
      <c r="G249" s="10" t="s">
        <v>1027</v>
      </c>
      <c r="H249" s="6" t="s">
        <v>1028</v>
      </c>
      <c r="I249" s="5"/>
      <c r="J249" s="5"/>
      <c r="K249" s="5"/>
      <c r="L249" s="5"/>
      <c r="M249" s="5"/>
      <c r="N249" s="5"/>
      <c r="O249" s="5"/>
      <c r="P249" s="5"/>
      <c r="Q249" s="5"/>
      <c r="R249" s="5"/>
      <c r="S249" s="5"/>
      <c r="T249" s="5"/>
      <c r="U249" s="5"/>
      <c r="V249" s="5"/>
      <c r="W249" s="5"/>
      <c r="X249" s="5"/>
      <c r="Y249" s="5"/>
      <c r="Z249" s="5"/>
    </row>
    <row r="250" ht="30.75" customHeight="1">
      <c r="A250" s="6" t="s">
        <v>1029</v>
      </c>
      <c r="B250" s="10" t="s">
        <v>1030</v>
      </c>
      <c r="C250" s="10" t="s">
        <v>13</v>
      </c>
      <c r="D250" s="13" t="s">
        <v>1026</v>
      </c>
      <c r="E250" s="10">
        <v>7479.0</v>
      </c>
      <c r="F250" s="9">
        <f t="shared" si="1"/>
        <v>5609.25</v>
      </c>
      <c r="G250" s="10" t="s">
        <v>1031</v>
      </c>
      <c r="H250" s="6" t="s">
        <v>1032</v>
      </c>
      <c r="I250" s="5"/>
      <c r="J250" s="5"/>
      <c r="K250" s="5"/>
      <c r="L250" s="5"/>
      <c r="M250" s="5"/>
      <c r="N250" s="5"/>
      <c r="O250" s="5"/>
      <c r="P250" s="5"/>
      <c r="Q250" s="5"/>
      <c r="R250" s="5"/>
      <c r="S250" s="5"/>
      <c r="T250" s="5"/>
      <c r="U250" s="5"/>
      <c r="V250" s="5"/>
      <c r="W250" s="5"/>
      <c r="X250" s="5"/>
      <c r="Y250" s="5"/>
      <c r="Z250" s="5"/>
    </row>
    <row r="251" ht="30.75" customHeight="1">
      <c r="A251" s="6" t="s">
        <v>1033</v>
      </c>
      <c r="B251" s="10" t="s">
        <v>1034</v>
      </c>
      <c r="C251" s="10" t="s">
        <v>13</v>
      </c>
      <c r="D251" s="13" t="s">
        <v>96</v>
      </c>
      <c r="E251" s="10">
        <v>5346.0</v>
      </c>
      <c r="F251" s="9">
        <f t="shared" si="1"/>
        <v>4009.5</v>
      </c>
      <c r="G251" s="10" t="s">
        <v>1035</v>
      </c>
      <c r="H251" s="6" t="s">
        <v>1036</v>
      </c>
      <c r="I251" s="5"/>
      <c r="J251" s="5"/>
      <c r="K251" s="5"/>
      <c r="L251" s="5"/>
      <c r="M251" s="5"/>
      <c r="N251" s="5"/>
      <c r="O251" s="5"/>
      <c r="P251" s="5"/>
      <c r="Q251" s="5"/>
      <c r="R251" s="5"/>
      <c r="S251" s="5"/>
      <c r="T251" s="5"/>
      <c r="U251" s="5"/>
      <c r="V251" s="5"/>
      <c r="W251" s="5"/>
      <c r="X251" s="5"/>
      <c r="Y251" s="5"/>
      <c r="Z251" s="5"/>
    </row>
    <row r="252" ht="30.75" customHeight="1">
      <c r="A252" s="6" t="s">
        <v>1037</v>
      </c>
      <c r="B252" s="10" t="s">
        <v>1038</v>
      </c>
      <c r="C252" s="10" t="s">
        <v>13</v>
      </c>
      <c r="D252" s="13" t="s">
        <v>96</v>
      </c>
      <c r="E252" s="10">
        <v>5346.0</v>
      </c>
      <c r="F252" s="9">
        <f t="shared" si="1"/>
        <v>4009.5</v>
      </c>
      <c r="G252" s="10" t="s">
        <v>1039</v>
      </c>
      <c r="H252" s="6" t="s">
        <v>1040</v>
      </c>
      <c r="I252" s="5"/>
      <c r="J252" s="5"/>
      <c r="K252" s="5"/>
      <c r="L252" s="5"/>
      <c r="M252" s="5"/>
      <c r="N252" s="5"/>
      <c r="O252" s="5"/>
      <c r="P252" s="5"/>
      <c r="Q252" s="5"/>
      <c r="R252" s="5"/>
      <c r="S252" s="5"/>
      <c r="T252" s="5"/>
      <c r="U252" s="5"/>
      <c r="V252" s="5"/>
      <c r="W252" s="5"/>
      <c r="X252" s="5"/>
      <c r="Y252" s="5"/>
      <c r="Z252" s="5"/>
    </row>
    <row r="253" ht="30.75" customHeight="1">
      <c r="A253" s="6" t="s">
        <v>1041</v>
      </c>
      <c r="B253" s="10" t="s">
        <v>1042</v>
      </c>
      <c r="C253" s="10" t="s">
        <v>13</v>
      </c>
      <c r="D253" s="13" t="s">
        <v>96</v>
      </c>
      <c r="E253" s="10">
        <v>6588.0</v>
      </c>
      <c r="F253" s="9">
        <f t="shared" si="1"/>
        <v>4941</v>
      </c>
      <c r="G253" s="10" t="s">
        <v>1043</v>
      </c>
      <c r="H253" s="15" t="s">
        <v>1044</v>
      </c>
      <c r="I253" s="5"/>
      <c r="J253" s="5"/>
      <c r="K253" s="5"/>
      <c r="L253" s="5"/>
      <c r="M253" s="5"/>
      <c r="N253" s="5"/>
      <c r="O253" s="5"/>
      <c r="P253" s="5"/>
      <c r="Q253" s="5"/>
      <c r="R253" s="5"/>
      <c r="S253" s="5"/>
      <c r="T253" s="5"/>
      <c r="U253" s="5"/>
      <c r="V253" s="5"/>
      <c r="W253" s="5"/>
      <c r="X253" s="5"/>
      <c r="Y253" s="5"/>
      <c r="Z253" s="5"/>
    </row>
    <row r="254" ht="30.75" customHeight="1">
      <c r="A254" s="6" t="s">
        <v>1045</v>
      </c>
      <c r="B254" s="10" t="s">
        <v>1046</v>
      </c>
      <c r="C254" s="10" t="s">
        <v>13</v>
      </c>
      <c r="D254" s="13" t="s">
        <v>1047</v>
      </c>
      <c r="E254" s="10">
        <v>7844.0</v>
      </c>
      <c r="F254" s="9">
        <f t="shared" si="1"/>
        <v>5883</v>
      </c>
      <c r="G254" s="10" t="s">
        <v>1048</v>
      </c>
      <c r="H254" s="6" t="s">
        <v>1049</v>
      </c>
      <c r="I254" s="5"/>
      <c r="J254" s="5"/>
      <c r="K254" s="5"/>
      <c r="L254" s="5"/>
      <c r="M254" s="5"/>
      <c r="N254" s="5"/>
      <c r="O254" s="5"/>
      <c r="P254" s="5"/>
      <c r="Q254" s="5"/>
      <c r="R254" s="5"/>
      <c r="S254" s="5"/>
      <c r="T254" s="5"/>
      <c r="U254" s="5"/>
      <c r="V254" s="5"/>
      <c r="W254" s="5"/>
      <c r="X254" s="5"/>
      <c r="Y254" s="5"/>
      <c r="Z254" s="5"/>
    </row>
    <row r="255" ht="30.75" customHeight="1">
      <c r="A255" s="6" t="s">
        <v>1050</v>
      </c>
      <c r="B255" s="10" t="s">
        <v>1051</v>
      </c>
      <c r="C255" s="10" t="s">
        <v>13</v>
      </c>
      <c r="D255" s="13" t="s">
        <v>165</v>
      </c>
      <c r="E255" s="10">
        <v>2673.0</v>
      </c>
      <c r="F255" s="9">
        <f t="shared" si="1"/>
        <v>2004.75</v>
      </c>
      <c r="G255" s="10" t="s">
        <v>1052</v>
      </c>
      <c r="H255" s="6" t="s">
        <v>1053</v>
      </c>
      <c r="I255" s="5"/>
      <c r="J255" s="5"/>
      <c r="K255" s="5"/>
      <c r="L255" s="5"/>
      <c r="M255" s="5"/>
      <c r="N255" s="5"/>
      <c r="O255" s="5"/>
      <c r="P255" s="5"/>
      <c r="Q255" s="5"/>
      <c r="R255" s="5"/>
      <c r="S255" s="5"/>
      <c r="T255" s="5"/>
      <c r="U255" s="5"/>
      <c r="V255" s="5"/>
      <c r="W255" s="5"/>
      <c r="X255" s="5"/>
      <c r="Y255" s="5"/>
      <c r="Z255" s="5"/>
    </row>
    <row r="256" ht="30.75" customHeight="1">
      <c r="A256" s="6" t="s">
        <v>1054</v>
      </c>
      <c r="B256" s="10" t="s">
        <v>1055</v>
      </c>
      <c r="C256" s="10" t="s">
        <v>13</v>
      </c>
      <c r="D256" s="13" t="s">
        <v>165</v>
      </c>
      <c r="E256" s="10">
        <v>3389.0</v>
      </c>
      <c r="F256" s="9">
        <f t="shared" si="1"/>
        <v>2541.75</v>
      </c>
      <c r="G256" s="10" t="s">
        <v>1056</v>
      </c>
      <c r="H256" s="6" t="s">
        <v>1057</v>
      </c>
      <c r="I256" s="5"/>
      <c r="J256" s="5"/>
      <c r="K256" s="5"/>
      <c r="L256" s="5"/>
      <c r="M256" s="5"/>
      <c r="N256" s="5"/>
      <c r="O256" s="5"/>
      <c r="P256" s="5"/>
      <c r="Q256" s="5"/>
      <c r="R256" s="5"/>
      <c r="S256" s="5"/>
      <c r="T256" s="5"/>
      <c r="U256" s="5"/>
      <c r="V256" s="5"/>
      <c r="W256" s="5"/>
      <c r="X256" s="5"/>
      <c r="Y256" s="5"/>
      <c r="Z256" s="5"/>
    </row>
    <row r="257" ht="30.75" customHeight="1">
      <c r="A257" s="6" t="s">
        <v>1058</v>
      </c>
      <c r="B257" s="10" t="s">
        <v>1059</v>
      </c>
      <c r="C257" s="10" t="s">
        <v>13</v>
      </c>
      <c r="D257" s="13" t="s">
        <v>165</v>
      </c>
      <c r="E257" s="10">
        <v>3389.0</v>
      </c>
      <c r="F257" s="9">
        <f t="shared" si="1"/>
        <v>2541.75</v>
      </c>
      <c r="G257" s="10" t="s">
        <v>1060</v>
      </c>
      <c r="H257" s="6" t="s">
        <v>1061</v>
      </c>
      <c r="I257" s="5"/>
      <c r="J257" s="5"/>
      <c r="K257" s="5"/>
      <c r="L257" s="5"/>
      <c r="M257" s="5"/>
      <c r="N257" s="5"/>
      <c r="O257" s="5"/>
      <c r="P257" s="5"/>
      <c r="Q257" s="5"/>
      <c r="R257" s="5"/>
      <c r="S257" s="5"/>
      <c r="T257" s="5"/>
      <c r="U257" s="5"/>
      <c r="V257" s="5"/>
      <c r="W257" s="5"/>
      <c r="X257" s="5"/>
      <c r="Y257" s="5"/>
      <c r="Z257" s="5"/>
    </row>
    <row r="258" ht="30.75" customHeight="1">
      <c r="A258" s="6" t="s">
        <v>1062</v>
      </c>
      <c r="B258" s="10" t="s">
        <v>1063</v>
      </c>
      <c r="C258" s="10" t="s">
        <v>13</v>
      </c>
      <c r="D258" s="13" t="s">
        <v>165</v>
      </c>
      <c r="E258" s="10">
        <v>1350.0</v>
      </c>
      <c r="F258" s="9">
        <f t="shared" si="1"/>
        <v>1012.5</v>
      </c>
      <c r="G258" s="10" t="s">
        <v>1064</v>
      </c>
      <c r="H258" s="6" t="s">
        <v>1065</v>
      </c>
      <c r="I258" s="5"/>
      <c r="J258" s="5"/>
      <c r="K258" s="5"/>
      <c r="L258" s="5"/>
      <c r="M258" s="5"/>
      <c r="N258" s="5"/>
      <c r="O258" s="5"/>
      <c r="P258" s="5"/>
      <c r="Q258" s="5"/>
      <c r="R258" s="5"/>
      <c r="S258" s="5"/>
      <c r="T258" s="5"/>
      <c r="U258" s="5"/>
      <c r="V258" s="5"/>
      <c r="W258" s="5"/>
      <c r="X258" s="5"/>
      <c r="Y258" s="5"/>
      <c r="Z258" s="5"/>
    </row>
    <row r="259" ht="30.75" customHeight="1">
      <c r="A259" s="6" t="s">
        <v>1066</v>
      </c>
      <c r="B259" s="10" t="s">
        <v>1067</v>
      </c>
      <c r="C259" s="10" t="s">
        <v>13</v>
      </c>
      <c r="D259" s="13" t="s">
        <v>165</v>
      </c>
      <c r="E259" s="10">
        <v>1350.0</v>
      </c>
      <c r="F259" s="9">
        <f t="shared" si="1"/>
        <v>1012.5</v>
      </c>
      <c r="G259" s="10" t="s">
        <v>1068</v>
      </c>
      <c r="H259" s="6" t="s">
        <v>1069</v>
      </c>
      <c r="I259" s="5"/>
      <c r="J259" s="5"/>
      <c r="K259" s="5"/>
      <c r="L259" s="5"/>
      <c r="M259" s="5"/>
      <c r="N259" s="5"/>
      <c r="O259" s="5"/>
      <c r="P259" s="5"/>
      <c r="Q259" s="5"/>
      <c r="R259" s="5"/>
      <c r="S259" s="5"/>
      <c r="T259" s="5"/>
      <c r="U259" s="5"/>
      <c r="V259" s="5"/>
      <c r="W259" s="5"/>
      <c r="X259" s="5"/>
      <c r="Y259" s="5"/>
      <c r="Z259" s="5"/>
    </row>
    <row r="260" ht="30.75" customHeight="1">
      <c r="A260" s="6" t="s">
        <v>1070</v>
      </c>
      <c r="B260" s="10" t="s">
        <v>1071</v>
      </c>
      <c r="C260" s="10" t="s">
        <v>13</v>
      </c>
      <c r="D260" s="13" t="s">
        <v>1026</v>
      </c>
      <c r="E260" s="10">
        <v>7843.0</v>
      </c>
      <c r="F260" s="9">
        <f t="shared" si="1"/>
        <v>5882.25</v>
      </c>
      <c r="G260" s="10" t="s">
        <v>1072</v>
      </c>
      <c r="H260" s="6" t="s">
        <v>1073</v>
      </c>
      <c r="I260" s="5"/>
      <c r="J260" s="5"/>
      <c r="K260" s="5"/>
      <c r="L260" s="5"/>
      <c r="M260" s="5"/>
      <c r="N260" s="5"/>
      <c r="O260" s="5"/>
      <c r="P260" s="5"/>
      <c r="Q260" s="5"/>
      <c r="R260" s="5"/>
      <c r="S260" s="5"/>
      <c r="T260" s="5"/>
      <c r="U260" s="5"/>
      <c r="V260" s="5"/>
      <c r="W260" s="5"/>
      <c r="X260" s="5"/>
      <c r="Y260" s="5"/>
      <c r="Z260" s="5"/>
    </row>
    <row r="261" ht="30.75" customHeight="1">
      <c r="A261" s="6" t="s">
        <v>1074</v>
      </c>
      <c r="B261" s="10" t="s">
        <v>1075</v>
      </c>
      <c r="C261" s="10" t="s">
        <v>13</v>
      </c>
      <c r="D261" s="13" t="s">
        <v>127</v>
      </c>
      <c r="E261" s="10">
        <v>8559.0</v>
      </c>
      <c r="F261" s="9">
        <f t="shared" si="1"/>
        <v>6419.25</v>
      </c>
      <c r="G261" s="10" t="s">
        <v>1076</v>
      </c>
      <c r="H261" s="6" t="s">
        <v>1077</v>
      </c>
      <c r="I261" s="5"/>
      <c r="J261" s="5"/>
      <c r="K261" s="5"/>
      <c r="L261" s="5"/>
      <c r="M261" s="5"/>
      <c r="N261" s="5"/>
      <c r="O261" s="5"/>
      <c r="P261" s="5"/>
      <c r="Q261" s="5"/>
      <c r="R261" s="5"/>
      <c r="S261" s="5"/>
      <c r="T261" s="5"/>
      <c r="U261" s="5"/>
      <c r="V261" s="5"/>
      <c r="W261" s="5"/>
      <c r="X261" s="5"/>
      <c r="Y261" s="5"/>
      <c r="Z261" s="5"/>
    </row>
    <row r="262" ht="30.75" customHeight="1">
      <c r="A262" s="6" t="s">
        <v>1078</v>
      </c>
      <c r="B262" s="10" t="s">
        <v>1079</v>
      </c>
      <c r="C262" s="10" t="s">
        <v>13</v>
      </c>
      <c r="D262" s="13" t="s">
        <v>1080</v>
      </c>
      <c r="E262" s="10">
        <v>5009.0</v>
      </c>
      <c r="F262" s="9">
        <f t="shared" si="1"/>
        <v>3756.75</v>
      </c>
      <c r="G262" s="10" t="s">
        <v>1081</v>
      </c>
      <c r="H262" s="6" t="s">
        <v>1082</v>
      </c>
      <c r="I262" s="5"/>
      <c r="J262" s="5"/>
      <c r="K262" s="5"/>
      <c r="L262" s="5"/>
      <c r="M262" s="5"/>
      <c r="N262" s="5"/>
      <c r="O262" s="5"/>
      <c r="P262" s="5"/>
      <c r="Q262" s="5"/>
      <c r="R262" s="5"/>
      <c r="S262" s="5"/>
      <c r="T262" s="5"/>
      <c r="U262" s="5"/>
      <c r="V262" s="5"/>
      <c r="W262" s="5"/>
      <c r="X262" s="5"/>
      <c r="Y262" s="5"/>
      <c r="Z262" s="5"/>
    </row>
    <row r="263" ht="30.75" customHeight="1">
      <c r="A263" s="6" t="s">
        <v>1083</v>
      </c>
      <c r="B263" s="10" t="s">
        <v>1084</v>
      </c>
      <c r="C263" s="10" t="s">
        <v>13</v>
      </c>
      <c r="D263" s="13" t="s">
        <v>165</v>
      </c>
      <c r="E263" s="10">
        <v>2322.0</v>
      </c>
      <c r="F263" s="9">
        <f t="shared" si="1"/>
        <v>1741.5</v>
      </c>
      <c r="G263" s="10" t="s">
        <v>1085</v>
      </c>
      <c r="H263" s="6" t="s">
        <v>1086</v>
      </c>
      <c r="I263" s="5"/>
      <c r="J263" s="5"/>
      <c r="K263" s="5"/>
      <c r="L263" s="5"/>
      <c r="M263" s="5"/>
      <c r="N263" s="5"/>
      <c r="O263" s="5"/>
      <c r="P263" s="5"/>
      <c r="Q263" s="5"/>
      <c r="R263" s="5"/>
      <c r="S263" s="5"/>
      <c r="T263" s="5"/>
      <c r="U263" s="5"/>
      <c r="V263" s="5"/>
      <c r="W263" s="5"/>
      <c r="X263" s="5"/>
      <c r="Y263" s="5"/>
      <c r="Z263" s="5"/>
    </row>
    <row r="264" ht="30.75" customHeight="1">
      <c r="A264" s="6" t="s">
        <v>1087</v>
      </c>
      <c r="B264" s="10" t="s">
        <v>1088</v>
      </c>
      <c r="C264" s="10" t="s">
        <v>13</v>
      </c>
      <c r="D264" s="13" t="s">
        <v>96</v>
      </c>
      <c r="E264" s="10">
        <v>4280.0</v>
      </c>
      <c r="F264" s="9">
        <f t="shared" si="1"/>
        <v>3210</v>
      </c>
      <c r="G264" s="10" t="s">
        <v>1089</v>
      </c>
      <c r="H264" s="6" t="s">
        <v>1090</v>
      </c>
      <c r="I264" s="5"/>
      <c r="J264" s="5"/>
      <c r="K264" s="5"/>
      <c r="L264" s="5"/>
      <c r="M264" s="5"/>
      <c r="N264" s="5"/>
      <c r="O264" s="5"/>
      <c r="P264" s="5"/>
      <c r="Q264" s="5"/>
      <c r="R264" s="5"/>
      <c r="S264" s="5"/>
      <c r="T264" s="5"/>
      <c r="U264" s="5"/>
      <c r="V264" s="5"/>
      <c r="W264" s="5"/>
      <c r="X264" s="5"/>
      <c r="Y264" s="5"/>
      <c r="Z264" s="5"/>
    </row>
    <row r="265" ht="30.75" customHeight="1">
      <c r="A265" s="6" t="s">
        <v>1091</v>
      </c>
      <c r="B265" s="10" t="s">
        <v>1092</v>
      </c>
      <c r="C265" s="10" t="s">
        <v>13</v>
      </c>
      <c r="D265" s="13" t="s">
        <v>1026</v>
      </c>
      <c r="E265" s="10">
        <v>7128.0</v>
      </c>
      <c r="F265" s="9">
        <f t="shared" si="1"/>
        <v>5346</v>
      </c>
      <c r="G265" s="10" t="s">
        <v>1093</v>
      </c>
      <c r="H265" s="6" t="s">
        <v>1094</v>
      </c>
      <c r="I265" s="5"/>
      <c r="J265" s="5"/>
      <c r="K265" s="5"/>
      <c r="L265" s="5"/>
      <c r="M265" s="5"/>
      <c r="N265" s="5"/>
      <c r="O265" s="5"/>
      <c r="P265" s="5"/>
      <c r="Q265" s="5"/>
      <c r="R265" s="5"/>
      <c r="S265" s="5"/>
      <c r="T265" s="5"/>
      <c r="U265" s="5"/>
      <c r="V265" s="5"/>
      <c r="W265" s="5"/>
      <c r="X265" s="5"/>
      <c r="Y265" s="5"/>
      <c r="Z265" s="5"/>
    </row>
    <row r="266" ht="30.75" customHeight="1">
      <c r="A266" s="6" t="s">
        <v>1095</v>
      </c>
      <c r="B266" s="10" t="s">
        <v>1096</v>
      </c>
      <c r="C266" s="10" t="s">
        <v>13</v>
      </c>
      <c r="D266" s="13" t="s">
        <v>1026</v>
      </c>
      <c r="E266" s="10">
        <v>6237.0</v>
      </c>
      <c r="F266" s="9">
        <f t="shared" si="1"/>
        <v>4677.75</v>
      </c>
      <c r="G266" s="10" t="s">
        <v>1097</v>
      </c>
      <c r="H266" s="6" t="s">
        <v>1098</v>
      </c>
      <c r="I266" s="5"/>
      <c r="J266" s="5"/>
      <c r="K266" s="5"/>
      <c r="L266" s="5"/>
      <c r="M266" s="5"/>
      <c r="N266" s="5"/>
      <c r="O266" s="5"/>
      <c r="P266" s="5"/>
      <c r="Q266" s="5"/>
      <c r="R266" s="5"/>
      <c r="S266" s="5"/>
      <c r="T266" s="5"/>
      <c r="U266" s="5"/>
      <c r="V266" s="5"/>
      <c r="W266" s="5"/>
      <c r="X266" s="5"/>
      <c r="Y266" s="5"/>
      <c r="Z266" s="5"/>
    </row>
    <row r="267" ht="30.75" customHeight="1">
      <c r="A267" s="6" t="s">
        <v>1099</v>
      </c>
      <c r="B267" s="10" t="s">
        <v>1100</v>
      </c>
      <c r="C267" s="10" t="s">
        <v>13</v>
      </c>
      <c r="D267" s="13" t="s">
        <v>287</v>
      </c>
      <c r="E267" s="10">
        <v>2997.0</v>
      </c>
      <c r="F267" s="9">
        <f t="shared" si="1"/>
        <v>2247.75</v>
      </c>
      <c r="G267" s="10" t="s">
        <v>1101</v>
      </c>
      <c r="H267" s="6" t="s">
        <v>1102</v>
      </c>
      <c r="I267" s="5"/>
      <c r="J267" s="5"/>
      <c r="K267" s="5"/>
      <c r="L267" s="5"/>
      <c r="M267" s="5"/>
      <c r="N267" s="5"/>
      <c r="O267" s="5"/>
      <c r="P267" s="5"/>
      <c r="Q267" s="5"/>
      <c r="R267" s="5"/>
      <c r="S267" s="5"/>
      <c r="T267" s="5"/>
      <c r="U267" s="5"/>
      <c r="V267" s="5"/>
      <c r="W267" s="5"/>
      <c r="X267" s="5"/>
      <c r="Y267" s="5"/>
      <c r="Z267" s="5"/>
    </row>
    <row r="268" ht="30.75" customHeight="1">
      <c r="A268" s="6" t="s">
        <v>1103</v>
      </c>
      <c r="B268" s="10" t="s">
        <v>1104</v>
      </c>
      <c r="C268" s="10" t="s">
        <v>13</v>
      </c>
      <c r="D268" s="13" t="s">
        <v>276</v>
      </c>
      <c r="E268" s="10">
        <v>6588.0</v>
      </c>
      <c r="F268" s="9">
        <f t="shared" si="1"/>
        <v>4941</v>
      </c>
      <c r="G268" s="10" t="s">
        <v>1105</v>
      </c>
      <c r="H268" s="6" t="s">
        <v>1106</v>
      </c>
      <c r="I268" s="5"/>
      <c r="J268" s="5"/>
      <c r="K268" s="5"/>
      <c r="L268" s="5"/>
      <c r="M268" s="5"/>
      <c r="N268" s="5"/>
      <c r="O268" s="5"/>
      <c r="P268" s="5"/>
      <c r="Q268" s="5"/>
      <c r="R268" s="5"/>
      <c r="S268" s="5"/>
      <c r="T268" s="5"/>
      <c r="U268" s="5"/>
      <c r="V268" s="5"/>
      <c r="W268" s="5"/>
      <c r="X268" s="5"/>
      <c r="Y268" s="5"/>
      <c r="Z268" s="5"/>
    </row>
    <row r="269" ht="30.75" customHeight="1">
      <c r="A269" s="6" t="s">
        <v>1107</v>
      </c>
      <c r="B269" s="10" t="s">
        <v>1108</v>
      </c>
      <c r="C269" s="10" t="s">
        <v>13</v>
      </c>
      <c r="D269" s="13" t="s">
        <v>301</v>
      </c>
      <c r="E269" s="10">
        <v>3213.0</v>
      </c>
      <c r="F269" s="9">
        <f t="shared" si="1"/>
        <v>2409.75</v>
      </c>
      <c r="G269" s="10" t="s">
        <v>1109</v>
      </c>
      <c r="H269" s="6" t="s">
        <v>1110</v>
      </c>
      <c r="I269" s="5"/>
      <c r="J269" s="5"/>
      <c r="K269" s="5"/>
      <c r="L269" s="5"/>
      <c r="M269" s="5"/>
      <c r="N269" s="5"/>
      <c r="O269" s="5"/>
      <c r="P269" s="5"/>
      <c r="Q269" s="5"/>
      <c r="R269" s="5"/>
      <c r="S269" s="5"/>
      <c r="T269" s="5"/>
      <c r="U269" s="5"/>
      <c r="V269" s="5"/>
      <c r="W269" s="5"/>
      <c r="X269" s="5"/>
      <c r="Y269" s="5"/>
      <c r="Z269" s="5"/>
    </row>
    <row r="270" ht="30.75" customHeight="1">
      <c r="A270" s="6" t="s">
        <v>1111</v>
      </c>
      <c r="B270" s="10" t="s">
        <v>1112</v>
      </c>
      <c r="C270" s="10" t="s">
        <v>13</v>
      </c>
      <c r="D270" s="13" t="s">
        <v>287</v>
      </c>
      <c r="E270" s="10">
        <v>2673.0</v>
      </c>
      <c r="F270" s="9">
        <f t="shared" si="1"/>
        <v>2004.75</v>
      </c>
      <c r="G270" s="10" t="s">
        <v>1113</v>
      </c>
      <c r="H270" s="6" t="s">
        <v>1114</v>
      </c>
      <c r="I270" s="5"/>
      <c r="J270" s="5"/>
      <c r="K270" s="5"/>
      <c r="L270" s="5"/>
      <c r="M270" s="5"/>
      <c r="N270" s="5"/>
      <c r="O270" s="5"/>
      <c r="P270" s="5"/>
      <c r="Q270" s="5"/>
      <c r="R270" s="5"/>
      <c r="S270" s="5"/>
      <c r="T270" s="5"/>
      <c r="U270" s="5"/>
      <c r="V270" s="5"/>
      <c r="W270" s="5"/>
      <c r="X270" s="5"/>
      <c r="Y270" s="5"/>
      <c r="Z270" s="5"/>
    </row>
    <row r="271" ht="30.75" customHeight="1">
      <c r="A271" s="6" t="s">
        <v>1115</v>
      </c>
      <c r="B271" s="10" t="s">
        <v>1116</v>
      </c>
      <c r="C271" s="10" t="s">
        <v>13</v>
      </c>
      <c r="D271" s="13" t="s">
        <v>276</v>
      </c>
      <c r="E271" s="10">
        <v>4995.0</v>
      </c>
      <c r="F271" s="9">
        <f t="shared" si="1"/>
        <v>3746.25</v>
      </c>
      <c r="G271" s="10" t="s">
        <v>1117</v>
      </c>
      <c r="H271" s="6" t="s">
        <v>1118</v>
      </c>
      <c r="I271" s="5"/>
      <c r="J271" s="5"/>
      <c r="K271" s="5"/>
      <c r="L271" s="5"/>
      <c r="M271" s="5"/>
      <c r="N271" s="5"/>
      <c r="O271" s="5"/>
      <c r="P271" s="5"/>
      <c r="Q271" s="5"/>
      <c r="R271" s="5"/>
      <c r="S271" s="5"/>
      <c r="T271" s="5"/>
      <c r="U271" s="5"/>
      <c r="V271" s="5"/>
      <c r="W271" s="5"/>
      <c r="X271" s="5"/>
      <c r="Y271" s="5"/>
      <c r="Z271" s="5"/>
    </row>
    <row r="272" ht="30.75" customHeight="1">
      <c r="A272" s="6" t="s">
        <v>1119</v>
      </c>
      <c r="B272" s="10" t="s">
        <v>1120</v>
      </c>
      <c r="C272" s="10" t="s">
        <v>13</v>
      </c>
      <c r="D272" s="13" t="s">
        <v>287</v>
      </c>
      <c r="E272" s="10">
        <v>2916.0</v>
      </c>
      <c r="F272" s="9">
        <f t="shared" si="1"/>
        <v>2187</v>
      </c>
      <c r="G272" s="10" t="s">
        <v>1121</v>
      </c>
      <c r="H272" s="6" t="s">
        <v>1122</v>
      </c>
      <c r="I272" s="5"/>
      <c r="J272" s="5"/>
      <c r="K272" s="5"/>
      <c r="L272" s="5"/>
      <c r="M272" s="5"/>
      <c r="N272" s="5"/>
      <c r="O272" s="5"/>
      <c r="P272" s="5"/>
      <c r="Q272" s="5"/>
      <c r="R272" s="5"/>
      <c r="S272" s="5"/>
      <c r="T272" s="5"/>
      <c r="U272" s="5"/>
      <c r="V272" s="5"/>
      <c r="W272" s="5"/>
      <c r="X272" s="5"/>
      <c r="Y272" s="5"/>
      <c r="Z272" s="5"/>
    </row>
    <row r="273" ht="30.75" customHeight="1">
      <c r="A273" s="6" t="s">
        <v>1123</v>
      </c>
      <c r="B273" s="10" t="s">
        <v>1124</v>
      </c>
      <c r="C273" s="10" t="s">
        <v>13</v>
      </c>
      <c r="D273" s="13" t="s">
        <v>276</v>
      </c>
      <c r="E273" s="10">
        <v>6237.0</v>
      </c>
      <c r="F273" s="9">
        <f t="shared" si="1"/>
        <v>4677.75</v>
      </c>
      <c r="G273" s="10" t="s">
        <v>1125</v>
      </c>
      <c r="H273" s="6" t="s">
        <v>1126</v>
      </c>
      <c r="I273" s="5"/>
      <c r="J273" s="5"/>
      <c r="K273" s="5"/>
      <c r="L273" s="5"/>
      <c r="M273" s="5"/>
      <c r="N273" s="5"/>
      <c r="O273" s="5"/>
      <c r="P273" s="5"/>
      <c r="Q273" s="5"/>
      <c r="R273" s="5"/>
      <c r="S273" s="5"/>
      <c r="T273" s="5"/>
      <c r="U273" s="5"/>
      <c r="V273" s="5"/>
      <c r="W273" s="5"/>
      <c r="X273" s="5"/>
      <c r="Y273" s="5"/>
      <c r="Z273" s="5"/>
    </row>
    <row r="274" ht="30.75" customHeight="1">
      <c r="A274" s="6" t="s">
        <v>1127</v>
      </c>
      <c r="B274" s="10" t="s">
        <v>1128</v>
      </c>
      <c r="C274" s="10" t="s">
        <v>13</v>
      </c>
      <c r="D274" s="13" t="s">
        <v>287</v>
      </c>
      <c r="E274" s="10">
        <v>3024.0</v>
      </c>
      <c r="F274" s="9">
        <f t="shared" si="1"/>
        <v>2268</v>
      </c>
      <c r="G274" s="10" t="s">
        <v>1129</v>
      </c>
      <c r="H274" s="6" t="s">
        <v>1130</v>
      </c>
      <c r="I274" s="5"/>
      <c r="J274" s="5"/>
      <c r="K274" s="5"/>
      <c r="L274" s="5"/>
      <c r="M274" s="5"/>
      <c r="N274" s="5"/>
      <c r="O274" s="5"/>
      <c r="P274" s="5"/>
      <c r="Q274" s="5"/>
      <c r="R274" s="5"/>
      <c r="S274" s="5"/>
      <c r="T274" s="5"/>
      <c r="U274" s="5"/>
      <c r="V274" s="5"/>
      <c r="W274" s="5"/>
      <c r="X274" s="5"/>
      <c r="Y274" s="5"/>
      <c r="Z274" s="5"/>
    </row>
    <row r="275" ht="30.75" customHeight="1">
      <c r="A275" s="6" t="s">
        <v>1131</v>
      </c>
      <c r="B275" s="10" t="s">
        <v>1132</v>
      </c>
      <c r="C275" s="10" t="s">
        <v>13</v>
      </c>
      <c r="D275" s="13" t="s">
        <v>287</v>
      </c>
      <c r="E275" s="10">
        <v>990.0</v>
      </c>
      <c r="F275" s="9">
        <f t="shared" si="1"/>
        <v>742.5</v>
      </c>
      <c r="G275" s="10" t="s">
        <v>1133</v>
      </c>
      <c r="H275" s="6" t="s">
        <v>1134</v>
      </c>
      <c r="I275" s="5"/>
      <c r="J275" s="5"/>
      <c r="K275" s="5"/>
      <c r="L275" s="5"/>
      <c r="M275" s="5"/>
      <c r="N275" s="5"/>
      <c r="O275" s="5"/>
      <c r="P275" s="5"/>
      <c r="Q275" s="5"/>
      <c r="R275" s="5"/>
      <c r="S275" s="5"/>
      <c r="T275" s="5"/>
      <c r="U275" s="5"/>
      <c r="V275" s="5"/>
      <c r="W275" s="5"/>
      <c r="X275" s="5"/>
      <c r="Y275" s="5"/>
      <c r="Z275" s="5"/>
    </row>
    <row r="276" ht="30.75" customHeight="1">
      <c r="A276" s="6" t="s">
        <v>1135</v>
      </c>
      <c r="B276" s="10" t="s">
        <v>1136</v>
      </c>
      <c r="C276" s="10" t="s">
        <v>13</v>
      </c>
      <c r="D276" s="13" t="s">
        <v>175</v>
      </c>
      <c r="E276" s="10">
        <v>2916.0</v>
      </c>
      <c r="F276" s="9">
        <f t="shared" si="1"/>
        <v>2187</v>
      </c>
      <c r="G276" s="10" t="s">
        <v>1137</v>
      </c>
      <c r="H276" s="6" t="s">
        <v>1138</v>
      </c>
      <c r="I276" s="5"/>
      <c r="J276" s="5"/>
      <c r="K276" s="5"/>
      <c r="L276" s="5"/>
      <c r="M276" s="5"/>
      <c r="N276" s="5"/>
      <c r="O276" s="5"/>
      <c r="P276" s="5"/>
      <c r="Q276" s="5"/>
      <c r="R276" s="5"/>
      <c r="S276" s="5"/>
      <c r="T276" s="5"/>
      <c r="U276" s="5"/>
      <c r="V276" s="5"/>
      <c r="W276" s="5"/>
      <c r="X276" s="5"/>
      <c r="Y276" s="5"/>
      <c r="Z276" s="5"/>
    </row>
    <row r="277" ht="30.75" customHeight="1">
      <c r="A277" s="6" t="s">
        <v>1139</v>
      </c>
      <c r="B277" s="10" t="s">
        <v>1140</v>
      </c>
      <c r="C277" s="10" t="s">
        <v>13</v>
      </c>
      <c r="D277" s="13" t="s">
        <v>175</v>
      </c>
      <c r="E277" s="10">
        <v>3767.0</v>
      </c>
      <c r="F277" s="9">
        <f t="shared" si="1"/>
        <v>2825.25</v>
      </c>
      <c r="G277" s="10" t="s">
        <v>1141</v>
      </c>
      <c r="H277" s="6" t="s">
        <v>1142</v>
      </c>
      <c r="I277" s="5"/>
      <c r="J277" s="5"/>
      <c r="K277" s="5"/>
      <c r="L277" s="5"/>
      <c r="M277" s="5"/>
      <c r="N277" s="5"/>
      <c r="O277" s="5"/>
      <c r="P277" s="5"/>
      <c r="Q277" s="5"/>
      <c r="R277" s="5"/>
      <c r="S277" s="5"/>
      <c r="T277" s="5"/>
      <c r="U277" s="5"/>
      <c r="V277" s="5"/>
      <c r="W277" s="5"/>
      <c r="X277" s="5"/>
      <c r="Y277" s="5"/>
      <c r="Z277" s="5"/>
    </row>
    <row r="278" ht="30.75" customHeight="1">
      <c r="A278" s="6" t="s">
        <v>1143</v>
      </c>
      <c r="B278" s="10" t="s">
        <v>1144</v>
      </c>
      <c r="C278" s="10" t="s">
        <v>13</v>
      </c>
      <c r="D278" s="13" t="s">
        <v>175</v>
      </c>
      <c r="E278" s="10">
        <v>1585.0</v>
      </c>
      <c r="F278" s="9">
        <f t="shared" si="1"/>
        <v>1188.75</v>
      </c>
      <c r="G278" s="10" t="s">
        <v>1145</v>
      </c>
      <c r="H278" s="6" t="s">
        <v>1146</v>
      </c>
      <c r="I278" s="5"/>
      <c r="J278" s="5"/>
      <c r="K278" s="5"/>
      <c r="L278" s="5"/>
      <c r="M278" s="5"/>
      <c r="N278" s="5"/>
      <c r="O278" s="5"/>
      <c r="P278" s="5"/>
      <c r="Q278" s="5"/>
      <c r="R278" s="5"/>
      <c r="S278" s="5"/>
      <c r="T278" s="5"/>
      <c r="U278" s="5"/>
      <c r="V278" s="5"/>
      <c r="W278" s="5"/>
      <c r="X278" s="5"/>
      <c r="Y278" s="5"/>
      <c r="Z278" s="5"/>
    </row>
    <row r="279" ht="30.75" customHeight="1">
      <c r="A279" s="6" t="s">
        <v>1147</v>
      </c>
      <c r="B279" s="10" t="s">
        <v>1148</v>
      </c>
      <c r="C279" s="10" t="s">
        <v>13</v>
      </c>
      <c r="D279" s="13" t="s">
        <v>287</v>
      </c>
      <c r="E279" s="10">
        <v>2849.0</v>
      </c>
      <c r="F279" s="9">
        <f t="shared" si="1"/>
        <v>2136.75</v>
      </c>
      <c r="G279" s="10" t="s">
        <v>1149</v>
      </c>
      <c r="H279" s="6" t="s">
        <v>1150</v>
      </c>
      <c r="I279" s="5"/>
      <c r="J279" s="5"/>
      <c r="K279" s="5"/>
      <c r="L279" s="5"/>
      <c r="M279" s="5"/>
      <c r="N279" s="5"/>
      <c r="O279" s="5"/>
      <c r="P279" s="5"/>
      <c r="Q279" s="5"/>
      <c r="R279" s="5"/>
      <c r="S279" s="5"/>
      <c r="T279" s="5"/>
      <c r="U279" s="5"/>
      <c r="V279" s="5"/>
      <c r="W279" s="5"/>
      <c r="X279" s="5"/>
      <c r="Y279" s="5"/>
      <c r="Z279" s="5"/>
    </row>
    <row r="280" ht="30.75" customHeight="1">
      <c r="A280" s="6" t="s">
        <v>1151</v>
      </c>
      <c r="B280" s="10" t="s">
        <v>1152</v>
      </c>
      <c r="C280" s="10" t="s">
        <v>13</v>
      </c>
      <c r="D280" s="13" t="s">
        <v>276</v>
      </c>
      <c r="E280" s="10">
        <v>7480.0</v>
      </c>
      <c r="F280" s="9">
        <f t="shared" si="1"/>
        <v>5610</v>
      </c>
      <c r="G280" s="10" t="s">
        <v>1153</v>
      </c>
      <c r="H280" s="6" t="s">
        <v>1154</v>
      </c>
      <c r="I280" s="5"/>
      <c r="J280" s="5"/>
      <c r="K280" s="5"/>
      <c r="L280" s="5"/>
      <c r="M280" s="5"/>
      <c r="N280" s="5"/>
      <c r="O280" s="5"/>
      <c r="P280" s="5"/>
      <c r="Q280" s="5"/>
      <c r="R280" s="5"/>
      <c r="S280" s="5"/>
      <c r="T280" s="5"/>
      <c r="U280" s="5"/>
      <c r="V280" s="5"/>
      <c r="W280" s="5"/>
      <c r="X280" s="5"/>
      <c r="Y280" s="5"/>
      <c r="Z280" s="5"/>
    </row>
    <row r="281" ht="30.75" customHeight="1">
      <c r="A281" s="6" t="s">
        <v>1155</v>
      </c>
      <c r="B281" s="10" t="s">
        <v>1156</v>
      </c>
      <c r="C281" s="10" t="s">
        <v>13</v>
      </c>
      <c r="D281" s="13" t="s">
        <v>287</v>
      </c>
      <c r="E281" s="10">
        <v>2848.0</v>
      </c>
      <c r="F281" s="9">
        <f t="shared" si="1"/>
        <v>2136</v>
      </c>
      <c r="G281" s="10" t="s">
        <v>1157</v>
      </c>
      <c r="H281" s="6" t="s">
        <v>1158</v>
      </c>
      <c r="I281" s="5"/>
      <c r="J281" s="5"/>
      <c r="K281" s="5"/>
      <c r="L281" s="5"/>
      <c r="M281" s="5"/>
      <c r="N281" s="5"/>
      <c r="O281" s="5"/>
      <c r="P281" s="5"/>
      <c r="Q281" s="5"/>
      <c r="R281" s="5"/>
      <c r="S281" s="5"/>
      <c r="T281" s="5"/>
      <c r="U281" s="5"/>
      <c r="V281" s="5"/>
      <c r="W281" s="5"/>
      <c r="X281" s="5"/>
      <c r="Y281" s="5"/>
      <c r="Z281" s="5"/>
    </row>
    <row r="282" ht="30.75" customHeight="1">
      <c r="A282" s="6" t="s">
        <v>1159</v>
      </c>
      <c r="B282" s="10" t="s">
        <v>981</v>
      </c>
      <c r="C282" s="10" t="s">
        <v>13</v>
      </c>
      <c r="D282" s="13" t="s">
        <v>276</v>
      </c>
      <c r="E282" s="10">
        <v>5347.0</v>
      </c>
      <c r="F282" s="9">
        <f t="shared" si="1"/>
        <v>4010.25</v>
      </c>
      <c r="G282" s="10" t="s">
        <v>1160</v>
      </c>
      <c r="H282" s="6" t="s">
        <v>1161</v>
      </c>
      <c r="I282" s="5"/>
      <c r="J282" s="5"/>
      <c r="K282" s="5"/>
      <c r="L282" s="5"/>
      <c r="M282" s="5"/>
      <c r="N282" s="5"/>
      <c r="O282" s="5"/>
      <c r="P282" s="5"/>
      <c r="Q282" s="5"/>
      <c r="R282" s="5"/>
      <c r="S282" s="5"/>
      <c r="T282" s="5"/>
      <c r="U282" s="5"/>
      <c r="V282" s="5"/>
      <c r="W282" s="5"/>
      <c r="X282" s="5"/>
      <c r="Y282" s="5"/>
      <c r="Z282" s="5"/>
    </row>
    <row r="283" ht="30.75" customHeight="1">
      <c r="A283" s="6" t="s">
        <v>1162</v>
      </c>
      <c r="B283" s="10" t="s">
        <v>985</v>
      </c>
      <c r="C283" s="10" t="s">
        <v>13</v>
      </c>
      <c r="D283" s="13" t="s">
        <v>287</v>
      </c>
      <c r="E283" s="10">
        <v>2619.0</v>
      </c>
      <c r="F283" s="9">
        <f t="shared" si="1"/>
        <v>1964.25</v>
      </c>
      <c r="G283" s="10" t="s">
        <v>1163</v>
      </c>
      <c r="H283" s="6" t="s">
        <v>1164</v>
      </c>
      <c r="I283" s="5"/>
      <c r="J283" s="5"/>
      <c r="K283" s="5"/>
      <c r="L283" s="5"/>
      <c r="M283" s="5"/>
      <c r="N283" s="5"/>
      <c r="O283" s="5"/>
      <c r="P283" s="5"/>
      <c r="Q283" s="5"/>
      <c r="R283" s="5"/>
      <c r="S283" s="5"/>
      <c r="T283" s="5"/>
      <c r="U283" s="5"/>
      <c r="V283" s="5"/>
      <c r="W283" s="5"/>
      <c r="X283" s="5"/>
      <c r="Y283" s="5"/>
      <c r="Z283" s="5"/>
    </row>
    <row r="284" ht="30.75" customHeight="1">
      <c r="A284" s="6" t="s">
        <v>1165</v>
      </c>
      <c r="B284" s="10" t="s">
        <v>1166</v>
      </c>
      <c r="C284" s="10" t="s">
        <v>13</v>
      </c>
      <c r="D284" s="13" t="s">
        <v>287</v>
      </c>
      <c r="E284" s="10">
        <v>2182.0</v>
      </c>
      <c r="F284" s="9">
        <f t="shared" si="1"/>
        <v>1636.5</v>
      </c>
      <c r="G284" s="10" t="s">
        <v>1167</v>
      </c>
      <c r="H284" s="6" t="s">
        <v>1168</v>
      </c>
      <c r="I284" s="5"/>
      <c r="J284" s="5"/>
      <c r="K284" s="5"/>
      <c r="L284" s="5"/>
      <c r="M284" s="5"/>
      <c r="N284" s="5"/>
      <c r="O284" s="5"/>
      <c r="P284" s="5"/>
      <c r="Q284" s="5"/>
      <c r="R284" s="5"/>
      <c r="S284" s="5"/>
      <c r="T284" s="5"/>
      <c r="U284" s="5"/>
      <c r="V284" s="5"/>
      <c r="W284" s="5"/>
      <c r="X284" s="5"/>
      <c r="Y284" s="5"/>
      <c r="Z284" s="5"/>
    </row>
    <row r="285" ht="30.75" customHeight="1">
      <c r="A285" s="6" t="s">
        <v>1169</v>
      </c>
      <c r="B285" s="10" t="s">
        <v>1170</v>
      </c>
      <c r="C285" s="10" t="s">
        <v>13</v>
      </c>
      <c r="D285" s="13" t="s">
        <v>1171</v>
      </c>
      <c r="E285" s="10">
        <v>1604.0</v>
      </c>
      <c r="F285" s="9">
        <f t="shared" si="1"/>
        <v>1203</v>
      </c>
      <c r="G285" s="10" t="s">
        <v>1172</v>
      </c>
      <c r="H285" s="6" t="s">
        <v>1173</v>
      </c>
      <c r="I285" s="5"/>
      <c r="J285" s="5"/>
      <c r="K285" s="5"/>
      <c r="L285" s="5"/>
      <c r="M285" s="5"/>
      <c r="N285" s="5"/>
      <c r="O285" s="5"/>
      <c r="P285" s="5"/>
      <c r="Q285" s="5"/>
      <c r="R285" s="5"/>
      <c r="S285" s="5"/>
      <c r="T285" s="5"/>
      <c r="U285" s="5"/>
      <c r="V285" s="5"/>
      <c r="W285" s="5"/>
      <c r="X285" s="5"/>
      <c r="Y285" s="5"/>
      <c r="Z285" s="5"/>
    </row>
    <row r="286" ht="30.75" customHeight="1">
      <c r="A286" s="6" t="s">
        <v>1174</v>
      </c>
      <c r="B286" s="10" t="s">
        <v>1175</v>
      </c>
      <c r="C286" s="10" t="s">
        <v>13</v>
      </c>
      <c r="D286" s="13" t="s">
        <v>1176</v>
      </c>
      <c r="E286" s="10">
        <v>1288.0</v>
      </c>
      <c r="F286" s="9">
        <f t="shared" si="1"/>
        <v>966</v>
      </c>
      <c r="G286" s="10" t="s">
        <v>1177</v>
      </c>
      <c r="H286" s="6" t="s">
        <v>1178</v>
      </c>
      <c r="I286" s="5"/>
      <c r="J286" s="5"/>
      <c r="K286" s="5"/>
      <c r="L286" s="5"/>
      <c r="M286" s="5"/>
      <c r="N286" s="5"/>
      <c r="O286" s="5"/>
      <c r="P286" s="5"/>
      <c r="Q286" s="5"/>
      <c r="R286" s="5"/>
      <c r="S286" s="5"/>
      <c r="T286" s="5"/>
      <c r="U286" s="5"/>
      <c r="V286" s="5"/>
      <c r="W286" s="5"/>
      <c r="X286" s="5"/>
      <c r="Y286" s="5"/>
      <c r="Z286" s="5"/>
    </row>
    <row r="287" ht="30.75" customHeight="1">
      <c r="A287" s="9"/>
      <c r="B287" s="14"/>
      <c r="C287" s="14"/>
      <c r="D287" s="16"/>
      <c r="E287" s="14"/>
      <c r="F287" s="14"/>
      <c r="G287" s="14"/>
      <c r="H287" s="9"/>
      <c r="I287" s="5"/>
      <c r="J287" s="5"/>
      <c r="K287" s="5"/>
      <c r="L287" s="5"/>
      <c r="M287" s="5"/>
      <c r="N287" s="5"/>
      <c r="O287" s="5"/>
      <c r="P287" s="5"/>
      <c r="Q287" s="5"/>
      <c r="R287" s="5"/>
      <c r="S287" s="5"/>
      <c r="T287" s="5"/>
      <c r="U287" s="5"/>
      <c r="V287" s="5"/>
      <c r="W287" s="5"/>
      <c r="X287" s="5"/>
      <c r="Y287" s="5"/>
      <c r="Z287" s="5"/>
    </row>
    <row r="288" ht="30.75" customHeight="1">
      <c r="A288" s="9"/>
      <c r="B288" s="14"/>
      <c r="C288" s="14"/>
      <c r="D288" s="16"/>
      <c r="E288" s="14"/>
      <c r="F288" s="14"/>
      <c r="G288" s="14"/>
      <c r="H288" s="9"/>
      <c r="I288" s="5"/>
      <c r="J288" s="5"/>
      <c r="K288" s="5"/>
      <c r="L288" s="5"/>
      <c r="M288" s="5"/>
      <c r="N288" s="5"/>
      <c r="O288" s="5"/>
      <c r="P288" s="5"/>
      <c r="Q288" s="5"/>
      <c r="R288" s="5"/>
      <c r="S288" s="5"/>
      <c r="T288" s="5"/>
      <c r="U288" s="5"/>
      <c r="V288" s="5"/>
      <c r="W288" s="5"/>
      <c r="X288" s="5"/>
      <c r="Y288" s="5"/>
      <c r="Z288" s="5"/>
    </row>
    <row r="289" ht="30.75" customHeight="1">
      <c r="A289" s="9"/>
      <c r="B289" s="14"/>
      <c r="C289" s="14"/>
      <c r="D289" s="16"/>
      <c r="E289" s="14"/>
      <c r="F289" s="14"/>
      <c r="G289" s="14"/>
      <c r="H289" s="9"/>
      <c r="I289" s="5"/>
      <c r="J289" s="5"/>
      <c r="K289" s="5"/>
      <c r="L289" s="5"/>
      <c r="M289" s="5"/>
      <c r="N289" s="5"/>
      <c r="O289" s="5"/>
      <c r="P289" s="5"/>
      <c r="Q289" s="5"/>
      <c r="R289" s="5"/>
      <c r="S289" s="5"/>
      <c r="T289" s="5"/>
      <c r="U289" s="5"/>
      <c r="V289" s="5"/>
      <c r="W289" s="5"/>
      <c r="X289" s="5"/>
      <c r="Y289" s="5"/>
      <c r="Z289" s="5"/>
    </row>
    <row r="290" ht="30.75" customHeight="1">
      <c r="A290" s="9"/>
      <c r="B290" s="14"/>
      <c r="C290" s="14"/>
      <c r="D290" s="16"/>
      <c r="E290" s="14"/>
      <c r="F290" s="14"/>
      <c r="G290" s="14"/>
      <c r="H290" s="9"/>
      <c r="I290" s="5"/>
      <c r="J290" s="5"/>
      <c r="K290" s="5"/>
      <c r="L290" s="5"/>
      <c r="M290" s="5"/>
      <c r="N290" s="5"/>
      <c r="O290" s="5"/>
      <c r="P290" s="5"/>
      <c r="Q290" s="5"/>
      <c r="R290" s="5"/>
      <c r="S290" s="5"/>
      <c r="T290" s="5"/>
      <c r="U290" s="5"/>
      <c r="V290" s="5"/>
      <c r="W290" s="5"/>
      <c r="X290" s="5"/>
      <c r="Y290" s="5"/>
      <c r="Z290" s="5"/>
    </row>
    <row r="291" ht="30.75" customHeight="1">
      <c r="A291" s="9"/>
      <c r="B291" s="14"/>
      <c r="C291" s="14"/>
      <c r="D291" s="16"/>
      <c r="E291" s="14"/>
      <c r="F291" s="14"/>
      <c r="G291" s="14"/>
      <c r="H291" s="9"/>
      <c r="I291" s="5"/>
      <c r="J291" s="5"/>
      <c r="K291" s="5"/>
      <c r="L291" s="5"/>
      <c r="M291" s="5"/>
      <c r="N291" s="5"/>
      <c r="O291" s="5"/>
      <c r="P291" s="5"/>
      <c r="Q291" s="5"/>
      <c r="R291" s="5"/>
      <c r="S291" s="5"/>
      <c r="T291" s="5"/>
      <c r="U291" s="5"/>
      <c r="V291" s="5"/>
      <c r="W291" s="5"/>
      <c r="X291" s="5"/>
      <c r="Y291" s="5"/>
      <c r="Z291" s="5"/>
    </row>
    <row r="292" ht="30.75" customHeight="1">
      <c r="A292" s="9"/>
      <c r="B292" s="14"/>
      <c r="C292" s="14"/>
      <c r="D292" s="16"/>
      <c r="E292" s="14"/>
      <c r="F292" s="14"/>
      <c r="G292" s="14"/>
      <c r="H292" s="9"/>
      <c r="I292" s="5"/>
      <c r="J292" s="5"/>
      <c r="K292" s="5"/>
      <c r="L292" s="5"/>
      <c r="M292" s="5"/>
      <c r="N292" s="5"/>
      <c r="O292" s="5"/>
      <c r="P292" s="5"/>
      <c r="Q292" s="5"/>
      <c r="R292" s="5"/>
      <c r="S292" s="5"/>
      <c r="T292" s="5"/>
      <c r="U292" s="5"/>
      <c r="V292" s="5"/>
      <c r="W292" s="5"/>
      <c r="X292" s="5"/>
      <c r="Y292" s="5"/>
      <c r="Z292" s="5"/>
    </row>
    <row r="293" ht="30.75" customHeight="1">
      <c r="A293" s="9"/>
      <c r="B293" s="14"/>
      <c r="C293" s="14"/>
      <c r="D293" s="16"/>
      <c r="E293" s="14"/>
      <c r="F293" s="14"/>
      <c r="G293" s="14"/>
      <c r="H293" s="9"/>
      <c r="I293" s="5"/>
      <c r="J293" s="5"/>
      <c r="K293" s="5"/>
      <c r="L293" s="5"/>
      <c r="M293" s="5"/>
      <c r="N293" s="5"/>
      <c r="O293" s="5"/>
      <c r="P293" s="5"/>
      <c r="Q293" s="5"/>
      <c r="R293" s="5"/>
      <c r="S293" s="5"/>
      <c r="T293" s="5"/>
      <c r="U293" s="5"/>
      <c r="V293" s="5"/>
      <c r="W293" s="5"/>
      <c r="X293" s="5"/>
      <c r="Y293" s="5"/>
      <c r="Z293" s="5"/>
    </row>
    <row r="294" ht="30.75" customHeight="1">
      <c r="A294" s="9"/>
      <c r="B294" s="14"/>
      <c r="C294" s="14"/>
      <c r="D294" s="16"/>
      <c r="E294" s="14"/>
      <c r="F294" s="14"/>
      <c r="G294" s="14"/>
      <c r="H294" s="9"/>
      <c r="I294" s="5"/>
      <c r="J294" s="5"/>
      <c r="K294" s="5"/>
      <c r="L294" s="5"/>
      <c r="M294" s="5"/>
      <c r="N294" s="5"/>
      <c r="O294" s="5"/>
      <c r="P294" s="5"/>
      <c r="Q294" s="5"/>
      <c r="R294" s="5"/>
      <c r="S294" s="5"/>
      <c r="T294" s="5"/>
      <c r="U294" s="5"/>
      <c r="V294" s="5"/>
      <c r="W294" s="5"/>
      <c r="X294" s="5"/>
      <c r="Y294" s="5"/>
      <c r="Z294" s="5"/>
    </row>
    <row r="295" ht="30.75" customHeight="1">
      <c r="A295" s="9"/>
      <c r="B295" s="14"/>
      <c r="C295" s="14"/>
      <c r="D295" s="16"/>
      <c r="E295" s="14"/>
      <c r="F295" s="14"/>
      <c r="G295" s="14"/>
      <c r="H295" s="9"/>
      <c r="I295" s="5"/>
      <c r="J295" s="5"/>
      <c r="K295" s="5"/>
      <c r="L295" s="5"/>
      <c r="M295" s="5"/>
      <c r="N295" s="5"/>
      <c r="O295" s="5"/>
      <c r="P295" s="5"/>
      <c r="Q295" s="5"/>
      <c r="R295" s="5"/>
      <c r="S295" s="5"/>
      <c r="T295" s="5"/>
      <c r="U295" s="5"/>
      <c r="V295" s="5"/>
      <c r="W295" s="5"/>
      <c r="X295" s="5"/>
      <c r="Y295" s="5"/>
      <c r="Z295" s="5"/>
    </row>
    <row r="296" ht="30.75" customHeight="1">
      <c r="A296" s="9"/>
      <c r="B296" s="14"/>
      <c r="C296" s="14"/>
      <c r="D296" s="14"/>
      <c r="E296" s="14"/>
      <c r="F296" s="14"/>
      <c r="G296" s="14"/>
      <c r="H296" s="9"/>
      <c r="I296" s="5"/>
      <c r="J296" s="5"/>
      <c r="K296" s="5"/>
      <c r="L296" s="5"/>
      <c r="M296" s="5"/>
      <c r="N296" s="5"/>
      <c r="O296" s="5"/>
      <c r="P296" s="5"/>
      <c r="Q296" s="5"/>
      <c r="R296" s="5"/>
      <c r="S296" s="5"/>
      <c r="T296" s="5"/>
      <c r="U296" s="5"/>
      <c r="V296" s="5"/>
      <c r="W296" s="5"/>
      <c r="X296" s="5"/>
      <c r="Y296" s="5"/>
      <c r="Z296" s="5"/>
    </row>
    <row r="297" ht="30.75" customHeight="1">
      <c r="A297" s="9"/>
      <c r="B297" s="14"/>
      <c r="C297" s="14"/>
      <c r="D297" s="14"/>
      <c r="E297" s="14"/>
      <c r="F297" s="14"/>
      <c r="G297" s="14"/>
      <c r="H297" s="9"/>
      <c r="I297" s="5"/>
      <c r="J297" s="5"/>
      <c r="K297" s="5"/>
      <c r="L297" s="5"/>
      <c r="M297" s="5"/>
      <c r="N297" s="5"/>
      <c r="O297" s="5"/>
      <c r="P297" s="5"/>
      <c r="Q297" s="5"/>
      <c r="R297" s="5"/>
      <c r="S297" s="5"/>
      <c r="T297" s="5"/>
      <c r="U297" s="5"/>
      <c r="V297" s="5"/>
      <c r="W297" s="5"/>
      <c r="X297" s="5"/>
      <c r="Y297" s="5"/>
      <c r="Z297" s="5"/>
    </row>
    <row r="298" ht="30.75" customHeight="1">
      <c r="A298" s="9"/>
      <c r="B298" s="14"/>
      <c r="C298" s="14"/>
      <c r="D298" s="14"/>
      <c r="E298" s="14"/>
      <c r="F298" s="14"/>
      <c r="G298" s="14"/>
      <c r="H298" s="9"/>
      <c r="I298" s="5"/>
      <c r="J298" s="5"/>
      <c r="K298" s="5"/>
      <c r="L298" s="5"/>
      <c r="M298" s="5"/>
      <c r="N298" s="5"/>
      <c r="O298" s="5"/>
      <c r="P298" s="5"/>
      <c r="Q298" s="5"/>
      <c r="R298" s="5"/>
      <c r="S298" s="5"/>
      <c r="T298" s="5"/>
      <c r="U298" s="5"/>
      <c r="V298" s="5"/>
      <c r="W298" s="5"/>
      <c r="X298" s="5"/>
      <c r="Y298" s="5"/>
      <c r="Z298" s="5"/>
    </row>
    <row r="299" ht="30.75" customHeight="1">
      <c r="A299" s="9"/>
      <c r="B299" s="14"/>
      <c r="C299" s="14"/>
      <c r="D299" s="14"/>
      <c r="E299" s="14"/>
      <c r="F299" s="14"/>
      <c r="G299" s="14"/>
      <c r="H299" s="9"/>
      <c r="I299" s="5"/>
      <c r="J299" s="5"/>
      <c r="K299" s="5"/>
      <c r="L299" s="5"/>
      <c r="M299" s="5"/>
      <c r="N299" s="5"/>
      <c r="O299" s="5"/>
      <c r="P299" s="5"/>
      <c r="Q299" s="5"/>
      <c r="R299" s="5"/>
      <c r="S299" s="5"/>
      <c r="T299" s="5"/>
      <c r="U299" s="5"/>
      <c r="V299" s="5"/>
      <c r="W299" s="5"/>
      <c r="X299" s="5"/>
      <c r="Y299" s="5"/>
      <c r="Z299" s="5"/>
    </row>
    <row r="300" ht="30.75" customHeight="1">
      <c r="A300" s="9"/>
      <c r="B300" s="14"/>
      <c r="C300" s="14"/>
      <c r="D300" s="14"/>
      <c r="E300" s="14"/>
      <c r="F300" s="14"/>
      <c r="G300" s="14"/>
      <c r="H300" s="9"/>
      <c r="I300" s="5"/>
      <c r="J300" s="5"/>
      <c r="K300" s="5"/>
      <c r="L300" s="5"/>
      <c r="M300" s="5"/>
      <c r="N300" s="5"/>
      <c r="O300" s="5"/>
      <c r="P300" s="5"/>
      <c r="Q300" s="5"/>
      <c r="R300" s="5"/>
      <c r="S300" s="5"/>
      <c r="T300" s="5"/>
      <c r="U300" s="5"/>
      <c r="V300" s="5"/>
      <c r="W300" s="5"/>
      <c r="X300" s="5"/>
      <c r="Y300" s="5"/>
      <c r="Z300" s="5"/>
    </row>
    <row r="301" ht="30.75" customHeight="1">
      <c r="A301" s="9"/>
      <c r="B301" s="14"/>
      <c r="C301" s="14"/>
      <c r="D301" s="14"/>
      <c r="E301" s="14"/>
      <c r="F301" s="14"/>
      <c r="G301" s="14"/>
      <c r="H301" s="9"/>
      <c r="I301" s="5"/>
      <c r="J301" s="5"/>
      <c r="K301" s="5"/>
      <c r="L301" s="5"/>
      <c r="M301" s="5"/>
      <c r="N301" s="5"/>
      <c r="O301" s="5"/>
      <c r="P301" s="5"/>
      <c r="Q301" s="5"/>
      <c r="R301" s="5"/>
      <c r="S301" s="5"/>
      <c r="T301" s="5"/>
      <c r="U301" s="5"/>
      <c r="V301" s="5"/>
      <c r="W301" s="5"/>
      <c r="X301" s="5"/>
      <c r="Y301" s="5"/>
      <c r="Z301" s="5"/>
    </row>
    <row r="302" ht="30.75" customHeight="1">
      <c r="A302" s="9"/>
      <c r="B302" s="14"/>
      <c r="C302" s="14"/>
      <c r="D302" s="14"/>
      <c r="E302" s="14"/>
      <c r="F302" s="14"/>
      <c r="G302" s="14"/>
      <c r="H302" s="9"/>
      <c r="I302" s="5"/>
      <c r="J302" s="5"/>
      <c r="K302" s="5"/>
      <c r="L302" s="5"/>
      <c r="M302" s="5"/>
      <c r="N302" s="5"/>
      <c r="O302" s="5"/>
      <c r="P302" s="5"/>
      <c r="Q302" s="5"/>
      <c r="R302" s="5"/>
      <c r="S302" s="5"/>
      <c r="T302" s="5"/>
      <c r="U302" s="5"/>
      <c r="V302" s="5"/>
      <c r="W302" s="5"/>
      <c r="X302" s="5"/>
      <c r="Y302" s="5"/>
      <c r="Z302" s="5"/>
    </row>
    <row r="303" ht="30.75" customHeight="1">
      <c r="A303" s="9"/>
      <c r="B303" s="14"/>
      <c r="C303" s="14"/>
      <c r="D303" s="14"/>
      <c r="E303" s="14"/>
      <c r="F303" s="14"/>
      <c r="G303" s="14"/>
      <c r="H303" s="9"/>
      <c r="I303" s="5"/>
      <c r="J303" s="5"/>
      <c r="K303" s="5"/>
      <c r="L303" s="5"/>
      <c r="M303" s="5"/>
      <c r="N303" s="5"/>
      <c r="O303" s="5"/>
      <c r="P303" s="5"/>
      <c r="Q303" s="5"/>
      <c r="R303" s="5"/>
      <c r="S303" s="5"/>
      <c r="T303" s="5"/>
      <c r="U303" s="5"/>
      <c r="V303" s="5"/>
      <c r="W303" s="5"/>
      <c r="X303" s="5"/>
      <c r="Y303" s="5"/>
      <c r="Z303" s="5"/>
    </row>
    <row r="304" ht="30.75" customHeight="1">
      <c r="A304" s="9"/>
      <c r="B304" s="14"/>
      <c r="C304" s="14"/>
      <c r="D304" s="14"/>
      <c r="E304" s="14"/>
      <c r="F304" s="14"/>
      <c r="G304" s="14"/>
      <c r="H304" s="9"/>
      <c r="I304" s="5"/>
      <c r="J304" s="5"/>
      <c r="K304" s="5"/>
      <c r="L304" s="5"/>
      <c r="M304" s="5"/>
      <c r="N304" s="5"/>
      <c r="O304" s="5"/>
      <c r="P304" s="5"/>
      <c r="Q304" s="5"/>
      <c r="R304" s="5"/>
      <c r="S304" s="5"/>
      <c r="T304" s="5"/>
      <c r="U304" s="5"/>
      <c r="V304" s="5"/>
      <c r="W304" s="5"/>
      <c r="X304" s="5"/>
      <c r="Y304" s="5"/>
      <c r="Z304" s="5"/>
    </row>
    <row r="305" ht="30.75" customHeight="1">
      <c r="A305" s="9"/>
      <c r="B305" s="14"/>
      <c r="C305" s="14"/>
      <c r="D305" s="14"/>
      <c r="E305" s="14"/>
      <c r="F305" s="14"/>
      <c r="G305" s="14"/>
      <c r="H305" s="9"/>
      <c r="I305" s="5"/>
      <c r="J305" s="5"/>
      <c r="K305" s="5"/>
      <c r="L305" s="5"/>
      <c r="M305" s="5"/>
      <c r="N305" s="5"/>
      <c r="O305" s="5"/>
      <c r="P305" s="5"/>
      <c r="Q305" s="5"/>
      <c r="R305" s="5"/>
      <c r="S305" s="5"/>
      <c r="T305" s="5"/>
      <c r="U305" s="5"/>
      <c r="V305" s="5"/>
      <c r="W305" s="5"/>
      <c r="X305" s="5"/>
      <c r="Y305" s="5"/>
      <c r="Z305" s="5"/>
    </row>
    <row r="306" ht="30.75" customHeight="1">
      <c r="A306" s="9"/>
      <c r="B306" s="14"/>
      <c r="C306" s="14"/>
      <c r="D306" s="14"/>
      <c r="E306" s="14"/>
      <c r="F306" s="14"/>
      <c r="G306" s="14"/>
      <c r="H306" s="9"/>
      <c r="I306" s="5"/>
      <c r="J306" s="5"/>
      <c r="K306" s="5"/>
      <c r="L306" s="5"/>
      <c r="M306" s="5"/>
      <c r="N306" s="5"/>
      <c r="O306" s="5"/>
      <c r="P306" s="5"/>
      <c r="Q306" s="5"/>
      <c r="R306" s="5"/>
      <c r="S306" s="5"/>
      <c r="T306" s="5"/>
      <c r="U306" s="5"/>
      <c r="V306" s="5"/>
      <c r="W306" s="5"/>
      <c r="X306" s="5"/>
      <c r="Y306" s="5"/>
      <c r="Z306" s="5"/>
    </row>
    <row r="307" ht="30.75" customHeight="1">
      <c r="A307" s="9"/>
      <c r="B307" s="14"/>
      <c r="C307" s="14"/>
      <c r="D307" s="14"/>
      <c r="E307" s="14"/>
      <c r="F307" s="14"/>
      <c r="G307" s="14"/>
      <c r="H307" s="9"/>
      <c r="I307" s="5"/>
      <c r="J307" s="5"/>
      <c r="K307" s="5"/>
      <c r="L307" s="5"/>
      <c r="M307" s="5"/>
      <c r="N307" s="5"/>
      <c r="O307" s="5"/>
      <c r="P307" s="5"/>
      <c r="Q307" s="5"/>
      <c r="R307" s="5"/>
      <c r="S307" s="5"/>
      <c r="T307" s="5"/>
      <c r="U307" s="5"/>
      <c r="V307" s="5"/>
      <c r="W307" s="5"/>
      <c r="X307" s="5"/>
      <c r="Y307" s="5"/>
      <c r="Z307" s="5"/>
    </row>
    <row r="308" ht="30.75" customHeight="1">
      <c r="A308" s="9"/>
      <c r="B308" s="14"/>
      <c r="C308" s="14"/>
      <c r="D308" s="14"/>
      <c r="E308" s="14"/>
      <c r="F308" s="14"/>
      <c r="G308" s="14"/>
      <c r="H308" s="9"/>
      <c r="I308" s="5"/>
      <c r="J308" s="5"/>
      <c r="K308" s="5"/>
      <c r="L308" s="5"/>
      <c r="M308" s="5"/>
      <c r="N308" s="5"/>
      <c r="O308" s="5"/>
      <c r="P308" s="5"/>
      <c r="Q308" s="5"/>
      <c r="R308" s="5"/>
      <c r="S308" s="5"/>
      <c r="T308" s="5"/>
      <c r="U308" s="5"/>
      <c r="V308" s="5"/>
      <c r="W308" s="5"/>
      <c r="X308" s="5"/>
      <c r="Y308" s="5"/>
      <c r="Z308" s="5"/>
    </row>
    <row r="309" ht="30.75" customHeight="1">
      <c r="A309" s="9"/>
      <c r="B309" s="14"/>
      <c r="C309" s="14"/>
      <c r="D309" s="14"/>
      <c r="E309" s="14"/>
      <c r="F309" s="14"/>
      <c r="G309" s="14"/>
      <c r="H309" s="9"/>
      <c r="I309" s="5"/>
      <c r="J309" s="5"/>
      <c r="K309" s="5"/>
      <c r="L309" s="5"/>
      <c r="M309" s="5"/>
      <c r="N309" s="5"/>
      <c r="O309" s="5"/>
      <c r="P309" s="5"/>
      <c r="Q309" s="5"/>
      <c r="R309" s="5"/>
      <c r="S309" s="5"/>
      <c r="T309" s="5"/>
      <c r="U309" s="5"/>
      <c r="V309" s="5"/>
      <c r="W309" s="5"/>
      <c r="X309" s="5"/>
      <c r="Y309" s="5"/>
      <c r="Z309" s="5"/>
    </row>
    <row r="310" ht="30.75" customHeight="1">
      <c r="A310" s="9"/>
      <c r="B310" s="14"/>
      <c r="C310" s="14"/>
      <c r="D310" s="14"/>
      <c r="E310" s="14"/>
      <c r="F310" s="14"/>
      <c r="G310" s="14"/>
      <c r="H310" s="9"/>
      <c r="I310" s="5"/>
      <c r="J310" s="5"/>
      <c r="K310" s="5"/>
      <c r="L310" s="5"/>
      <c r="M310" s="5"/>
      <c r="N310" s="5"/>
      <c r="O310" s="5"/>
      <c r="P310" s="5"/>
      <c r="Q310" s="5"/>
      <c r="R310" s="5"/>
      <c r="S310" s="5"/>
      <c r="T310" s="5"/>
      <c r="U310" s="5"/>
      <c r="V310" s="5"/>
      <c r="W310" s="5"/>
      <c r="X310" s="5"/>
      <c r="Y310" s="5"/>
      <c r="Z310" s="5"/>
    </row>
    <row r="311" ht="30.75" customHeight="1">
      <c r="A311" s="9"/>
      <c r="B311" s="14"/>
      <c r="C311" s="14"/>
      <c r="D311" s="14"/>
      <c r="E311" s="14"/>
      <c r="F311" s="14"/>
      <c r="G311" s="14"/>
      <c r="H311" s="9"/>
      <c r="I311" s="5"/>
      <c r="J311" s="5"/>
      <c r="K311" s="5"/>
      <c r="L311" s="5"/>
      <c r="M311" s="5"/>
      <c r="N311" s="5"/>
      <c r="O311" s="5"/>
      <c r="P311" s="5"/>
      <c r="Q311" s="5"/>
      <c r="R311" s="5"/>
      <c r="S311" s="5"/>
      <c r="T311" s="5"/>
      <c r="U311" s="5"/>
      <c r="V311" s="5"/>
      <c r="W311" s="5"/>
      <c r="X311" s="5"/>
      <c r="Y311" s="5"/>
      <c r="Z311" s="5"/>
    </row>
    <row r="312" ht="30.75" customHeight="1">
      <c r="A312" s="9"/>
      <c r="B312" s="14"/>
      <c r="C312" s="14"/>
      <c r="D312" s="14"/>
      <c r="E312" s="14"/>
      <c r="F312" s="14"/>
      <c r="G312" s="14"/>
      <c r="H312" s="9"/>
      <c r="I312" s="5"/>
      <c r="J312" s="5"/>
      <c r="K312" s="5"/>
      <c r="L312" s="5"/>
      <c r="M312" s="5"/>
      <c r="N312" s="5"/>
      <c r="O312" s="5"/>
      <c r="P312" s="5"/>
      <c r="Q312" s="5"/>
      <c r="R312" s="5"/>
      <c r="S312" s="5"/>
      <c r="T312" s="5"/>
      <c r="U312" s="5"/>
      <c r="V312" s="5"/>
      <c r="W312" s="5"/>
      <c r="X312" s="5"/>
      <c r="Y312" s="5"/>
      <c r="Z312" s="5"/>
    </row>
    <row r="313" ht="30.75" customHeight="1">
      <c r="A313" s="9"/>
      <c r="B313" s="14"/>
      <c r="C313" s="14"/>
      <c r="D313" s="14"/>
      <c r="E313" s="14"/>
      <c r="F313" s="14"/>
      <c r="G313" s="14"/>
      <c r="H313" s="9"/>
      <c r="I313" s="5"/>
      <c r="J313" s="5"/>
      <c r="K313" s="5"/>
      <c r="L313" s="5"/>
      <c r="M313" s="5"/>
      <c r="N313" s="5"/>
      <c r="O313" s="5"/>
      <c r="P313" s="5"/>
      <c r="Q313" s="5"/>
      <c r="R313" s="5"/>
      <c r="S313" s="5"/>
      <c r="T313" s="5"/>
      <c r="U313" s="5"/>
      <c r="V313" s="5"/>
      <c r="W313" s="5"/>
      <c r="X313" s="5"/>
      <c r="Y313" s="5"/>
      <c r="Z313" s="5"/>
    </row>
    <row r="314" ht="30.75" customHeight="1">
      <c r="A314" s="9"/>
      <c r="B314" s="14"/>
      <c r="C314" s="14"/>
      <c r="D314" s="14"/>
      <c r="E314" s="14"/>
      <c r="F314" s="14"/>
      <c r="G314" s="14"/>
      <c r="H314" s="9"/>
      <c r="I314" s="5"/>
      <c r="J314" s="5"/>
      <c r="K314" s="5"/>
      <c r="L314" s="5"/>
      <c r="M314" s="5"/>
      <c r="N314" s="5"/>
      <c r="O314" s="5"/>
      <c r="P314" s="5"/>
      <c r="Q314" s="5"/>
      <c r="R314" s="5"/>
      <c r="S314" s="5"/>
      <c r="T314" s="5"/>
      <c r="U314" s="5"/>
      <c r="V314" s="5"/>
      <c r="W314" s="5"/>
      <c r="X314" s="5"/>
      <c r="Y314" s="5"/>
      <c r="Z314" s="5"/>
    </row>
    <row r="315" ht="30.75" customHeight="1">
      <c r="A315" s="9"/>
      <c r="B315" s="14"/>
      <c r="C315" s="14"/>
      <c r="D315" s="14"/>
      <c r="E315" s="14"/>
      <c r="F315" s="14"/>
      <c r="G315" s="14"/>
      <c r="H315" s="9"/>
      <c r="I315" s="5"/>
      <c r="J315" s="5"/>
      <c r="K315" s="5"/>
      <c r="L315" s="5"/>
      <c r="M315" s="5"/>
      <c r="N315" s="5"/>
      <c r="O315" s="5"/>
      <c r="P315" s="5"/>
      <c r="Q315" s="5"/>
      <c r="R315" s="5"/>
      <c r="S315" s="5"/>
      <c r="T315" s="5"/>
      <c r="U315" s="5"/>
      <c r="V315" s="5"/>
      <c r="W315" s="5"/>
      <c r="X315" s="5"/>
      <c r="Y315" s="5"/>
      <c r="Z315" s="5"/>
    </row>
    <row r="316" ht="30.75" customHeight="1">
      <c r="A316" s="9"/>
      <c r="B316" s="14"/>
      <c r="C316" s="14"/>
      <c r="D316" s="14"/>
      <c r="E316" s="14"/>
      <c r="F316" s="14"/>
      <c r="G316" s="14"/>
      <c r="H316" s="9"/>
      <c r="I316" s="5"/>
      <c r="J316" s="5"/>
      <c r="K316" s="5"/>
      <c r="L316" s="5"/>
      <c r="M316" s="5"/>
      <c r="N316" s="5"/>
      <c r="O316" s="5"/>
      <c r="P316" s="5"/>
      <c r="Q316" s="5"/>
      <c r="R316" s="5"/>
      <c r="S316" s="5"/>
      <c r="T316" s="5"/>
      <c r="U316" s="5"/>
      <c r="V316" s="5"/>
      <c r="W316" s="5"/>
      <c r="X316" s="5"/>
      <c r="Y316" s="5"/>
      <c r="Z316" s="5"/>
    </row>
    <row r="317" ht="30.75" customHeight="1">
      <c r="A317" s="9"/>
      <c r="B317" s="14"/>
      <c r="C317" s="14"/>
      <c r="D317" s="14"/>
      <c r="E317" s="14"/>
      <c r="F317" s="14"/>
      <c r="G317" s="14"/>
      <c r="H317" s="9"/>
      <c r="I317" s="5"/>
      <c r="J317" s="5"/>
      <c r="K317" s="5"/>
      <c r="L317" s="5"/>
      <c r="M317" s="5"/>
      <c r="N317" s="5"/>
      <c r="O317" s="5"/>
      <c r="P317" s="5"/>
      <c r="Q317" s="5"/>
      <c r="R317" s="5"/>
      <c r="S317" s="5"/>
      <c r="T317" s="5"/>
      <c r="U317" s="5"/>
      <c r="V317" s="5"/>
      <c r="W317" s="5"/>
      <c r="X317" s="5"/>
      <c r="Y317" s="5"/>
      <c r="Z317" s="5"/>
    </row>
    <row r="318" ht="30.75" customHeight="1">
      <c r="A318" s="9"/>
      <c r="B318" s="14"/>
      <c r="C318" s="14"/>
      <c r="D318" s="14"/>
      <c r="E318" s="14"/>
      <c r="F318" s="14"/>
      <c r="G318" s="14"/>
      <c r="H318" s="9"/>
      <c r="I318" s="5"/>
      <c r="J318" s="5"/>
      <c r="K318" s="5"/>
      <c r="L318" s="5"/>
      <c r="M318" s="5"/>
      <c r="N318" s="5"/>
      <c r="O318" s="5"/>
      <c r="P318" s="5"/>
      <c r="Q318" s="5"/>
      <c r="R318" s="5"/>
      <c r="S318" s="5"/>
      <c r="T318" s="5"/>
      <c r="U318" s="5"/>
      <c r="V318" s="5"/>
      <c r="W318" s="5"/>
      <c r="X318" s="5"/>
      <c r="Y318" s="5"/>
      <c r="Z318" s="5"/>
    </row>
    <row r="319" ht="30.75" customHeight="1">
      <c r="A319" s="9"/>
      <c r="B319" s="14"/>
      <c r="C319" s="14"/>
      <c r="D319" s="14"/>
      <c r="E319" s="14"/>
      <c r="F319" s="14"/>
      <c r="G319" s="14"/>
      <c r="H319" s="9"/>
      <c r="I319" s="5"/>
      <c r="J319" s="5"/>
      <c r="K319" s="5"/>
      <c r="L319" s="5"/>
      <c r="M319" s="5"/>
      <c r="N319" s="5"/>
      <c r="O319" s="5"/>
      <c r="P319" s="5"/>
      <c r="Q319" s="5"/>
      <c r="R319" s="5"/>
      <c r="S319" s="5"/>
      <c r="T319" s="5"/>
      <c r="U319" s="5"/>
      <c r="V319" s="5"/>
      <c r="W319" s="5"/>
      <c r="X319" s="5"/>
      <c r="Y319" s="5"/>
      <c r="Z319" s="5"/>
    </row>
    <row r="320" ht="30.75" customHeight="1">
      <c r="A320" s="9"/>
      <c r="B320" s="14"/>
      <c r="C320" s="14"/>
      <c r="D320" s="14"/>
      <c r="E320" s="14"/>
      <c r="F320" s="14"/>
      <c r="G320" s="14"/>
      <c r="H320" s="9"/>
      <c r="I320" s="5"/>
      <c r="J320" s="5"/>
      <c r="K320" s="5"/>
      <c r="L320" s="5"/>
      <c r="M320" s="5"/>
      <c r="N320" s="5"/>
      <c r="O320" s="5"/>
      <c r="P320" s="5"/>
      <c r="Q320" s="5"/>
      <c r="R320" s="5"/>
      <c r="S320" s="5"/>
      <c r="T320" s="5"/>
      <c r="U320" s="5"/>
      <c r="V320" s="5"/>
      <c r="W320" s="5"/>
      <c r="X320" s="5"/>
      <c r="Y320" s="5"/>
      <c r="Z320" s="5"/>
    </row>
    <row r="321" ht="30.75" customHeight="1">
      <c r="A321" s="9"/>
      <c r="B321" s="14"/>
      <c r="C321" s="14"/>
      <c r="D321" s="14"/>
      <c r="E321" s="14"/>
      <c r="F321" s="14"/>
      <c r="G321" s="14"/>
      <c r="H321" s="9"/>
      <c r="I321" s="5"/>
      <c r="J321" s="5"/>
      <c r="K321" s="5"/>
      <c r="L321" s="5"/>
      <c r="M321" s="5"/>
      <c r="N321" s="5"/>
      <c r="O321" s="5"/>
      <c r="P321" s="5"/>
      <c r="Q321" s="5"/>
      <c r="R321" s="5"/>
      <c r="S321" s="5"/>
      <c r="T321" s="5"/>
      <c r="U321" s="5"/>
      <c r="V321" s="5"/>
      <c r="W321" s="5"/>
      <c r="X321" s="5"/>
      <c r="Y321" s="5"/>
      <c r="Z321" s="5"/>
    </row>
    <row r="322" ht="30.75" customHeight="1">
      <c r="A322" s="9"/>
      <c r="B322" s="14"/>
      <c r="C322" s="14"/>
      <c r="D322" s="14"/>
      <c r="E322" s="14"/>
      <c r="F322" s="14"/>
      <c r="G322" s="14"/>
      <c r="H322" s="9"/>
      <c r="I322" s="5"/>
      <c r="J322" s="5"/>
      <c r="K322" s="5"/>
      <c r="L322" s="5"/>
      <c r="M322" s="5"/>
      <c r="N322" s="5"/>
      <c r="O322" s="5"/>
      <c r="P322" s="5"/>
      <c r="Q322" s="5"/>
      <c r="R322" s="5"/>
      <c r="S322" s="5"/>
      <c r="T322" s="5"/>
      <c r="U322" s="5"/>
      <c r="V322" s="5"/>
      <c r="W322" s="5"/>
      <c r="X322" s="5"/>
      <c r="Y322" s="5"/>
      <c r="Z322" s="5"/>
    </row>
    <row r="323" ht="30.75" customHeight="1">
      <c r="A323" s="9"/>
      <c r="B323" s="14"/>
      <c r="C323" s="14"/>
      <c r="D323" s="14"/>
      <c r="E323" s="14"/>
      <c r="F323" s="14"/>
      <c r="G323" s="14"/>
      <c r="H323" s="9"/>
      <c r="I323" s="5"/>
      <c r="J323" s="5"/>
      <c r="K323" s="5"/>
      <c r="L323" s="5"/>
      <c r="M323" s="5"/>
      <c r="N323" s="5"/>
      <c r="O323" s="5"/>
      <c r="P323" s="5"/>
      <c r="Q323" s="5"/>
      <c r="R323" s="5"/>
      <c r="S323" s="5"/>
      <c r="T323" s="5"/>
      <c r="U323" s="5"/>
      <c r="V323" s="5"/>
      <c r="W323" s="5"/>
      <c r="X323" s="5"/>
      <c r="Y323" s="5"/>
      <c r="Z323" s="5"/>
    </row>
    <row r="324" ht="30.75" customHeight="1">
      <c r="A324" s="9"/>
      <c r="B324" s="14"/>
      <c r="C324" s="14"/>
      <c r="D324" s="14"/>
      <c r="E324" s="14"/>
      <c r="F324" s="14"/>
      <c r="G324" s="14"/>
      <c r="H324" s="9"/>
      <c r="I324" s="5"/>
      <c r="J324" s="5"/>
      <c r="K324" s="5"/>
      <c r="L324" s="5"/>
      <c r="M324" s="5"/>
      <c r="N324" s="5"/>
      <c r="O324" s="5"/>
      <c r="P324" s="5"/>
      <c r="Q324" s="5"/>
      <c r="R324" s="5"/>
      <c r="S324" s="5"/>
      <c r="T324" s="5"/>
      <c r="U324" s="5"/>
      <c r="V324" s="5"/>
      <c r="W324" s="5"/>
      <c r="X324" s="5"/>
      <c r="Y324" s="5"/>
      <c r="Z324" s="5"/>
    </row>
    <row r="325" ht="30.75" customHeight="1">
      <c r="A325" s="9"/>
      <c r="B325" s="14"/>
      <c r="C325" s="14"/>
      <c r="D325" s="14"/>
      <c r="E325" s="14"/>
      <c r="F325" s="14"/>
      <c r="G325" s="14"/>
      <c r="H325" s="9"/>
      <c r="I325" s="5"/>
      <c r="J325" s="5"/>
      <c r="K325" s="5"/>
      <c r="L325" s="5"/>
      <c r="M325" s="5"/>
      <c r="N325" s="5"/>
      <c r="O325" s="5"/>
      <c r="P325" s="5"/>
      <c r="Q325" s="5"/>
      <c r="R325" s="5"/>
      <c r="S325" s="5"/>
      <c r="T325" s="5"/>
      <c r="U325" s="5"/>
      <c r="V325" s="5"/>
      <c r="W325" s="5"/>
      <c r="X325" s="5"/>
      <c r="Y325" s="5"/>
      <c r="Z325" s="5"/>
    </row>
    <row r="326" ht="30.75" customHeight="1">
      <c r="A326" s="9"/>
      <c r="B326" s="14"/>
      <c r="C326" s="14"/>
      <c r="D326" s="14"/>
      <c r="E326" s="14"/>
      <c r="F326" s="14"/>
      <c r="G326" s="14"/>
      <c r="H326" s="9"/>
      <c r="I326" s="5"/>
      <c r="J326" s="5"/>
      <c r="K326" s="5"/>
      <c r="L326" s="5"/>
      <c r="M326" s="5"/>
      <c r="N326" s="5"/>
      <c r="O326" s="5"/>
      <c r="P326" s="5"/>
      <c r="Q326" s="5"/>
      <c r="R326" s="5"/>
      <c r="S326" s="5"/>
      <c r="T326" s="5"/>
      <c r="U326" s="5"/>
      <c r="V326" s="5"/>
      <c r="W326" s="5"/>
      <c r="X326" s="5"/>
      <c r="Y326" s="5"/>
      <c r="Z326" s="5"/>
    </row>
    <row r="327" ht="30.75" customHeight="1">
      <c r="A327" s="9"/>
      <c r="B327" s="14"/>
      <c r="C327" s="14"/>
      <c r="D327" s="14"/>
      <c r="E327" s="14"/>
      <c r="F327" s="14"/>
      <c r="G327" s="14"/>
      <c r="H327" s="9"/>
      <c r="I327" s="5"/>
      <c r="J327" s="5"/>
      <c r="K327" s="5"/>
      <c r="L327" s="5"/>
      <c r="M327" s="5"/>
      <c r="N327" s="5"/>
      <c r="O327" s="5"/>
      <c r="P327" s="5"/>
      <c r="Q327" s="5"/>
      <c r="R327" s="5"/>
      <c r="S327" s="5"/>
      <c r="T327" s="5"/>
      <c r="U327" s="5"/>
      <c r="V327" s="5"/>
      <c r="W327" s="5"/>
      <c r="X327" s="5"/>
      <c r="Y327" s="5"/>
      <c r="Z327" s="5"/>
    </row>
    <row r="328" ht="30.75" customHeight="1">
      <c r="A328" s="9"/>
      <c r="B328" s="14"/>
      <c r="C328" s="14"/>
      <c r="D328" s="14"/>
      <c r="E328" s="14"/>
      <c r="F328" s="14"/>
      <c r="G328" s="14"/>
      <c r="H328" s="9"/>
      <c r="I328" s="5"/>
      <c r="J328" s="5"/>
      <c r="K328" s="5"/>
      <c r="L328" s="5"/>
      <c r="M328" s="5"/>
      <c r="N328" s="5"/>
      <c r="O328" s="5"/>
      <c r="P328" s="5"/>
      <c r="Q328" s="5"/>
      <c r="R328" s="5"/>
      <c r="S328" s="5"/>
      <c r="T328" s="5"/>
      <c r="U328" s="5"/>
      <c r="V328" s="5"/>
      <c r="W328" s="5"/>
      <c r="X328" s="5"/>
      <c r="Y328" s="5"/>
      <c r="Z328" s="5"/>
    </row>
    <row r="329" ht="30.75" customHeight="1">
      <c r="A329" s="9"/>
      <c r="B329" s="14"/>
      <c r="C329" s="14"/>
      <c r="D329" s="14"/>
      <c r="E329" s="14"/>
      <c r="F329" s="14"/>
      <c r="G329" s="14"/>
      <c r="H329" s="9"/>
      <c r="I329" s="5"/>
      <c r="J329" s="5"/>
      <c r="K329" s="5"/>
      <c r="L329" s="5"/>
      <c r="M329" s="5"/>
      <c r="N329" s="5"/>
      <c r="O329" s="5"/>
      <c r="P329" s="5"/>
      <c r="Q329" s="5"/>
      <c r="R329" s="5"/>
      <c r="S329" s="5"/>
      <c r="T329" s="5"/>
      <c r="U329" s="5"/>
      <c r="V329" s="5"/>
      <c r="W329" s="5"/>
      <c r="X329" s="5"/>
      <c r="Y329" s="5"/>
      <c r="Z329" s="5"/>
    </row>
    <row r="330" ht="30.75" customHeight="1">
      <c r="A330" s="9"/>
      <c r="B330" s="14"/>
      <c r="C330" s="14"/>
      <c r="D330" s="14"/>
      <c r="E330" s="14"/>
      <c r="F330" s="14"/>
      <c r="G330" s="14"/>
      <c r="H330" s="9"/>
      <c r="I330" s="5"/>
      <c r="J330" s="5"/>
      <c r="K330" s="5"/>
      <c r="L330" s="5"/>
      <c r="M330" s="5"/>
      <c r="N330" s="5"/>
      <c r="O330" s="5"/>
      <c r="P330" s="5"/>
      <c r="Q330" s="5"/>
      <c r="R330" s="5"/>
      <c r="S330" s="5"/>
      <c r="T330" s="5"/>
      <c r="U330" s="5"/>
      <c r="V330" s="5"/>
      <c r="W330" s="5"/>
      <c r="X330" s="5"/>
      <c r="Y330" s="5"/>
      <c r="Z330" s="5"/>
    </row>
    <row r="331" ht="30.75" customHeight="1">
      <c r="A331" s="9"/>
      <c r="B331" s="14"/>
      <c r="C331" s="14"/>
      <c r="D331" s="14"/>
      <c r="E331" s="14"/>
      <c r="F331" s="14"/>
      <c r="G331" s="14"/>
      <c r="H331" s="9"/>
      <c r="I331" s="5"/>
      <c r="J331" s="5"/>
      <c r="K331" s="5"/>
      <c r="L331" s="5"/>
      <c r="M331" s="5"/>
      <c r="N331" s="5"/>
      <c r="O331" s="5"/>
      <c r="P331" s="5"/>
      <c r="Q331" s="5"/>
      <c r="R331" s="5"/>
      <c r="S331" s="5"/>
      <c r="T331" s="5"/>
      <c r="U331" s="5"/>
      <c r="V331" s="5"/>
      <c r="W331" s="5"/>
      <c r="X331" s="5"/>
      <c r="Y331" s="5"/>
      <c r="Z331" s="5"/>
    </row>
    <row r="332" ht="30.75" customHeight="1">
      <c r="A332" s="9"/>
      <c r="B332" s="14"/>
      <c r="C332" s="14"/>
      <c r="D332" s="14"/>
      <c r="E332" s="14"/>
      <c r="F332" s="14"/>
      <c r="G332" s="14"/>
      <c r="H332" s="9"/>
      <c r="I332" s="5"/>
      <c r="J332" s="5"/>
      <c r="K332" s="5"/>
      <c r="L332" s="5"/>
      <c r="M332" s="5"/>
      <c r="N332" s="5"/>
      <c r="O332" s="5"/>
      <c r="P332" s="5"/>
      <c r="Q332" s="5"/>
      <c r="R332" s="5"/>
      <c r="S332" s="5"/>
      <c r="T332" s="5"/>
      <c r="U332" s="5"/>
      <c r="V332" s="5"/>
      <c r="W332" s="5"/>
      <c r="X332" s="5"/>
      <c r="Y332" s="5"/>
      <c r="Z332" s="5"/>
    </row>
    <row r="333" ht="30.75" customHeight="1">
      <c r="A333" s="9"/>
      <c r="B333" s="14"/>
      <c r="C333" s="14"/>
      <c r="D333" s="14"/>
      <c r="E333" s="14"/>
      <c r="F333" s="14"/>
      <c r="G333" s="14"/>
      <c r="H333" s="9"/>
      <c r="I333" s="5"/>
      <c r="J333" s="5"/>
      <c r="K333" s="5"/>
      <c r="L333" s="5"/>
      <c r="M333" s="5"/>
      <c r="N333" s="5"/>
      <c r="O333" s="5"/>
      <c r="P333" s="5"/>
      <c r="Q333" s="5"/>
      <c r="R333" s="5"/>
      <c r="S333" s="5"/>
      <c r="T333" s="5"/>
      <c r="U333" s="5"/>
      <c r="V333" s="5"/>
      <c r="W333" s="5"/>
      <c r="X333" s="5"/>
      <c r="Y333" s="5"/>
      <c r="Z333" s="5"/>
    </row>
    <row r="334" ht="30.75" customHeight="1">
      <c r="A334" s="9"/>
      <c r="B334" s="14"/>
      <c r="C334" s="14"/>
      <c r="D334" s="14"/>
      <c r="E334" s="14"/>
      <c r="F334" s="14"/>
      <c r="G334" s="14"/>
      <c r="H334" s="9"/>
      <c r="I334" s="5"/>
      <c r="J334" s="5"/>
      <c r="K334" s="5"/>
      <c r="L334" s="5"/>
      <c r="M334" s="5"/>
      <c r="N334" s="5"/>
      <c r="O334" s="5"/>
      <c r="P334" s="5"/>
      <c r="Q334" s="5"/>
      <c r="R334" s="5"/>
      <c r="S334" s="5"/>
      <c r="T334" s="5"/>
      <c r="U334" s="5"/>
      <c r="V334" s="5"/>
      <c r="W334" s="5"/>
      <c r="X334" s="5"/>
      <c r="Y334" s="5"/>
      <c r="Z334" s="5"/>
    </row>
    <row r="335" ht="30.75" customHeight="1">
      <c r="A335" s="9"/>
      <c r="B335" s="14"/>
      <c r="C335" s="14"/>
      <c r="D335" s="14"/>
      <c r="E335" s="14"/>
      <c r="F335" s="14"/>
      <c r="G335" s="14"/>
      <c r="H335" s="9"/>
      <c r="I335" s="5"/>
      <c r="J335" s="5"/>
      <c r="K335" s="5"/>
      <c r="L335" s="5"/>
      <c r="M335" s="5"/>
      <c r="N335" s="5"/>
      <c r="O335" s="5"/>
      <c r="P335" s="5"/>
      <c r="Q335" s="5"/>
      <c r="R335" s="5"/>
      <c r="S335" s="5"/>
      <c r="T335" s="5"/>
      <c r="U335" s="5"/>
      <c r="V335" s="5"/>
      <c r="W335" s="5"/>
      <c r="X335" s="5"/>
      <c r="Y335" s="5"/>
      <c r="Z335" s="5"/>
    </row>
    <row r="336" ht="30.75" customHeight="1">
      <c r="A336" s="9"/>
      <c r="B336" s="14"/>
      <c r="C336" s="14"/>
      <c r="D336" s="14"/>
      <c r="E336" s="14"/>
      <c r="F336" s="14"/>
      <c r="G336" s="14"/>
      <c r="H336" s="9"/>
      <c r="I336" s="5"/>
      <c r="J336" s="5"/>
      <c r="K336" s="5"/>
      <c r="L336" s="5"/>
      <c r="M336" s="5"/>
      <c r="N336" s="5"/>
      <c r="O336" s="5"/>
      <c r="P336" s="5"/>
      <c r="Q336" s="5"/>
      <c r="R336" s="5"/>
      <c r="S336" s="5"/>
      <c r="T336" s="5"/>
      <c r="U336" s="5"/>
      <c r="V336" s="5"/>
      <c r="W336" s="5"/>
      <c r="X336" s="5"/>
      <c r="Y336" s="5"/>
      <c r="Z336" s="5"/>
    </row>
    <row r="337" ht="30.75" customHeight="1">
      <c r="A337" s="9"/>
      <c r="B337" s="14"/>
      <c r="C337" s="14"/>
      <c r="D337" s="14"/>
      <c r="E337" s="14"/>
      <c r="F337" s="14"/>
      <c r="G337" s="14"/>
      <c r="H337" s="9"/>
      <c r="I337" s="5"/>
      <c r="J337" s="5"/>
      <c r="K337" s="5"/>
      <c r="L337" s="5"/>
      <c r="M337" s="5"/>
      <c r="N337" s="5"/>
      <c r="O337" s="5"/>
      <c r="P337" s="5"/>
      <c r="Q337" s="5"/>
      <c r="R337" s="5"/>
      <c r="S337" s="5"/>
      <c r="T337" s="5"/>
      <c r="U337" s="5"/>
      <c r="V337" s="5"/>
      <c r="W337" s="5"/>
      <c r="X337" s="5"/>
      <c r="Y337" s="5"/>
      <c r="Z337" s="5"/>
    </row>
    <row r="338" ht="30.75" customHeight="1">
      <c r="A338" s="9"/>
      <c r="B338" s="14"/>
      <c r="C338" s="14"/>
      <c r="D338" s="14"/>
      <c r="E338" s="14"/>
      <c r="F338" s="14"/>
      <c r="G338" s="14"/>
      <c r="H338" s="9"/>
      <c r="I338" s="5"/>
      <c r="J338" s="5"/>
      <c r="K338" s="5"/>
      <c r="L338" s="5"/>
      <c r="M338" s="5"/>
      <c r="N338" s="5"/>
      <c r="O338" s="5"/>
      <c r="P338" s="5"/>
      <c r="Q338" s="5"/>
      <c r="R338" s="5"/>
      <c r="S338" s="5"/>
      <c r="T338" s="5"/>
      <c r="U338" s="5"/>
      <c r="V338" s="5"/>
      <c r="W338" s="5"/>
      <c r="X338" s="5"/>
      <c r="Y338" s="5"/>
      <c r="Z338" s="5"/>
    </row>
    <row r="339" ht="30.75" customHeight="1">
      <c r="A339" s="9"/>
      <c r="B339" s="14"/>
      <c r="C339" s="14"/>
      <c r="D339" s="14"/>
      <c r="E339" s="14"/>
      <c r="F339" s="14"/>
      <c r="G339" s="14"/>
      <c r="H339" s="9"/>
      <c r="I339" s="5"/>
      <c r="J339" s="5"/>
      <c r="K339" s="5"/>
      <c r="L339" s="5"/>
      <c r="M339" s="5"/>
      <c r="N339" s="5"/>
      <c r="O339" s="5"/>
      <c r="P339" s="5"/>
      <c r="Q339" s="5"/>
      <c r="R339" s="5"/>
      <c r="S339" s="5"/>
      <c r="T339" s="5"/>
      <c r="U339" s="5"/>
      <c r="V339" s="5"/>
      <c r="W339" s="5"/>
      <c r="X339" s="5"/>
      <c r="Y339" s="5"/>
      <c r="Z339" s="5"/>
    </row>
    <row r="340" ht="30.75" customHeight="1">
      <c r="A340" s="9"/>
      <c r="B340" s="14"/>
      <c r="C340" s="14"/>
      <c r="D340" s="14"/>
      <c r="E340" s="14"/>
      <c r="F340" s="14"/>
      <c r="G340" s="14"/>
      <c r="H340" s="9"/>
      <c r="I340" s="5"/>
      <c r="J340" s="5"/>
      <c r="K340" s="5"/>
      <c r="L340" s="5"/>
      <c r="M340" s="5"/>
      <c r="N340" s="5"/>
      <c r="O340" s="5"/>
      <c r="P340" s="5"/>
      <c r="Q340" s="5"/>
      <c r="R340" s="5"/>
      <c r="S340" s="5"/>
      <c r="T340" s="5"/>
      <c r="U340" s="5"/>
      <c r="V340" s="5"/>
      <c r="W340" s="5"/>
      <c r="X340" s="5"/>
      <c r="Y340" s="5"/>
      <c r="Z340" s="5"/>
    </row>
    <row r="341" ht="30.75" customHeight="1">
      <c r="A341" s="9"/>
      <c r="B341" s="14"/>
      <c r="C341" s="14"/>
      <c r="D341" s="14"/>
      <c r="E341" s="14"/>
      <c r="F341" s="14"/>
      <c r="G341" s="14"/>
      <c r="H341" s="9"/>
      <c r="I341" s="5"/>
      <c r="J341" s="5"/>
      <c r="K341" s="5"/>
      <c r="L341" s="5"/>
      <c r="M341" s="5"/>
      <c r="N341" s="5"/>
      <c r="O341" s="5"/>
      <c r="P341" s="5"/>
      <c r="Q341" s="5"/>
      <c r="R341" s="5"/>
      <c r="S341" s="5"/>
      <c r="T341" s="5"/>
      <c r="U341" s="5"/>
      <c r="V341" s="5"/>
      <c r="W341" s="5"/>
      <c r="X341" s="5"/>
      <c r="Y341" s="5"/>
      <c r="Z341" s="5"/>
    </row>
    <row r="342" ht="30.75" customHeight="1">
      <c r="A342" s="9"/>
      <c r="B342" s="14"/>
      <c r="C342" s="14"/>
      <c r="D342" s="14"/>
      <c r="E342" s="14"/>
      <c r="F342" s="14"/>
      <c r="G342" s="14"/>
      <c r="H342" s="9"/>
      <c r="I342" s="5"/>
      <c r="J342" s="5"/>
      <c r="K342" s="5"/>
      <c r="L342" s="5"/>
      <c r="M342" s="5"/>
      <c r="N342" s="5"/>
      <c r="O342" s="5"/>
      <c r="P342" s="5"/>
      <c r="Q342" s="5"/>
      <c r="R342" s="5"/>
      <c r="S342" s="5"/>
      <c r="T342" s="5"/>
      <c r="U342" s="5"/>
      <c r="V342" s="5"/>
      <c r="W342" s="5"/>
      <c r="X342" s="5"/>
      <c r="Y342" s="5"/>
      <c r="Z342" s="5"/>
    </row>
    <row r="343" ht="30.75" customHeight="1">
      <c r="A343" s="9"/>
      <c r="B343" s="14"/>
      <c r="C343" s="14"/>
      <c r="D343" s="14"/>
      <c r="E343" s="14"/>
      <c r="F343" s="14"/>
      <c r="G343" s="14"/>
      <c r="H343" s="9"/>
      <c r="I343" s="5"/>
      <c r="J343" s="5"/>
      <c r="K343" s="5"/>
      <c r="L343" s="5"/>
      <c r="M343" s="5"/>
      <c r="N343" s="5"/>
      <c r="O343" s="5"/>
      <c r="P343" s="5"/>
      <c r="Q343" s="5"/>
      <c r="R343" s="5"/>
      <c r="S343" s="5"/>
      <c r="T343" s="5"/>
      <c r="U343" s="5"/>
      <c r="V343" s="5"/>
      <c r="W343" s="5"/>
      <c r="X343" s="5"/>
      <c r="Y343" s="5"/>
      <c r="Z343" s="5"/>
    </row>
    <row r="344" ht="30.75" customHeight="1">
      <c r="A344" s="9"/>
      <c r="B344" s="14"/>
      <c r="C344" s="14"/>
      <c r="D344" s="14"/>
      <c r="E344" s="14"/>
      <c r="F344" s="14"/>
      <c r="G344" s="14"/>
      <c r="H344" s="9"/>
      <c r="I344" s="5"/>
      <c r="J344" s="5"/>
      <c r="K344" s="5"/>
      <c r="L344" s="5"/>
      <c r="M344" s="5"/>
      <c r="N344" s="5"/>
      <c r="O344" s="5"/>
      <c r="P344" s="5"/>
      <c r="Q344" s="5"/>
      <c r="R344" s="5"/>
      <c r="S344" s="5"/>
      <c r="T344" s="5"/>
      <c r="U344" s="5"/>
      <c r="V344" s="5"/>
      <c r="W344" s="5"/>
      <c r="X344" s="5"/>
      <c r="Y344" s="5"/>
      <c r="Z344" s="5"/>
    </row>
    <row r="345" ht="30.75" customHeight="1">
      <c r="A345" s="9"/>
      <c r="B345" s="14"/>
      <c r="C345" s="14"/>
      <c r="D345" s="14"/>
      <c r="E345" s="14"/>
      <c r="F345" s="14"/>
      <c r="G345" s="14"/>
      <c r="H345" s="9"/>
      <c r="I345" s="5"/>
      <c r="J345" s="5"/>
      <c r="K345" s="5"/>
      <c r="L345" s="5"/>
      <c r="M345" s="5"/>
      <c r="N345" s="5"/>
      <c r="O345" s="5"/>
      <c r="P345" s="5"/>
      <c r="Q345" s="5"/>
      <c r="R345" s="5"/>
      <c r="S345" s="5"/>
      <c r="T345" s="5"/>
      <c r="U345" s="5"/>
      <c r="V345" s="5"/>
      <c r="W345" s="5"/>
      <c r="X345" s="5"/>
      <c r="Y345" s="5"/>
      <c r="Z345" s="5"/>
    </row>
    <row r="346" ht="30.75" customHeight="1">
      <c r="A346" s="9"/>
      <c r="B346" s="14"/>
      <c r="C346" s="14"/>
      <c r="D346" s="14"/>
      <c r="E346" s="14"/>
      <c r="F346" s="14"/>
      <c r="G346" s="14"/>
      <c r="H346" s="9"/>
      <c r="I346" s="5"/>
      <c r="J346" s="5"/>
      <c r="K346" s="5"/>
      <c r="L346" s="5"/>
      <c r="M346" s="5"/>
      <c r="N346" s="5"/>
      <c r="O346" s="5"/>
      <c r="P346" s="5"/>
      <c r="Q346" s="5"/>
      <c r="R346" s="5"/>
      <c r="S346" s="5"/>
      <c r="T346" s="5"/>
      <c r="U346" s="5"/>
      <c r="V346" s="5"/>
      <c r="W346" s="5"/>
      <c r="X346" s="5"/>
      <c r="Y346" s="5"/>
      <c r="Z346" s="5"/>
    </row>
    <row r="347" ht="30.75" customHeight="1">
      <c r="A347" s="9"/>
      <c r="B347" s="14"/>
      <c r="C347" s="14"/>
      <c r="D347" s="14"/>
      <c r="E347" s="14"/>
      <c r="F347" s="14"/>
      <c r="G347" s="14"/>
      <c r="H347" s="9"/>
      <c r="I347" s="5"/>
      <c r="J347" s="5"/>
      <c r="K347" s="5"/>
      <c r="L347" s="5"/>
      <c r="M347" s="5"/>
      <c r="N347" s="5"/>
      <c r="O347" s="5"/>
      <c r="P347" s="5"/>
      <c r="Q347" s="5"/>
      <c r="R347" s="5"/>
      <c r="S347" s="5"/>
      <c r="T347" s="5"/>
      <c r="U347" s="5"/>
      <c r="V347" s="5"/>
      <c r="W347" s="5"/>
      <c r="X347" s="5"/>
      <c r="Y347" s="5"/>
      <c r="Z347" s="5"/>
    </row>
    <row r="348" ht="30.75" customHeight="1">
      <c r="A348" s="9"/>
      <c r="B348" s="14"/>
      <c r="C348" s="14"/>
      <c r="D348" s="14"/>
      <c r="E348" s="14"/>
      <c r="F348" s="14"/>
      <c r="G348" s="14"/>
      <c r="H348" s="9"/>
      <c r="I348" s="5"/>
      <c r="J348" s="5"/>
      <c r="K348" s="5"/>
      <c r="L348" s="5"/>
      <c r="M348" s="5"/>
      <c r="N348" s="5"/>
      <c r="O348" s="5"/>
      <c r="P348" s="5"/>
      <c r="Q348" s="5"/>
      <c r="R348" s="5"/>
      <c r="S348" s="5"/>
      <c r="T348" s="5"/>
      <c r="U348" s="5"/>
      <c r="V348" s="5"/>
      <c r="W348" s="5"/>
      <c r="X348" s="5"/>
      <c r="Y348" s="5"/>
      <c r="Z348" s="5"/>
    </row>
    <row r="349" ht="30.75" customHeight="1">
      <c r="A349" s="9"/>
      <c r="B349" s="14"/>
      <c r="C349" s="14"/>
      <c r="D349" s="14"/>
      <c r="E349" s="14"/>
      <c r="F349" s="14"/>
      <c r="G349" s="14"/>
      <c r="H349" s="9"/>
      <c r="I349" s="5"/>
      <c r="J349" s="5"/>
      <c r="K349" s="5"/>
      <c r="L349" s="5"/>
      <c r="M349" s="5"/>
      <c r="N349" s="5"/>
      <c r="O349" s="5"/>
      <c r="P349" s="5"/>
      <c r="Q349" s="5"/>
      <c r="R349" s="5"/>
      <c r="S349" s="5"/>
      <c r="T349" s="5"/>
      <c r="U349" s="5"/>
      <c r="V349" s="5"/>
      <c r="W349" s="5"/>
      <c r="X349" s="5"/>
      <c r="Y349" s="5"/>
      <c r="Z349" s="5"/>
    </row>
    <row r="350" ht="30.75" customHeight="1">
      <c r="A350" s="9"/>
      <c r="B350" s="14"/>
      <c r="C350" s="14"/>
      <c r="D350" s="14"/>
      <c r="E350" s="14"/>
      <c r="F350" s="14"/>
      <c r="G350" s="14"/>
      <c r="H350" s="9"/>
      <c r="I350" s="5"/>
      <c r="J350" s="5"/>
      <c r="K350" s="5"/>
      <c r="L350" s="5"/>
      <c r="M350" s="5"/>
      <c r="N350" s="5"/>
      <c r="O350" s="5"/>
      <c r="P350" s="5"/>
      <c r="Q350" s="5"/>
      <c r="R350" s="5"/>
      <c r="S350" s="5"/>
      <c r="T350" s="5"/>
      <c r="U350" s="5"/>
      <c r="V350" s="5"/>
      <c r="W350" s="5"/>
      <c r="X350" s="5"/>
      <c r="Y350" s="5"/>
      <c r="Z350" s="5"/>
    </row>
    <row r="351" ht="30.75" customHeight="1">
      <c r="A351" s="9"/>
      <c r="B351" s="14"/>
      <c r="C351" s="14"/>
      <c r="D351" s="14"/>
      <c r="E351" s="14"/>
      <c r="F351" s="14"/>
      <c r="G351" s="14"/>
      <c r="H351" s="9"/>
      <c r="I351" s="5"/>
      <c r="J351" s="5"/>
      <c r="K351" s="5"/>
      <c r="L351" s="5"/>
      <c r="M351" s="5"/>
      <c r="N351" s="5"/>
      <c r="O351" s="5"/>
      <c r="P351" s="5"/>
      <c r="Q351" s="5"/>
      <c r="R351" s="5"/>
      <c r="S351" s="5"/>
      <c r="T351" s="5"/>
      <c r="U351" s="5"/>
      <c r="V351" s="5"/>
      <c r="W351" s="5"/>
      <c r="X351" s="5"/>
      <c r="Y351" s="5"/>
      <c r="Z351" s="5"/>
    </row>
    <row r="352" ht="30.75" customHeight="1">
      <c r="A352" s="9"/>
      <c r="B352" s="14"/>
      <c r="C352" s="14"/>
      <c r="D352" s="14"/>
      <c r="E352" s="14"/>
      <c r="F352" s="14"/>
      <c r="G352" s="14"/>
      <c r="H352" s="9"/>
      <c r="I352" s="5"/>
      <c r="J352" s="5"/>
      <c r="K352" s="5"/>
      <c r="L352" s="5"/>
      <c r="M352" s="5"/>
      <c r="N352" s="5"/>
      <c r="O352" s="5"/>
      <c r="P352" s="5"/>
      <c r="Q352" s="5"/>
      <c r="R352" s="5"/>
      <c r="S352" s="5"/>
      <c r="T352" s="5"/>
      <c r="U352" s="5"/>
      <c r="V352" s="5"/>
      <c r="W352" s="5"/>
      <c r="X352" s="5"/>
      <c r="Y352" s="5"/>
      <c r="Z352" s="5"/>
    </row>
    <row r="353" ht="30.75" customHeight="1">
      <c r="A353" s="9"/>
      <c r="B353" s="14"/>
      <c r="C353" s="14"/>
      <c r="D353" s="14"/>
      <c r="E353" s="14"/>
      <c r="F353" s="14"/>
      <c r="G353" s="14"/>
      <c r="H353" s="9"/>
      <c r="I353" s="5"/>
      <c r="J353" s="5"/>
      <c r="K353" s="5"/>
      <c r="L353" s="5"/>
      <c r="M353" s="5"/>
      <c r="N353" s="5"/>
      <c r="O353" s="5"/>
      <c r="P353" s="5"/>
      <c r="Q353" s="5"/>
      <c r="R353" s="5"/>
      <c r="S353" s="5"/>
      <c r="T353" s="5"/>
      <c r="U353" s="5"/>
      <c r="V353" s="5"/>
      <c r="W353" s="5"/>
      <c r="X353" s="5"/>
      <c r="Y353" s="5"/>
      <c r="Z353" s="5"/>
    </row>
    <row r="354" ht="30.75" customHeight="1">
      <c r="A354" s="9"/>
      <c r="B354" s="14"/>
      <c r="C354" s="14"/>
      <c r="D354" s="14"/>
      <c r="E354" s="14"/>
      <c r="F354" s="14"/>
      <c r="G354" s="14"/>
      <c r="H354" s="9"/>
      <c r="I354" s="5"/>
      <c r="J354" s="5"/>
      <c r="K354" s="5"/>
      <c r="L354" s="5"/>
      <c r="M354" s="5"/>
      <c r="N354" s="5"/>
      <c r="O354" s="5"/>
      <c r="P354" s="5"/>
      <c r="Q354" s="5"/>
      <c r="R354" s="5"/>
      <c r="S354" s="5"/>
      <c r="T354" s="5"/>
      <c r="U354" s="5"/>
      <c r="V354" s="5"/>
      <c r="W354" s="5"/>
      <c r="X354" s="5"/>
      <c r="Y354" s="5"/>
      <c r="Z354" s="5"/>
    </row>
    <row r="355" ht="30.75" customHeight="1">
      <c r="A355" s="9"/>
      <c r="B355" s="14"/>
      <c r="C355" s="14"/>
      <c r="D355" s="14"/>
      <c r="E355" s="14"/>
      <c r="F355" s="14"/>
      <c r="G355" s="14"/>
      <c r="H355" s="9"/>
      <c r="I355" s="5"/>
      <c r="J355" s="5"/>
      <c r="K355" s="5"/>
      <c r="L355" s="5"/>
      <c r="M355" s="5"/>
      <c r="N355" s="5"/>
      <c r="O355" s="5"/>
      <c r="P355" s="5"/>
      <c r="Q355" s="5"/>
      <c r="R355" s="5"/>
      <c r="S355" s="5"/>
      <c r="T355" s="5"/>
      <c r="U355" s="5"/>
      <c r="V355" s="5"/>
      <c r="W355" s="5"/>
      <c r="X355" s="5"/>
      <c r="Y355" s="5"/>
      <c r="Z355" s="5"/>
    </row>
    <row r="356" ht="30.75" customHeight="1">
      <c r="A356" s="9"/>
      <c r="B356" s="14"/>
      <c r="C356" s="14"/>
      <c r="D356" s="14"/>
      <c r="E356" s="14"/>
      <c r="F356" s="14"/>
      <c r="G356" s="14"/>
      <c r="H356" s="9"/>
      <c r="I356" s="5"/>
      <c r="J356" s="5"/>
      <c r="K356" s="5"/>
      <c r="L356" s="5"/>
      <c r="M356" s="5"/>
      <c r="N356" s="5"/>
      <c r="O356" s="5"/>
      <c r="P356" s="5"/>
      <c r="Q356" s="5"/>
      <c r="R356" s="5"/>
      <c r="S356" s="5"/>
      <c r="T356" s="5"/>
      <c r="U356" s="5"/>
      <c r="V356" s="5"/>
      <c r="W356" s="5"/>
      <c r="X356" s="5"/>
      <c r="Y356" s="5"/>
      <c r="Z356" s="5"/>
    </row>
    <row r="357" ht="30.75" customHeight="1">
      <c r="A357" s="9"/>
      <c r="B357" s="14"/>
      <c r="C357" s="14"/>
      <c r="D357" s="14"/>
      <c r="E357" s="14"/>
      <c r="F357" s="14"/>
      <c r="G357" s="14"/>
      <c r="H357" s="9"/>
      <c r="I357" s="5"/>
      <c r="J357" s="5"/>
      <c r="K357" s="5"/>
      <c r="L357" s="5"/>
      <c r="M357" s="5"/>
      <c r="N357" s="5"/>
      <c r="O357" s="5"/>
      <c r="P357" s="5"/>
      <c r="Q357" s="5"/>
      <c r="R357" s="5"/>
      <c r="S357" s="5"/>
      <c r="T357" s="5"/>
      <c r="U357" s="5"/>
      <c r="V357" s="5"/>
      <c r="W357" s="5"/>
      <c r="X357" s="5"/>
      <c r="Y357" s="5"/>
      <c r="Z357" s="5"/>
    </row>
    <row r="358" ht="30.75" customHeight="1">
      <c r="A358" s="9"/>
      <c r="B358" s="14"/>
      <c r="C358" s="14"/>
      <c r="D358" s="14"/>
      <c r="E358" s="14"/>
      <c r="F358" s="14"/>
      <c r="G358" s="14"/>
      <c r="H358" s="9"/>
      <c r="I358" s="5"/>
      <c r="J358" s="5"/>
      <c r="K358" s="5"/>
      <c r="L358" s="5"/>
      <c r="M358" s="5"/>
      <c r="N358" s="5"/>
      <c r="O358" s="5"/>
      <c r="P358" s="5"/>
      <c r="Q358" s="5"/>
      <c r="R358" s="5"/>
      <c r="S358" s="5"/>
      <c r="T358" s="5"/>
      <c r="U358" s="5"/>
      <c r="V358" s="5"/>
      <c r="W358" s="5"/>
      <c r="X358" s="5"/>
      <c r="Y358" s="5"/>
      <c r="Z358" s="5"/>
    </row>
    <row r="359" ht="30.75" customHeight="1">
      <c r="A359" s="9"/>
      <c r="B359" s="14"/>
      <c r="C359" s="14"/>
      <c r="D359" s="14"/>
      <c r="E359" s="14"/>
      <c r="F359" s="14"/>
      <c r="G359" s="14"/>
      <c r="H359" s="9"/>
      <c r="I359" s="5"/>
      <c r="J359" s="5"/>
      <c r="K359" s="5"/>
      <c r="L359" s="5"/>
      <c r="M359" s="5"/>
      <c r="N359" s="5"/>
      <c r="O359" s="5"/>
      <c r="P359" s="5"/>
      <c r="Q359" s="5"/>
      <c r="R359" s="5"/>
      <c r="S359" s="5"/>
      <c r="T359" s="5"/>
      <c r="U359" s="5"/>
      <c r="V359" s="5"/>
      <c r="W359" s="5"/>
      <c r="X359" s="5"/>
      <c r="Y359" s="5"/>
      <c r="Z359" s="5"/>
    </row>
    <row r="360" ht="30.75" customHeight="1">
      <c r="A360" s="9"/>
      <c r="B360" s="14"/>
      <c r="C360" s="14"/>
      <c r="D360" s="14"/>
      <c r="E360" s="14"/>
      <c r="F360" s="14"/>
      <c r="G360" s="14"/>
      <c r="H360" s="9"/>
      <c r="I360" s="5"/>
      <c r="J360" s="5"/>
      <c r="K360" s="5"/>
      <c r="L360" s="5"/>
      <c r="M360" s="5"/>
      <c r="N360" s="5"/>
      <c r="O360" s="5"/>
      <c r="P360" s="5"/>
      <c r="Q360" s="5"/>
      <c r="R360" s="5"/>
      <c r="S360" s="5"/>
      <c r="T360" s="5"/>
      <c r="U360" s="5"/>
      <c r="V360" s="5"/>
      <c r="W360" s="5"/>
      <c r="X360" s="5"/>
      <c r="Y360" s="5"/>
      <c r="Z360" s="5"/>
    </row>
    <row r="361" ht="30.75" customHeight="1">
      <c r="A361" s="9"/>
      <c r="B361" s="14"/>
      <c r="C361" s="14"/>
      <c r="D361" s="14"/>
      <c r="E361" s="14"/>
      <c r="F361" s="14"/>
      <c r="G361" s="14"/>
      <c r="H361" s="9"/>
      <c r="I361" s="5"/>
      <c r="J361" s="5"/>
      <c r="K361" s="5"/>
      <c r="L361" s="5"/>
      <c r="M361" s="5"/>
      <c r="N361" s="5"/>
      <c r="O361" s="5"/>
      <c r="P361" s="5"/>
      <c r="Q361" s="5"/>
      <c r="R361" s="5"/>
      <c r="S361" s="5"/>
      <c r="T361" s="5"/>
      <c r="U361" s="5"/>
      <c r="V361" s="5"/>
      <c r="W361" s="5"/>
      <c r="X361" s="5"/>
      <c r="Y361" s="5"/>
      <c r="Z361" s="5"/>
    </row>
    <row r="362" ht="30.75" customHeight="1">
      <c r="A362" s="9"/>
      <c r="B362" s="14"/>
      <c r="C362" s="14"/>
      <c r="D362" s="14"/>
      <c r="E362" s="14"/>
      <c r="F362" s="14"/>
      <c r="G362" s="14"/>
      <c r="H362" s="9"/>
      <c r="I362" s="5"/>
      <c r="J362" s="5"/>
      <c r="K362" s="5"/>
      <c r="L362" s="5"/>
      <c r="M362" s="5"/>
      <c r="N362" s="5"/>
      <c r="O362" s="5"/>
      <c r="P362" s="5"/>
      <c r="Q362" s="5"/>
      <c r="R362" s="5"/>
      <c r="S362" s="5"/>
      <c r="T362" s="5"/>
      <c r="U362" s="5"/>
      <c r="V362" s="5"/>
      <c r="W362" s="5"/>
      <c r="X362" s="5"/>
      <c r="Y362" s="5"/>
      <c r="Z362" s="5"/>
    </row>
    <row r="363" ht="30.75" customHeight="1">
      <c r="A363" s="9"/>
      <c r="B363" s="14"/>
      <c r="C363" s="14"/>
      <c r="D363" s="14"/>
      <c r="E363" s="14"/>
      <c r="F363" s="14"/>
      <c r="G363" s="14"/>
      <c r="H363" s="9"/>
      <c r="I363" s="5"/>
      <c r="J363" s="5"/>
      <c r="K363" s="5"/>
      <c r="L363" s="5"/>
      <c r="M363" s="5"/>
      <c r="N363" s="5"/>
      <c r="O363" s="5"/>
      <c r="P363" s="5"/>
      <c r="Q363" s="5"/>
      <c r="R363" s="5"/>
      <c r="S363" s="5"/>
      <c r="T363" s="5"/>
      <c r="U363" s="5"/>
      <c r="V363" s="5"/>
      <c r="W363" s="5"/>
      <c r="X363" s="5"/>
      <c r="Y363" s="5"/>
      <c r="Z363" s="5"/>
    </row>
    <row r="364" ht="30.75" customHeight="1">
      <c r="A364" s="9"/>
      <c r="B364" s="14"/>
      <c r="C364" s="14"/>
      <c r="D364" s="14"/>
      <c r="E364" s="14"/>
      <c r="F364" s="14"/>
      <c r="G364" s="14"/>
      <c r="H364" s="9"/>
      <c r="I364" s="5"/>
      <c r="J364" s="5"/>
      <c r="K364" s="5"/>
      <c r="L364" s="5"/>
      <c r="M364" s="5"/>
      <c r="N364" s="5"/>
      <c r="O364" s="5"/>
      <c r="P364" s="5"/>
      <c r="Q364" s="5"/>
      <c r="R364" s="5"/>
      <c r="S364" s="5"/>
      <c r="T364" s="5"/>
      <c r="U364" s="5"/>
      <c r="V364" s="5"/>
      <c r="W364" s="5"/>
      <c r="X364" s="5"/>
      <c r="Y364" s="5"/>
      <c r="Z364" s="5"/>
    </row>
    <row r="365" ht="30.75" customHeight="1">
      <c r="A365" s="9"/>
      <c r="B365" s="14"/>
      <c r="C365" s="14"/>
      <c r="D365" s="14"/>
      <c r="E365" s="14"/>
      <c r="F365" s="14"/>
      <c r="G365" s="14"/>
      <c r="H365" s="9"/>
      <c r="I365" s="5"/>
      <c r="J365" s="5"/>
      <c r="K365" s="5"/>
      <c r="L365" s="5"/>
      <c r="M365" s="5"/>
      <c r="N365" s="5"/>
      <c r="O365" s="5"/>
      <c r="P365" s="5"/>
      <c r="Q365" s="5"/>
      <c r="R365" s="5"/>
      <c r="S365" s="5"/>
      <c r="T365" s="5"/>
      <c r="U365" s="5"/>
      <c r="V365" s="5"/>
      <c r="W365" s="5"/>
      <c r="X365" s="5"/>
      <c r="Y365" s="5"/>
      <c r="Z365" s="5"/>
    </row>
    <row r="366" ht="30.75" customHeight="1">
      <c r="A366" s="9"/>
      <c r="B366" s="14"/>
      <c r="C366" s="14"/>
      <c r="D366" s="14"/>
      <c r="E366" s="14"/>
      <c r="F366" s="14"/>
      <c r="G366" s="14"/>
      <c r="H366" s="9"/>
      <c r="I366" s="5"/>
      <c r="J366" s="5"/>
      <c r="K366" s="5"/>
      <c r="L366" s="5"/>
      <c r="M366" s="5"/>
      <c r="N366" s="5"/>
      <c r="O366" s="5"/>
      <c r="P366" s="5"/>
      <c r="Q366" s="5"/>
      <c r="R366" s="5"/>
      <c r="S366" s="5"/>
      <c r="T366" s="5"/>
      <c r="U366" s="5"/>
      <c r="V366" s="5"/>
      <c r="W366" s="5"/>
      <c r="X366" s="5"/>
      <c r="Y366" s="5"/>
      <c r="Z366" s="5"/>
    </row>
    <row r="367" ht="30.75" customHeight="1">
      <c r="A367" s="9"/>
      <c r="B367" s="14"/>
      <c r="C367" s="14"/>
      <c r="D367" s="14"/>
      <c r="E367" s="14"/>
      <c r="F367" s="14"/>
      <c r="G367" s="14"/>
      <c r="H367" s="9"/>
      <c r="I367" s="5"/>
      <c r="J367" s="5"/>
      <c r="K367" s="5"/>
      <c r="L367" s="5"/>
      <c r="M367" s="5"/>
      <c r="N367" s="5"/>
      <c r="O367" s="5"/>
      <c r="P367" s="5"/>
      <c r="Q367" s="5"/>
      <c r="R367" s="5"/>
      <c r="S367" s="5"/>
      <c r="T367" s="5"/>
      <c r="U367" s="5"/>
      <c r="V367" s="5"/>
      <c r="W367" s="5"/>
      <c r="X367" s="5"/>
      <c r="Y367" s="5"/>
      <c r="Z367" s="5"/>
    </row>
    <row r="368" ht="30.75" customHeight="1">
      <c r="A368" s="9"/>
      <c r="B368" s="14"/>
      <c r="C368" s="14"/>
      <c r="D368" s="14"/>
      <c r="E368" s="14"/>
      <c r="F368" s="14"/>
      <c r="G368" s="14"/>
      <c r="H368" s="9"/>
      <c r="I368" s="5"/>
      <c r="J368" s="5"/>
      <c r="K368" s="5"/>
      <c r="L368" s="5"/>
      <c r="M368" s="5"/>
      <c r="N368" s="5"/>
      <c r="O368" s="5"/>
      <c r="P368" s="5"/>
      <c r="Q368" s="5"/>
      <c r="R368" s="5"/>
      <c r="S368" s="5"/>
      <c r="T368" s="5"/>
      <c r="U368" s="5"/>
      <c r="V368" s="5"/>
      <c r="W368" s="5"/>
      <c r="X368" s="5"/>
      <c r="Y368" s="5"/>
      <c r="Z368" s="5"/>
    </row>
    <row r="369" ht="30.75" customHeight="1">
      <c r="A369" s="9"/>
      <c r="B369" s="14"/>
      <c r="C369" s="14"/>
      <c r="D369" s="14"/>
      <c r="E369" s="14"/>
      <c r="F369" s="14"/>
      <c r="G369" s="14"/>
      <c r="H369" s="9"/>
      <c r="I369" s="5"/>
      <c r="J369" s="5"/>
      <c r="K369" s="5"/>
      <c r="L369" s="5"/>
      <c r="M369" s="5"/>
      <c r="N369" s="5"/>
      <c r="O369" s="5"/>
      <c r="P369" s="5"/>
      <c r="Q369" s="5"/>
      <c r="R369" s="5"/>
      <c r="S369" s="5"/>
      <c r="T369" s="5"/>
      <c r="U369" s="5"/>
      <c r="V369" s="5"/>
      <c r="W369" s="5"/>
      <c r="X369" s="5"/>
      <c r="Y369" s="5"/>
      <c r="Z369" s="5"/>
    </row>
    <row r="370" ht="30.75" customHeight="1">
      <c r="A370" s="9"/>
      <c r="B370" s="14"/>
      <c r="C370" s="14"/>
      <c r="D370" s="14"/>
      <c r="E370" s="10"/>
      <c r="F370" s="10"/>
      <c r="G370" s="14"/>
      <c r="H370" s="9"/>
      <c r="I370" s="12"/>
      <c r="J370" s="12"/>
      <c r="K370" s="12"/>
      <c r="L370" s="5"/>
      <c r="M370" s="5"/>
      <c r="N370" s="5"/>
      <c r="O370" s="5"/>
      <c r="P370" s="5"/>
      <c r="Q370" s="5"/>
      <c r="R370" s="5"/>
      <c r="S370" s="5"/>
      <c r="T370" s="5"/>
      <c r="U370" s="5"/>
      <c r="V370" s="5"/>
      <c r="W370" s="5"/>
      <c r="X370" s="5"/>
      <c r="Y370" s="5"/>
      <c r="Z370" s="5"/>
    </row>
    <row r="371" ht="30.75" customHeight="1">
      <c r="A371" s="9"/>
      <c r="B371" s="14"/>
      <c r="C371" s="14"/>
      <c r="D371" s="14"/>
      <c r="E371" s="14"/>
      <c r="F371" s="14"/>
      <c r="G371" s="14"/>
      <c r="H371" s="9"/>
      <c r="I371" s="5"/>
      <c r="J371" s="5"/>
      <c r="K371" s="5"/>
      <c r="L371" s="5"/>
      <c r="M371" s="5"/>
      <c r="N371" s="5"/>
      <c r="O371" s="5"/>
      <c r="P371" s="5"/>
      <c r="Q371" s="5"/>
      <c r="R371" s="5"/>
      <c r="S371" s="5"/>
      <c r="T371" s="5"/>
      <c r="U371" s="5"/>
      <c r="V371" s="5"/>
      <c r="W371" s="5"/>
      <c r="X371" s="5"/>
      <c r="Y371" s="5"/>
      <c r="Z371" s="5"/>
    </row>
    <row r="372" ht="30.75" customHeight="1">
      <c r="A372" s="9"/>
      <c r="B372" s="14"/>
      <c r="C372" s="14"/>
      <c r="D372" s="14"/>
      <c r="E372" s="14"/>
      <c r="F372" s="14"/>
      <c r="G372" s="14"/>
      <c r="H372" s="9"/>
      <c r="I372" s="5"/>
      <c r="J372" s="5"/>
      <c r="K372" s="5"/>
      <c r="L372" s="5"/>
      <c r="M372" s="5"/>
      <c r="N372" s="5"/>
      <c r="O372" s="5"/>
      <c r="P372" s="5"/>
      <c r="Q372" s="5"/>
      <c r="R372" s="5"/>
      <c r="S372" s="5"/>
      <c r="T372" s="5"/>
      <c r="U372" s="5"/>
      <c r="V372" s="5"/>
      <c r="W372" s="5"/>
      <c r="X372" s="5"/>
      <c r="Y372" s="5"/>
      <c r="Z372" s="5"/>
    </row>
    <row r="373" ht="30.75" customHeight="1">
      <c r="A373" s="9"/>
      <c r="B373" s="14"/>
      <c r="C373" s="14"/>
      <c r="D373" s="14"/>
      <c r="E373" s="14"/>
      <c r="F373" s="14"/>
      <c r="G373" s="14"/>
      <c r="H373" s="9"/>
      <c r="I373" s="5"/>
      <c r="J373" s="5"/>
      <c r="K373" s="5"/>
      <c r="L373" s="5"/>
      <c r="M373" s="5"/>
      <c r="N373" s="5"/>
      <c r="O373" s="5"/>
      <c r="P373" s="5"/>
      <c r="Q373" s="5"/>
      <c r="R373" s="5"/>
      <c r="S373" s="5"/>
      <c r="T373" s="5"/>
      <c r="U373" s="5"/>
      <c r="V373" s="5"/>
      <c r="W373" s="5"/>
      <c r="X373" s="5"/>
      <c r="Y373" s="5"/>
      <c r="Z373" s="5"/>
    </row>
    <row r="374" ht="30.75" customHeight="1">
      <c r="A374" s="9"/>
      <c r="B374" s="14"/>
      <c r="C374" s="14"/>
      <c r="D374" s="14"/>
      <c r="E374" s="14"/>
      <c r="F374" s="14"/>
      <c r="G374" s="14"/>
      <c r="H374" s="9"/>
      <c r="I374" s="5"/>
      <c r="J374" s="5"/>
      <c r="K374" s="5"/>
      <c r="L374" s="5"/>
      <c r="M374" s="5"/>
      <c r="N374" s="5"/>
      <c r="O374" s="5"/>
      <c r="P374" s="5"/>
      <c r="Q374" s="5"/>
      <c r="R374" s="5"/>
      <c r="S374" s="5"/>
      <c r="T374" s="5"/>
      <c r="U374" s="5"/>
      <c r="V374" s="5"/>
      <c r="W374" s="5"/>
      <c r="X374" s="5"/>
      <c r="Y374" s="5"/>
      <c r="Z374" s="5"/>
    </row>
    <row r="375" ht="30.75" customHeight="1">
      <c r="A375" s="9"/>
      <c r="B375" s="14"/>
      <c r="C375" s="14"/>
      <c r="D375" s="14"/>
      <c r="E375" s="14"/>
      <c r="F375" s="14"/>
      <c r="G375" s="14"/>
      <c r="H375" s="9"/>
      <c r="I375" s="5"/>
      <c r="J375" s="5"/>
      <c r="K375" s="5"/>
      <c r="L375" s="5"/>
      <c r="M375" s="5"/>
      <c r="N375" s="5"/>
      <c r="O375" s="5"/>
      <c r="P375" s="5"/>
      <c r="Q375" s="5"/>
      <c r="R375" s="5"/>
      <c r="S375" s="5"/>
      <c r="T375" s="5"/>
      <c r="U375" s="5"/>
      <c r="V375" s="5"/>
      <c r="W375" s="5"/>
      <c r="X375" s="5"/>
      <c r="Y375" s="5"/>
      <c r="Z375" s="5"/>
    </row>
    <row r="376" ht="30.75" customHeight="1">
      <c r="A376" s="9"/>
      <c r="B376" s="14"/>
      <c r="C376" s="14"/>
      <c r="D376" s="14"/>
      <c r="E376" s="14"/>
      <c r="F376" s="14"/>
      <c r="G376" s="14"/>
      <c r="H376" s="9"/>
      <c r="I376" s="5"/>
      <c r="J376" s="5"/>
      <c r="K376" s="5"/>
      <c r="L376" s="5"/>
      <c r="M376" s="5"/>
      <c r="N376" s="5"/>
      <c r="O376" s="5"/>
      <c r="P376" s="5"/>
      <c r="Q376" s="5"/>
      <c r="R376" s="5"/>
      <c r="S376" s="5"/>
      <c r="T376" s="5"/>
      <c r="U376" s="5"/>
      <c r="V376" s="5"/>
      <c r="W376" s="5"/>
      <c r="X376" s="5"/>
      <c r="Y376" s="5"/>
      <c r="Z376" s="5"/>
    </row>
    <row r="377" ht="30.75" customHeight="1">
      <c r="A377" s="9"/>
      <c r="B377" s="14"/>
      <c r="C377" s="14"/>
      <c r="D377" s="14"/>
      <c r="E377" s="14"/>
      <c r="F377" s="14"/>
      <c r="G377" s="14"/>
      <c r="H377" s="9"/>
      <c r="I377" s="5"/>
      <c r="J377" s="5"/>
      <c r="K377" s="5"/>
      <c r="L377" s="5"/>
      <c r="M377" s="5"/>
      <c r="N377" s="5"/>
      <c r="O377" s="5"/>
      <c r="P377" s="5"/>
      <c r="Q377" s="5"/>
      <c r="R377" s="5"/>
      <c r="S377" s="5"/>
      <c r="T377" s="5"/>
      <c r="U377" s="5"/>
      <c r="V377" s="5"/>
      <c r="W377" s="5"/>
      <c r="X377" s="5"/>
      <c r="Y377" s="5"/>
      <c r="Z377" s="5"/>
    </row>
    <row r="378" ht="30.75" customHeight="1">
      <c r="A378" s="9"/>
      <c r="B378" s="14"/>
      <c r="C378" s="14"/>
      <c r="D378" s="14"/>
      <c r="E378" s="10"/>
      <c r="F378" s="10"/>
      <c r="G378" s="14"/>
      <c r="H378" s="9"/>
      <c r="I378" s="12"/>
      <c r="J378" s="12"/>
      <c r="K378" s="12"/>
      <c r="L378" s="5"/>
      <c r="M378" s="5"/>
      <c r="N378" s="5"/>
      <c r="O378" s="5"/>
      <c r="P378" s="5"/>
      <c r="Q378" s="5"/>
      <c r="R378" s="5"/>
      <c r="S378" s="5"/>
      <c r="T378" s="5"/>
      <c r="U378" s="5"/>
      <c r="V378" s="5"/>
      <c r="W378" s="5"/>
      <c r="X378" s="5"/>
      <c r="Y378" s="5"/>
      <c r="Z378" s="5"/>
    </row>
    <row r="379" ht="30.75" customHeight="1">
      <c r="A379" s="9"/>
      <c r="B379" s="14"/>
      <c r="C379" s="14"/>
      <c r="D379" s="14"/>
      <c r="E379" s="10"/>
      <c r="F379" s="10"/>
      <c r="G379" s="14"/>
      <c r="H379" s="9"/>
      <c r="I379" s="12"/>
      <c r="J379" s="12"/>
      <c r="K379" s="12"/>
      <c r="L379" s="5"/>
      <c r="M379" s="5"/>
      <c r="N379" s="5"/>
      <c r="O379" s="5"/>
      <c r="P379" s="5"/>
      <c r="Q379" s="5"/>
      <c r="R379" s="5"/>
      <c r="S379" s="5"/>
      <c r="T379" s="5"/>
      <c r="U379" s="5"/>
      <c r="V379" s="5"/>
      <c r="W379" s="5"/>
      <c r="X379" s="5"/>
      <c r="Y379" s="5"/>
      <c r="Z379" s="5"/>
    </row>
    <row r="380" ht="30.75" customHeight="1">
      <c r="A380" s="9"/>
      <c r="B380" s="14"/>
      <c r="C380" s="14"/>
      <c r="D380" s="14"/>
      <c r="E380" s="10"/>
      <c r="F380" s="10"/>
      <c r="G380" s="14"/>
      <c r="H380" s="9"/>
      <c r="I380" s="12"/>
      <c r="J380" s="12"/>
      <c r="K380" s="12"/>
      <c r="L380" s="5"/>
      <c r="M380" s="5"/>
      <c r="N380" s="5"/>
      <c r="O380" s="5"/>
      <c r="P380" s="5"/>
      <c r="Q380" s="5"/>
      <c r="R380" s="5"/>
      <c r="S380" s="5"/>
      <c r="T380" s="5"/>
      <c r="U380" s="5"/>
      <c r="V380" s="5"/>
      <c r="W380" s="5"/>
      <c r="X380" s="5"/>
      <c r="Y380" s="5"/>
      <c r="Z380" s="5"/>
    </row>
    <row r="381" ht="30.75" customHeight="1">
      <c r="A381" s="9"/>
      <c r="B381" s="14"/>
      <c r="C381" s="14"/>
      <c r="D381" s="14"/>
      <c r="E381" s="14"/>
      <c r="F381" s="14"/>
      <c r="G381" s="14"/>
      <c r="H381" s="9"/>
      <c r="I381" s="5"/>
      <c r="J381" s="5"/>
      <c r="K381" s="5"/>
      <c r="L381" s="5"/>
      <c r="M381" s="5"/>
      <c r="N381" s="5"/>
      <c r="O381" s="5"/>
      <c r="P381" s="5"/>
      <c r="Q381" s="5"/>
      <c r="R381" s="5"/>
      <c r="S381" s="5"/>
      <c r="T381" s="5"/>
      <c r="U381" s="5"/>
      <c r="V381" s="5"/>
      <c r="W381" s="5"/>
      <c r="X381" s="5"/>
      <c r="Y381" s="5"/>
      <c r="Z381" s="5"/>
    </row>
    <row r="382" ht="30.75" customHeight="1">
      <c r="A382" s="9"/>
      <c r="B382" s="14"/>
      <c r="C382" s="14"/>
      <c r="D382" s="14"/>
      <c r="E382" s="14"/>
      <c r="F382" s="14"/>
      <c r="G382" s="14"/>
      <c r="H382" s="9"/>
      <c r="I382" s="5"/>
      <c r="J382" s="5"/>
      <c r="K382" s="5"/>
      <c r="L382" s="5"/>
      <c r="M382" s="5"/>
      <c r="N382" s="5"/>
      <c r="O382" s="5"/>
      <c r="P382" s="5"/>
      <c r="Q382" s="5"/>
      <c r="R382" s="5"/>
      <c r="S382" s="5"/>
      <c r="T382" s="5"/>
      <c r="U382" s="5"/>
      <c r="V382" s="5"/>
      <c r="W382" s="5"/>
      <c r="X382" s="5"/>
      <c r="Y382" s="5"/>
      <c r="Z382" s="5"/>
    </row>
    <row r="383" ht="30.75" customHeight="1">
      <c r="A383" s="9"/>
      <c r="B383" s="14"/>
      <c r="C383" s="14"/>
      <c r="D383" s="14"/>
      <c r="E383" s="14"/>
      <c r="F383" s="14"/>
      <c r="G383" s="14"/>
      <c r="H383" s="9"/>
      <c r="I383" s="5"/>
      <c r="J383" s="5"/>
      <c r="K383" s="5"/>
      <c r="L383" s="5"/>
      <c r="M383" s="5"/>
      <c r="N383" s="5"/>
      <c r="O383" s="5"/>
      <c r="P383" s="5"/>
      <c r="Q383" s="5"/>
      <c r="R383" s="5"/>
      <c r="S383" s="5"/>
      <c r="T383" s="5"/>
      <c r="U383" s="5"/>
      <c r="V383" s="5"/>
      <c r="W383" s="5"/>
      <c r="X383" s="5"/>
      <c r="Y383" s="5"/>
      <c r="Z383" s="5"/>
    </row>
    <row r="384" ht="30.75" customHeight="1">
      <c r="A384" s="9"/>
      <c r="B384" s="14"/>
      <c r="C384" s="14"/>
      <c r="D384" s="14"/>
      <c r="E384" s="14"/>
      <c r="F384" s="14"/>
      <c r="G384" s="14"/>
      <c r="H384" s="9"/>
      <c r="I384" s="5"/>
      <c r="J384" s="5"/>
      <c r="K384" s="5"/>
      <c r="L384" s="5"/>
      <c r="M384" s="5"/>
      <c r="N384" s="5"/>
      <c r="O384" s="5"/>
      <c r="P384" s="5"/>
      <c r="Q384" s="5"/>
      <c r="R384" s="5"/>
      <c r="S384" s="5"/>
      <c r="T384" s="5"/>
      <c r="U384" s="5"/>
      <c r="V384" s="5"/>
      <c r="W384" s="5"/>
      <c r="X384" s="5"/>
      <c r="Y384" s="5"/>
      <c r="Z384" s="5"/>
    </row>
    <row r="385" ht="30.75" customHeight="1">
      <c r="A385" s="9"/>
      <c r="B385" s="14"/>
      <c r="C385" s="14"/>
      <c r="D385" s="14"/>
      <c r="E385" s="14"/>
      <c r="F385" s="14"/>
      <c r="G385" s="14"/>
      <c r="H385" s="9"/>
      <c r="I385" s="5"/>
      <c r="J385" s="5"/>
      <c r="K385" s="5"/>
      <c r="L385" s="5"/>
      <c r="M385" s="5"/>
      <c r="N385" s="5"/>
      <c r="O385" s="5"/>
      <c r="P385" s="5"/>
      <c r="Q385" s="5"/>
      <c r="R385" s="5"/>
      <c r="S385" s="5"/>
      <c r="T385" s="5"/>
      <c r="U385" s="5"/>
      <c r="V385" s="5"/>
      <c r="W385" s="5"/>
      <c r="X385" s="5"/>
      <c r="Y385" s="5"/>
      <c r="Z385" s="5"/>
    </row>
    <row r="386" ht="30.75" customHeight="1">
      <c r="A386" s="9"/>
      <c r="B386" s="14"/>
      <c r="C386" s="14"/>
      <c r="D386" s="14"/>
      <c r="E386" s="14"/>
      <c r="F386" s="14"/>
      <c r="G386" s="14"/>
      <c r="H386" s="9"/>
      <c r="I386" s="5"/>
      <c r="J386" s="5"/>
      <c r="K386" s="5"/>
      <c r="L386" s="5"/>
      <c r="M386" s="5"/>
      <c r="N386" s="5"/>
      <c r="O386" s="5"/>
      <c r="P386" s="5"/>
      <c r="Q386" s="5"/>
      <c r="R386" s="5"/>
      <c r="S386" s="5"/>
      <c r="T386" s="5"/>
      <c r="U386" s="5"/>
      <c r="V386" s="5"/>
      <c r="W386" s="5"/>
      <c r="X386" s="5"/>
      <c r="Y386" s="5"/>
      <c r="Z386" s="5"/>
    </row>
    <row r="387" ht="30.75" customHeight="1">
      <c r="A387" s="9"/>
      <c r="B387" s="14"/>
      <c r="C387" s="14"/>
      <c r="D387" s="14"/>
      <c r="E387" s="14"/>
      <c r="F387" s="14"/>
      <c r="G387" s="14"/>
      <c r="H387" s="9"/>
      <c r="I387" s="5"/>
      <c r="J387" s="5"/>
      <c r="K387" s="5"/>
      <c r="L387" s="5"/>
      <c r="M387" s="5"/>
      <c r="N387" s="5"/>
      <c r="O387" s="5"/>
      <c r="P387" s="5"/>
      <c r="Q387" s="5"/>
      <c r="R387" s="5"/>
      <c r="S387" s="5"/>
      <c r="T387" s="5"/>
      <c r="U387" s="5"/>
      <c r="V387" s="5"/>
      <c r="W387" s="5"/>
      <c r="X387" s="5"/>
      <c r="Y387" s="5"/>
      <c r="Z387" s="5"/>
    </row>
    <row r="388" ht="30.75" customHeight="1">
      <c r="A388" s="9"/>
      <c r="B388" s="14"/>
      <c r="C388" s="14"/>
      <c r="D388" s="14"/>
      <c r="E388" s="14"/>
      <c r="F388" s="14"/>
      <c r="G388" s="14"/>
      <c r="H388" s="9"/>
      <c r="I388" s="5"/>
      <c r="J388" s="5"/>
      <c r="K388" s="5"/>
      <c r="L388" s="5"/>
      <c r="M388" s="5"/>
      <c r="N388" s="5"/>
      <c r="O388" s="5"/>
      <c r="P388" s="5"/>
      <c r="Q388" s="5"/>
      <c r="R388" s="5"/>
      <c r="S388" s="5"/>
      <c r="T388" s="5"/>
      <c r="U388" s="5"/>
      <c r="V388" s="5"/>
      <c r="W388" s="5"/>
      <c r="X388" s="5"/>
      <c r="Y388" s="5"/>
      <c r="Z388" s="5"/>
    </row>
    <row r="389" ht="30.75" customHeight="1">
      <c r="A389" s="9"/>
      <c r="B389" s="14"/>
      <c r="C389" s="14"/>
      <c r="D389" s="14"/>
      <c r="E389" s="14"/>
      <c r="F389" s="14"/>
      <c r="G389" s="14"/>
      <c r="H389" s="9"/>
      <c r="I389" s="5"/>
      <c r="J389" s="5"/>
      <c r="K389" s="5"/>
      <c r="L389" s="5"/>
      <c r="M389" s="5"/>
      <c r="N389" s="5"/>
      <c r="O389" s="5"/>
      <c r="P389" s="5"/>
      <c r="Q389" s="5"/>
      <c r="R389" s="5"/>
      <c r="S389" s="5"/>
      <c r="T389" s="5"/>
      <c r="U389" s="5"/>
      <c r="V389" s="5"/>
      <c r="W389" s="5"/>
      <c r="X389" s="5"/>
      <c r="Y389" s="5"/>
      <c r="Z389" s="5"/>
    </row>
    <row r="390" ht="30.75" customHeight="1">
      <c r="A390" s="9"/>
      <c r="B390" s="14"/>
      <c r="C390" s="14"/>
      <c r="D390" s="14"/>
      <c r="E390" s="14"/>
      <c r="F390" s="14"/>
      <c r="G390" s="14"/>
      <c r="H390" s="9"/>
      <c r="I390" s="5"/>
      <c r="J390" s="5"/>
      <c r="K390" s="5"/>
      <c r="L390" s="5"/>
      <c r="M390" s="5"/>
      <c r="N390" s="5"/>
      <c r="O390" s="5"/>
      <c r="P390" s="5"/>
      <c r="Q390" s="5"/>
      <c r="R390" s="5"/>
      <c r="S390" s="5"/>
      <c r="T390" s="5"/>
      <c r="U390" s="5"/>
      <c r="V390" s="5"/>
      <c r="W390" s="5"/>
      <c r="X390" s="5"/>
      <c r="Y390" s="5"/>
      <c r="Z390" s="5"/>
    </row>
    <row r="391" ht="30.75" customHeight="1">
      <c r="A391" s="9"/>
      <c r="B391" s="14"/>
      <c r="C391" s="14"/>
      <c r="D391" s="14"/>
      <c r="E391" s="14"/>
      <c r="F391" s="14"/>
      <c r="G391" s="14"/>
      <c r="H391" s="9"/>
      <c r="I391" s="5"/>
      <c r="J391" s="5"/>
      <c r="K391" s="5"/>
      <c r="L391" s="5"/>
      <c r="M391" s="5"/>
      <c r="N391" s="5"/>
      <c r="O391" s="5"/>
      <c r="P391" s="5"/>
      <c r="Q391" s="5"/>
      <c r="R391" s="5"/>
      <c r="S391" s="5"/>
      <c r="T391" s="5"/>
      <c r="U391" s="5"/>
      <c r="V391" s="5"/>
      <c r="W391" s="5"/>
      <c r="X391" s="5"/>
      <c r="Y391" s="5"/>
      <c r="Z391" s="5"/>
    </row>
    <row r="392" ht="30.75" customHeight="1">
      <c r="A392" s="9"/>
      <c r="B392" s="14"/>
      <c r="C392" s="14"/>
      <c r="D392" s="14"/>
      <c r="E392" s="14"/>
      <c r="F392" s="14"/>
      <c r="G392" s="14"/>
      <c r="H392" s="9"/>
      <c r="I392" s="5"/>
      <c r="J392" s="5"/>
      <c r="K392" s="5"/>
      <c r="L392" s="5"/>
      <c r="M392" s="5"/>
      <c r="N392" s="5"/>
      <c r="O392" s="5"/>
      <c r="P392" s="5"/>
      <c r="Q392" s="5"/>
      <c r="R392" s="5"/>
      <c r="S392" s="5"/>
      <c r="T392" s="5"/>
      <c r="U392" s="5"/>
      <c r="V392" s="5"/>
      <c r="W392" s="5"/>
      <c r="X392" s="5"/>
      <c r="Y392" s="5"/>
      <c r="Z392" s="5"/>
    </row>
    <row r="393" ht="30.75" customHeight="1">
      <c r="A393" s="9"/>
      <c r="B393" s="14"/>
      <c r="C393" s="14"/>
      <c r="D393" s="14"/>
      <c r="E393" s="14"/>
      <c r="F393" s="14"/>
      <c r="G393" s="14"/>
      <c r="H393" s="9"/>
      <c r="I393" s="5"/>
      <c r="J393" s="5"/>
      <c r="K393" s="5"/>
      <c r="L393" s="5"/>
      <c r="M393" s="5"/>
      <c r="N393" s="5"/>
      <c r="O393" s="5"/>
      <c r="P393" s="5"/>
      <c r="Q393" s="5"/>
      <c r="R393" s="5"/>
      <c r="S393" s="5"/>
      <c r="T393" s="5"/>
      <c r="U393" s="5"/>
      <c r="V393" s="5"/>
      <c r="W393" s="5"/>
      <c r="X393" s="5"/>
      <c r="Y393" s="5"/>
      <c r="Z393" s="5"/>
    </row>
    <row r="394" ht="30.75" customHeight="1">
      <c r="A394" s="9"/>
      <c r="B394" s="14"/>
      <c r="C394" s="14"/>
      <c r="D394" s="14"/>
      <c r="E394" s="14"/>
      <c r="F394" s="14"/>
      <c r="G394" s="14"/>
      <c r="H394" s="9"/>
      <c r="I394" s="5"/>
      <c r="J394" s="5"/>
      <c r="K394" s="5"/>
      <c r="L394" s="5"/>
      <c r="M394" s="5"/>
      <c r="N394" s="5"/>
      <c r="O394" s="5"/>
      <c r="P394" s="5"/>
      <c r="Q394" s="5"/>
      <c r="R394" s="5"/>
      <c r="S394" s="5"/>
      <c r="T394" s="5"/>
      <c r="U394" s="5"/>
      <c r="V394" s="5"/>
      <c r="W394" s="5"/>
      <c r="X394" s="5"/>
      <c r="Y394" s="5"/>
      <c r="Z394" s="5"/>
    </row>
    <row r="395" ht="30.75" customHeight="1">
      <c r="A395" s="9"/>
      <c r="B395" s="14"/>
      <c r="C395" s="14"/>
      <c r="D395" s="14"/>
      <c r="E395" s="14"/>
      <c r="F395" s="14"/>
      <c r="G395" s="14"/>
      <c r="H395" s="9"/>
      <c r="I395" s="5"/>
      <c r="J395" s="5"/>
      <c r="K395" s="5"/>
      <c r="L395" s="5"/>
      <c r="M395" s="5"/>
      <c r="N395" s="5"/>
      <c r="O395" s="5"/>
      <c r="P395" s="5"/>
      <c r="Q395" s="5"/>
      <c r="R395" s="5"/>
      <c r="S395" s="5"/>
      <c r="T395" s="5"/>
      <c r="U395" s="5"/>
      <c r="V395" s="5"/>
      <c r="W395" s="5"/>
      <c r="X395" s="5"/>
      <c r="Y395" s="5"/>
      <c r="Z395" s="5"/>
    </row>
    <row r="396" ht="30.75" customHeight="1">
      <c r="A396" s="9"/>
      <c r="B396" s="14"/>
      <c r="C396" s="14"/>
      <c r="D396" s="14"/>
      <c r="E396" s="14"/>
      <c r="F396" s="14"/>
      <c r="G396" s="14"/>
      <c r="H396" s="9"/>
      <c r="I396" s="5"/>
      <c r="J396" s="5"/>
      <c r="K396" s="5"/>
      <c r="L396" s="5"/>
      <c r="M396" s="5"/>
      <c r="N396" s="5"/>
      <c r="O396" s="5"/>
      <c r="P396" s="5"/>
      <c r="Q396" s="5"/>
      <c r="R396" s="5"/>
      <c r="S396" s="5"/>
      <c r="T396" s="5"/>
      <c r="U396" s="5"/>
      <c r="V396" s="5"/>
      <c r="W396" s="5"/>
      <c r="X396" s="5"/>
      <c r="Y396" s="5"/>
      <c r="Z396" s="5"/>
    </row>
    <row r="397" ht="30.75" customHeight="1">
      <c r="A397" s="9"/>
      <c r="B397" s="14"/>
      <c r="C397" s="14"/>
      <c r="D397" s="14"/>
      <c r="E397" s="14"/>
      <c r="F397" s="14"/>
      <c r="G397" s="14"/>
      <c r="H397" s="9"/>
      <c r="I397" s="5"/>
      <c r="J397" s="5"/>
      <c r="K397" s="5"/>
      <c r="L397" s="5"/>
      <c r="M397" s="5"/>
      <c r="N397" s="5"/>
      <c r="O397" s="5"/>
      <c r="P397" s="5"/>
      <c r="Q397" s="5"/>
      <c r="R397" s="5"/>
      <c r="S397" s="5"/>
      <c r="T397" s="5"/>
      <c r="U397" s="5"/>
      <c r="V397" s="5"/>
      <c r="W397" s="5"/>
      <c r="X397" s="5"/>
      <c r="Y397" s="5"/>
      <c r="Z397" s="5"/>
    </row>
    <row r="398" ht="30.75" customHeight="1">
      <c r="A398" s="9"/>
      <c r="B398" s="14"/>
      <c r="C398" s="14"/>
      <c r="D398" s="14"/>
      <c r="E398" s="14"/>
      <c r="F398" s="14"/>
      <c r="G398" s="14"/>
      <c r="H398" s="9"/>
      <c r="I398" s="5"/>
      <c r="J398" s="5"/>
      <c r="K398" s="5"/>
      <c r="L398" s="5"/>
      <c r="M398" s="5"/>
      <c r="N398" s="5"/>
      <c r="O398" s="5"/>
      <c r="P398" s="5"/>
      <c r="Q398" s="5"/>
      <c r="R398" s="5"/>
      <c r="S398" s="5"/>
      <c r="T398" s="5"/>
      <c r="U398" s="5"/>
      <c r="V398" s="5"/>
      <c r="W398" s="5"/>
      <c r="X398" s="5"/>
      <c r="Y398" s="5"/>
      <c r="Z398" s="5"/>
    </row>
    <row r="399" ht="30.75" customHeight="1">
      <c r="A399" s="9"/>
      <c r="B399" s="14"/>
      <c r="C399" s="14"/>
      <c r="D399" s="14"/>
      <c r="E399" s="14"/>
      <c r="F399" s="14"/>
      <c r="G399" s="14"/>
      <c r="H399" s="9"/>
      <c r="I399" s="5"/>
      <c r="J399" s="5"/>
      <c r="K399" s="5"/>
      <c r="L399" s="5"/>
      <c r="M399" s="5"/>
      <c r="N399" s="5"/>
      <c r="O399" s="5"/>
      <c r="P399" s="5"/>
      <c r="Q399" s="5"/>
      <c r="R399" s="5"/>
      <c r="S399" s="5"/>
      <c r="T399" s="5"/>
      <c r="U399" s="5"/>
      <c r="V399" s="5"/>
      <c r="W399" s="5"/>
      <c r="X399" s="5"/>
      <c r="Y399" s="5"/>
      <c r="Z399" s="5"/>
    </row>
    <row r="400" ht="30.75" customHeight="1">
      <c r="A400" s="9"/>
      <c r="B400" s="14"/>
      <c r="C400" s="14"/>
      <c r="D400" s="14"/>
      <c r="E400" s="14"/>
      <c r="F400" s="14"/>
      <c r="G400" s="14"/>
      <c r="H400" s="9"/>
      <c r="I400" s="5"/>
      <c r="J400" s="5"/>
      <c r="K400" s="5"/>
      <c r="L400" s="5"/>
      <c r="M400" s="5"/>
      <c r="N400" s="5"/>
      <c r="O400" s="5"/>
      <c r="P400" s="5"/>
      <c r="Q400" s="5"/>
      <c r="R400" s="5"/>
      <c r="S400" s="5"/>
      <c r="T400" s="5"/>
      <c r="U400" s="5"/>
      <c r="V400" s="5"/>
      <c r="W400" s="5"/>
      <c r="X400" s="5"/>
      <c r="Y400" s="5"/>
      <c r="Z400" s="5"/>
    </row>
    <row r="401" ht="30.75" customHeight="1">
      <c r="A401" s="9"/>
      <c r="B401" s="14"/>
      <c r="C401" s="14"/>
      <c r="D401" s="14"/>
      <c r="E401" s="14"/>
      <c r="F401" s="14"/>
      <c r="G401" s="14"/>
      <c r="H401" s="9"/>
      <c r="I401" s="5"/>
      <c r="J401" s="5"/>
      <c r="K401" s="5"/>
      <c r="L401" s="5"/>
      <c r="M401" s="5"/>
      <c r="N401" s="5"/>
      <c r="O401" s="5"/>
      <c r="P401" s="5"/>
      <c r="Q401" s="5"/>
      <c r="R401" s="5"/>
      <c r="S401" s="5"/>
      <c r="T401" s="5"/>
      <c r="U401" s="5"/>
      <c r="V401" s="5"/>
      <c r="W401" s="5"/>
      <c r="X401" s="5"/>
      <c r="Y401" s="5"/>
      <c r="Z401" s="5"/>
    </row>
    <row r="402" ht="30.75" customHeight="1">
      <c r="A402" s="9"/>
      <c r="B402" s="14"/>
      <c r="C402" s="14"/>
      <c r="D402" s="14"/>
      <c r="E402" s="14"/>
      <c r="F402" s="14"/>
      <c r="G402" s="14"/>
      <c r="H402" s="9"/>
      <c r="I402" s="5"/>
      <c r="J402" s="5"/>
      <c r="K402" s="5"/>
      <c r="L402" s="5"/>
      <c r="M402" s="5"/>
      <c r="N402" s="5"/>
      <c r="O402" s="5"/>
      <c r="P402" s="5"/>
      <c r="Q402" s="5"/>
      <c r="R402" s="5"/>
      <c r="S402" s="5"/>
      <c r="T402" s="5"/>
      <c r="U402" s="5"/>
      <c r="V402" s="5"/>
      <c r="W402" s="5"/>
      <c r="X402" s="5"/>
      <c r="Y402" s="5"/>
      <c r="Z402" s="5"/>
    </row>
    <row r="403" ht="30.75" customHeight="1">
      <c r="A403" s="9"/>
      <c r="B403" s="14"/>
      <c r="C403" s="14"/>
      <c r="D403" s="14"/>
      <c r="E403" s="14"/>
      <c r="F403" s="14"/>
      <c r="G403" s="14"/>
      <c r="H403" s="9"/>
      <c r="I403" s="5"/>
      <c r="J403" s="5"/>
      <c r="K403" s="5"/>
      <c r="L403" s="5"/>
      <c r="M403" s="5"/>
      <c r="N403" s="5"/>
      <c r="O403" s="5"/>
      <c r="P403" s="5"/>
      <c r="Q403" s="5"/>
      <c r="R403" s="5"/>
      <c r="S403" s="5"/>
      <c r="T403" s="5"/>
      <c r="U403" s="5"/>
      <c r="V403" s="5"/>
      <c r="W403" s="5"/>
      <c r="X403" s="5"/>
      <c r="Y403" s="5"/>
      <c r="Z403" s="5"/>
    </row>
    <row r="404" ht="30.75" customHeight="1">
      <c r="A404" s="9"/>
      <c r="B404" s="14"/>
      <c r="C404" s="14"/>
      <c r="D404" s="14"/>
      <c r="E404" s="10"/>
      <c r="F404" s="10"/>
      <c r="G404" s="14"/>
      <c r="H404" s="9"/>
      <c r="I404" s="12"/>
      <c r="J404" s="12"/>
      <c r="K404" s="12"/>
      <c r="L404" s="5"/>
      <c r="M404" s="5"/>
      <c r="N404" s="5"/>
      <c r="O404" s="5"/>
      <c r="P404" s="5"/>
      <c r="Q404" s="5"/>
      <c r="R404" s="5"/>
      <c r="S404" s="5"/>
      <c r="T404" s="5"/>
      <c r="U404" s="5"/>
      <c r="V404" s="5"/>
      <c r="W404" s="5"/>
      <c r="X404" s="5"/>
      <c r="Y404" s="5"/>
      <c r="Z404" s="5"/>
    </row>
    <row r="405" ht="30.75" customHeight="1">
      <c r="A405" s="9"/>
      <c r="B405" s="14"/>
      <c r="C405" s="14"/>
      <c r="D405" s="14"/>
      <c r="E405" s="14"/>
      <c r="F405" s="14"/>
      <c r="G405" s="14"/>
      <c r="H405" s="9"/>
      <c r="I405" s="5"/>
      <c r="J405" s="5"/>
      <c r="K405" s="5"/>
      <c r="L405" s="5"/>
      <c r="M405" s="5"/>
      <c r="N405" s="5"/>
      <c r="O405" s="5"/>
      <c r="P405" s="5"/>
      <c r="Q405" s="5"/>
      <c r="R405" s="5"/>
      <c r="S405" s="5"/>
      <c r="T405" s="5"/>
      <c r="U405" s="5"/>
      <c r="V405" s="5"/>
      <c r="W405" s="5"/>
      <c r="X405" s="5"/>
      <c r="Y405" s="5"/>
      <c r="Z405" s="5"/>
    </row>
    <row r="406" ht="30.75" customHeight="1">
      <c r="A406" s="9"/>
      <c r="B406" s="14"/>
      <c r="C406" s="14"/>
      <c r="D406" s="14"/>
      <c r="E406" s="14"/>
      <c r="F406" s="14"/>
      <c r="G406" s="14"/>
      <c r="H406" s="9"/>
      <c r="I406" s="5"/>
      <c r="J406" s="5"/>
      <c r="K406" s="5"/>
      <c r="L406" s="5"/>
      <c r="M406" s="5"/>
      <c r="N406" s="5"/>
      <c r="O406" s="5"/>
      <c r="P406" s="5"/>
      <c r="Q406" s="5"/>
      <c r="R406" s="5"/>
      <c r="S406" s="5"/>
      <c r="T406" s="5"/>
      <c r="U406" s="5"/>
      <c r="V406" s="5"/>
      <c r="W406" s="5"/>
      <c r="X406" s="5"/>
      <c r="Y406" s="5"/>
      <c r="Z406" s="5"/>
    </row>
    <row r="407" ht="30.75" customHeight="1">
      <c r="A407" s="9"/>
      <c r="B407" s="14"/>
      <c r="C407" s="14"/>
      <c r="D407" s="14"/>
      <c r="E407" s="14"/>
      <c r="F407" s="14"/>
      <c r="G407" s="14"/>
      <c r="H407" s="9"/>
      <c r="I407" s="5"/>
      <c r="J407" s="5"/>
      <c r="K407" s="5"/>
      <c r="L407" s="5"/>
      <c r="M407" s="5"/>
      <c r="N407" s="5"/>
      <c r="O407" s="5"/>
      <c r="P407" s="5"/>
      <c r="Q407" s="5"/>
      <c r="R407" s="5"/>
      <c r="S407" s="5"/>
      <c r="T407" s="5"/>
      <c r="U407" s="5"/>
      <c r="V407" s="5"/>
      <c r="W407" s="5"/>
      <c r="X407" s="5"/>
      <c r="Y407" s="5"/>
      <c r="Z407" s="5"/>
    </row>
    <row r="408" ht="30.75" customHeight="1">
      <c r="A408" s="9"/>
      <c r="B408" s="14"/>
      <c r="C408" s="14"/>
      <c r="D408" s="14"/>
      <c r="E408" s="14"/>
      <c r="F408" s="14"/>
      <c r="G408" s="14"/>
      <c r="H408" s="9"/>
      <c r="I408" s="5"/>
      <c r="J408" s="5"/>
      <c r="K408" s="5"/>
      <c r="L408" s="5"/>
      <c r="M408" s="5"/>
      <c r="N408" s="5"/>
      <c r="O408" s="5"/>
      <c r="P408" s="5"/>
      <c r="Q408" s="5"/>
      <c r="R408" s="5"/>
      <c r="S408" s="5"/>
      <c r="T408" s="5"/>
      <c r="U408" s="5"/>
      <c r="V408" s="5"/>
      <c r="W408" s="5"/>
      <c r="X408" s="5"/>
      <c r="Y408" s="5"/>
      <c r="Z408" s="5"/>
    </row>
    <row r="409" ht="30.75" customHeight="1">
      <c r="A409" s="9"/>
      <c r="B409" s="14"/>
      <c r="C409" s="14"/>
      <c r="D409" s="14"/>
      <c r="E409" s="14"/>
      <c r="F409" s="14"/>
      <c r="G409" s="14"/>
      <c r="H409" s="9"/>
      <c r="I409" s="5"/>
      <c r="J409" s="5"/>
      <c r="K409" s="5"/>
      <c r="L409" s="5"/>
      <c r="M409" s="5"/>
      <c r="N409" s="5"/>
      <c r="O409" s="5"/>
      <c r="P409" s="5"/>
      <c r="Q409" s="5"/>
      <c r="R409" s="5"/>
      <c r="S409" s="5"/>
      <c r="T409" s="5"/>
      <c r="U409" s="5"/>
      <c r="V409" s="5"/>
      <c r="W409" s="5"/>
      <c r="X409" s="5"/>
      <c r="Y409" s="5"/>
      <c r="Z409" s="5"/>
    </row>
    <row r="410" ht="30.75" customHeight="1">
      <c r="A410" s="9"/>
      <c r="B410" s="14"/>
      <c r="C410" s="14"/>
      <c r="D410" s="14"/>
      <c r="E410" s="14"/>
      <c r="F410" s="14"/>
      <c r="G410" s="14"/>
      <c r="H410" s="9"/>
      <c r="I410" s="5"/>
      <c r="J410" s="5"/>
      <c r="K410" s="5"/>
      <c r="L410" s="5"/>
      <c r="M410" s="5"/>
      <c r="N410" s="5"/>
      <c r="O410" s="5"/>
      <c r="P410" s="5"/>
      <c r="Q410" s="5"/>
      <c r="R410" s="5"/>
      <c r="S410" s="5"/>
      <c r="T410" s="5"/>
      <c r="U410" s="5"/>
      <c r="V410" s="5"/>
      <c r="W410" s="5"/>
      <c r="X410" s="5"/>
      <c r="Y410" s="5"/>
      <c r="Z410" s="5"/>
    </row>
    <row r="411" ht="30.75" customHeight="1">
      <c r="A411" s="9"/>
      <c r="B411" s="14"/>
      <c r="C411" s="14"/>
      <c r="D411" s="14"/>
      <c r="E411" s="14"/>
      <c r="F411" s="14"/>
      <c r="G411" s="14"/>
      <c r="H411" s="9"/>
      <c r="I411" s="5"/>
      <c r="J411" s="5"/>
      <c r="K411" s="5"/>
      <c r="L411" s="5"/>
      <c r="M411" s="5"/>
      <c r="N411" s="5"/>
      <c r="O411" s="5"/>
      <c r="P411" s="5"/>
      <c r="Q411" s="5"/>
      <c r="R411" s="5"/>
      <c r="S411" s="5"/>
      <c r="T411" s="5"/>
      <c r="U411" s="5"/>
      <c r="V411" s="5"/>
      <c r="W411" s="5"/>
      <c r="X411" s="5"/>
      <c r="Y411" s="5"/>
      <c r="Z411" s="5"/>
    </row>
    <row r="412" ht="30.75" customHeight="1">
      <c r="A412" s="9"/>
      <c r="B412" s="14"/>
      <c r="C412" s="14"/>
      <c r="D412" s="14"/>
      <c r="E412" s="14"/>
      <c r="F412" s="14"/>
      <c r="G412" s="14"/>
      <c r="H412" s="9"/>
      <c r="I412" s="5"/>
      <c r="J412" s="5"/>
      <c r="K412" s="5"/>
      <c r="L412" s="5"/>
      <c r="M412" s="5"/>
      <c r="N412" s="5"/>
      <c r="O412" s="5"/>
      <c r="P412" s="5"/>
      <c r="Q412" s="5"/>
      <c r="R412" s="5"/>
      <c r="S412" s="5"/>
      <c r="T412" s="5"/>
      <c r="U412" s="5"/>
      <c r="V412" s="5"/>
      <c r="W412" s="5"/>
      <c r="X412" s="5"/>
      <c r="Y412" s="5"/>
      <c r="Z412" s="5"/>
    </row>
    <row r="413" ht="30.75" customHeight="1">
      <c r="A413" s="9"/>
      <c r="B413" s="14"/>
      <c r="C413" s="14"/>
      <c r="D413" s="14"/>
      <c r="E413" s="14"/>
      <c r="F413" s="14"/>
      <c r="G413" s="14"/>
      <c r="H413" s="9"/>
      <c r="I413" s="5"/>
      <c r="J413" s="5"/>
      <c r="K413" s="5"/>
      <c r="L413" s="5"/>
      <c r="M413" s="5"/>
      <c r="N413" s="5"/>
      <c r="O413" s="5"/>
      <c r="P413" s="5"/>
      <c r="Q413" s="5"/>
      <c r="R413" s="5"/>
      <c r="S413" s="5"/>
      <c r="T413" s="5"/>
      <c r="U413" s="5"/>
      <c r="V413" s="5"/>
      <c r="W413" s="5"/>
      <c r="X413" s="5"/>
      <c r="Y413" s="5"/>
      <c r="Z413" s="5"/>
    </row>
    <row r="414" ht="30.75" customHeight="1">
      <c r="A414" s="9"/>
      <c r="B414" s="14"/>
      <c r="C414" s="14"/>
      <c r="D414" s="14"/>
      <c r="E414" s="14"/>
      <c r="F414" s="14"/>
      <c r="G414" s="14"/>
      <c r="H414" s="9"/>
      <c r="I414" s="5"/>
      <c r="J414" s="5"/>
      <c r="K414" s="5"/>
      <c r="L414" s="5"/>
      <c r="M414" s="5"/>
      <c r="N414" s="5"/>
      <c r="O414" s="5"/>
      <c r="P414" s="5"/>
      <c r="Q414" s="5"/>
      <c r="R414" s="5"/>
      <c r="S414" s="5"/>
      <c r="T414" s="5"/>
      <c r="U414" s="5"/>
      <c r="V414" s="5"/>
      <c r="W414" s="5"/>
      <c r="X414" s="5"/>
      <c r="Y414" s="5"/>
      <c r="Z414" s="5"/>
    </row>
    <row r="415" ht="30.75" customHeight="1">
      <c r="A415" s="9"/>
      <c r="B415" s="14"/>
      <c r="C415" s="14"/>
      <c r="D415" s="14"/>
      <c r="E415" s="14"/>
      <c r="F415" s="14"/>
      <c r="G415" s="14"/>
      <c r="H415" s="9"/>
      <c r="I415" s="5"/>
      <c r="J415" s="5"/>
      <c r="K415" s="5"/>
      <c r="L415" s="5"/>
      <c r="M415" s="5"/>
      <c r="N415" s="5"/>
      <c r="O415" s="5"/>
      <c r="P415" s="5"/>
      <c r="Q415" s="5"/>
      <c r="R415" s="5"/>
      <c r="S415" s="5"/>
      <c r="T415" s="5"/>
      <c r="U415" s="5"/>
      <c r="V415" s="5"/>
      <c r="W415" s="5"/>
      <c r="X415" s="5"/>
      <c r="Y415" s="5"/>
      <c r="Z415" s="5"/>
    </row>
    <row r="416" ht="30.75" customHeight="1">
      <c r="A416" s="9"/>
      <c r="B416" s="14"/>
      <c r="C416" s="14"/>
      <c r="D416" s="14"/>
      <c r="E416" s="14"/>
      <c r="F416" s="14"/>
      <c r="G416" s="14"/>
      <c r="H416" s="9"/>
      <c r="I416" s="5"/>
      <c r="J416" s="5"/>
      <c r="K416" s="5"/>
      <c r="L416" s="5"/>
      <c r="M416" s="5"/>
      <c r="N416" s="5"/>
      <c r="O416" s="5"/>
      <c r="P416" s="5"/>
      <c r="Q416" s="5"/>
      <c r="R416" s="5"/>
      <c r="S416" s="5"/>
      <c r="T416" s="5"/>
      <c r="U416" s="5"/>
      <c r="V416" s="5"/>
      <c r="W416" s="5"/>
      <c r="X416" s="5"/>
      <c r="Y416" s="5"/>
      <c r="Z416" s="5"/>
    </row>
    <row r="417" ht="30.75" customHeight="1">
      <c r="A417" s="9"/>
      <c r="B417" s="14"/>
      <c r="C417" s="14"/>
      <c r="D417" s="14"/>
      <c r="E417" s="14"/>
      <c r="F417" s="14"/>
      <c r="G417" s="14"/>
      <c r="H417" s="9"/>
      <c r="I417" s="5"/>
      <c r="J417" s="5"/>
      <c r="K417" s="5"/>
      <c r="L417" s="5"/>
      <c r="M417" s="5"/>
      <c r="N417" s="5"/>
      <c r="O417" s="5"/>
      <c r="P417" s="5"/>
      <c r="Q417" s="5"/>
      <c r="R417" s="5"/>
      <c r="S417" s="5"/>
      <c r="T417" s="5"/>
      <c r="U417" s="5"/>
      <c r="V417" s="5"/>
      <c r="W417" s="5"/>
      <c r="X417" s="5"/>
      <c r="Y417" s="5"/>
      <c r="Z417" s="5"/>
    </row>
    <row r="418" ht="30.75" customHeight="1">
      <c r="A418" s="9"/>
      <c r="B418" s="14"/>
      <c r="C418" s="14"/>
      <c r="D418" s="14"/>
      <c r="E418" s="14"/>
      <c r="F418" s="14"/>
      <c r="G418" s="14"/>
      <c r="H418" s="9"/>
      <c r="I418" s="5"/>
      <c r="J418" s="5"/>
      <c r="K418" s="5"/>
      <c r="L418" s="5"/>
      <c r="M418" s="5"/>
      <c r="N418" s="5"/>
      <c r="O418" s="5"/>
      <c r="P418" s="5"/>
      <c r="Q418" s="5"/>
      <c r="R418" s="5"/>
      <c r="S418" s="5"/>
      <c r="T418" s="5"/>
      <c r="U418" s="5"/>
      <c r="V418" s="5"/>
      <c r="W418" s="5"/>
      <c r="X418" s="5"/>
      <c r="Y418" s="5"/>
      <c r="Z418" s="5"/>
    </row>
    <row r="419" ht="30.75" customHeight="1">
      <c r="A419" s="9"/>
      <c r="B419" s="14"/>
      <c r="C419" s="14"/>
      <c r="D419" s="14"/>
      <c r="E419" s="14"/>
      <c r="F419" s="14"/>
      <c r="G419" s="14"/>
      <c r="H419" s="9"/>
      <c r="I419" s="5"/>
      <c r="J419" s="5"/>
      <c r="K419" s="5"/>
      <c r="L419" s="5"/>
      <c r="M419" s="5"/>
      <c r="N419" s="5"/>
      <c r="O419" s="5"/>
      <c r="P419" s="5"/>
      <c r="Q419" s="5"/>
      <c r="R419" s="5"/>
      <c r="S419" s="5"/>
      <c r="T419" s="5"/>
      <c r="U419" s="5"/>
      <c r="V419" s="5"/>
      <c r="W419" s="5"/>
      <c r="X419" s="5"/>
      <c r="Y419" s="5"/>
      <c r="Z419" s="5"/>
    </row>
    <row r="420" ht="30.75" customHeight="1">
      <c r="A420" s="9"/>
      <c r="B420" s="14"/>
      <c r="C420" s="14"/>
      <c r="D420" s="14"/>
      <c r="E420" s="14"/>
      <c r="F420" s="14"/>
      <c r="G420" s="14"/>
      <c r="H420" s="9"/>
      <c r="I420" s="5"/>
      <c r="J420" s="5"/>
      <c r="K420" s="5"/>
      <c r="L420" s="5"/>
      <c r="M420" s="5"/>
      <c r="N420" s="5"/>
      <c r="O420" s="5"/>
      <c r="P420" s="5"/>
      <c r="Q420" s="5"/>
      <c r="R420" s="5"/>
      <c r="S420" s="5"/>
      <c r="T420" s="5"/>
      <c r="U420" s="5"/>
      <c r="V420" s="5"/>
      <c r="W420" s="5"/>
      <c r="X420" s="5"/>
      <c r="Y420" s="5"/>
      <c r="Z420" s="5"/>
    </row>
    <row r="421" ht="30.75" customHeight="1">
      <c r="A421" s="9"/>
      <c r="B421" s="14"/>
      <c r="C421" s="14"/>
      <c r="D421" s="14"/>
      <c r="E421" s="14"/>
      <c r="F421" s="14"/>
      <c r="G421" s="14"/>
      <c r="H421" s="9"/>
      <c r="I421" s="5"/>
      <c r="J421" s="5"/>
      <c r="K421" s="5"/>
      <c r="L421" s="5"/>
      <c r="M421" s="5"/>
      <c r="N421" s="5"/>
      <c r="O421" s="5"/>
      <c r="P421" s="5"/>
      <c r="Q421" s="5"/>
      <c r="R421" s="5"/>
      <c r="S421" s="5"/>
      <c r="T421" s="5"/>
      <c r="U421" s="5"/>
      <c r="V421" s="5"/>
      <c r="W421" s="5"/>
      <c r="X421" s="5"/>
      <c r="Y421" s="5"/>
      <c r="Z421" s="5"/>
    </row>
    <row r="422" ht="30.75" customHeight="1">
      <c r="A422" s="9"/>
      <c r="B422" s="14"/>
      <c r="C422" s="14"/>
      <c r="D422" s="14"/>
      <c r="E422" s="14"/>
      <c r="F422" s="14"/>
      <c r="G422" s="14"/>
      <c r="H422" s="9"/>
      <c r="I422" s="5"/>
      <c r="J422" s="5"/>
      <c r="K422" s="5"/>
      <c r="L422" s="5"/>
      <c r="M422" s="5"/>
      <c r="N422" s="5"/>
      <c r="O422" s="5"/>
      <c r="P422" s="5"/>
      <c r="Q422" s="5"/>
      <c r="R422" s="5"/>
      <c r="S422" s="5"/>
      <c r="T422" s="5"/>
      <c r="U422" s="5"/>
      <c r="V422" s="5"/>
      <c r="W422" s="5"/>
      <c r="X422" s="5"/>
      <c r="Y422" s="5"/>
      <c r="Z422" s="5"/>
    </row>
    <row r="423" ht="30.75" customHeight="1">
      <c r="A423" s="9"/>
      <c r="B423" s="14"/>
      <c r="C423" s="14"/>
      <c r="D423" s="14"/>
      <c r="E423" s="14"/>
      <c r="F423" s="14"/>
      <c r="G423" s="14"/>
      <c r="H423" s="9"/>
      <c r="I423" s="5"/>
      <c r="J423" s="5"/>
      <c r="K423" s="5"/>
      <c r="L423" s="5"/>
      <c r="M423" s="5"/>
      <c r="N423" s="5"/>
      <c r="O423" s="5"/>
      <c r="P423" s="5"/>
      <c r="Q423" s="5"/>
      <c r="R423" s="5"/>
      <c r="S423" s="5"/>
      <c r="T423" s="5"/>
      <c r="U423" s="5"/>
      <c r="V423" s="5"/>
      <c r="W423" s="5"/>
      <c r="X423" s="5"/>
      <c r="Y423" s="5"/>
      <c r="Z423" s="5"/>
    </row>
    <row r="424" ht="30.75" customHeight="1">
      <c r="A424" s="9"/>
      <c r="B424" s="14"/>
      <c r="C424" s="14"/>
      <c r="D424" s="14"/>
      <c r="E424" s="14"/>
      <c r="F424" s="14"/>
      <c r="G424" s="14"/>
      <c r="H424" s="9"/>
      <c r="I424" s="5"/>
      <c r="J424" s="5"/>
      <c r="K424" s="5"/>
      <c r="L424" s="5"/>
      <c r="M424" s="5"/>
      <c r="N424" s="5"/>
      <c r="O424" s="5"/>
      <c r="P424" s="5"/>
      <c r="Q424" s="5"/>
      <c r="R424" s="5"/>
      <c r="S424" s="5"/>
      <c r="T424" s="5"/>
      <c r="U424" s="5"/>
      <c r="V424" s="5"/>
      <c r="W424" s="5"/>
      <c r="X424" s="5"/>
      <c r="Y424" s="5"/>
      <c r="Z424" s="5"/>
    </row>
    <row r="425" ht="30.75" customHeight="1">
      <c r="A425" s="9"/>
      <c r="B425" s="14"/>
      <c r="C425" s="14"/>
      <c r="D425" s="14"/>
      <c r="E425" s="14"/>
      <c r="F425" s="14"/>
      <c r="G425" s="14"/>
      <c r="H425" s="9"/>
      <c r="I425" s="5"/>
      <c r="J425" s="5"/>
      <c r="K425" s="5"/>
      <c r="L425" s="5"/>
      <c r="M425" s="5"/>
      <c r="N425" s="5"/>
      <c r="O425" s="5"/>
      <c r="P425" s="5"/>
      <c r="Q425" s="5"/>
      <c r="R425" s="5"/>
      <c r="S425" s="5"/>
      <c r="T425" s="5"/>
      <c r="U425" s="5"/>
      <c r="V425" s="5"/>
      <c r="W425" s="5"/>
      <c r="X425" s="5"/>
      <c r="Y425" s="5"/>
      <c r="Z425" s="5"/>
    </row>
    <row r="426" ht="30.75" customHeight="1">
      <c r="A426" s="9"/>
      <c r="B426" s="14"/>
      <c r="C426" s="14"/>
      <c r="D426" s="14"/>
      <c r="E426" s="14"/>
      <c r="F426" s="14"/>
      <c r="G426" s="14"/>
      <c r="H426" s="9"/>
      <c r="I426" s="5"/>
      <c r="J426" s="5"/>
      <c r="K426" s="5"/>
      <c r="L426" s="5"/>
      <c r="M426" s="5"/>
      <c r="N426" s="5"/>
      <c r="O426" s="5"/>
      <c r="P426" s="5"/>
      <c r="Q426" s="5"/>
      <c r="R426" s="5"/>
      <c r="S426" s="5"/>
      <c r="T426" s="5"/>
      <c r="U426" s="5"/>
      <c r="V426" s="5"/>
      <c r="W426" s="5"/>
      <c r="X426" s="5"/>
      <c r="Y426" s="5"/>
      <c r="Z426" s="5"/>
    </row>
    <row r="427" ht="30.75" customHeight="1">
      <c r="A427" s="9"/>
      <c r="B427" s="14"/>
      <c r="C427" s="14"/>
      <c r="D427" s="14"/>
      <c r="E427" s="14"/>
      <c r="F427" s="14"/>
      <c r="G427" s="14"/>
      <c r="H427" s="9"/>
      <c r="I427" s="5"/>
      <c r="J427" s="5"/>
      <c r="K427" s="5"/>
      <c r="L427" s="5"/>
      <c r="M427" s="5"/>
      <c r="N427" s="5"/>
      <c r="O427" s="5"/>
      <c r="P427" s="5"/>
      <c r="Q427" s="5"/>
      <c r="R427" s="5"/>
      <c r="S427" s="5"/>
      <c r="T427" s="5"/>
      <c r="U427" s="5"/>
      <c r="V427" s="5"/>
      <c r="W427" s="5"/>
      <c r="X427" s="5"/>
      <c r="Y427" s="5"/>
      <c r="Z427" s="5"/>
    </row>
    <row r="428" ht="30.75" customHeight="1">
      <c r="A428" s="9"/>
      <c r="B428" s="14"/>
      <c r="C428" s="14"/>
      <c r="D428" s="14"/>
      <c r="E428" s="14"/>
      <c r="F428" s="14"/>
      <c r="G428" s="14"/>
      <c r="H428" s="9"/>
      <c r="I428" s="5"/>
      <c r="J428" s="5"/>
      <c r="K428" s="5"/>
      <c r="L428" s="5"/>
      <c r="M428" s="5"/>
      <c r="N428" s="5"/>
      <c r="O428" s="5"/>
      <c r="P428" s="5"/>
      <c r="Q428" s="5"/>
      <c r="R428" s="5"/>
      <c r="S428" s="5"/>
      <c r="T428" s="5"/>
      <c r="U428" s="5"/>
      <c r="V428" s="5"/>
      <c r="W428" s="5"/>
      <c r="X428" s="5"/>
      <c r="Y428" s="5"/>
      <c r="Z428" s="5"/>
    </row>
    <row r="429" ht="30.75" customHeight="1">
      <c r="A429" s="9"/>
      <c r="B429" s="14"/>
      <c r="C429" s="14"/>
      <c r="D429" s="14"/>
      <c r="E429" s="14"/>
      <c r="F429" s="14"/>
      <c r="G429" s="14"/>
      <c r="H429" s="9"/>
      <c r="I429" s="5"/>
      <c r="J429" s="5"/>
      <c r="K429" s="5"/>
      <c r="L429" s="5"/>
      <c r="M429" s="5"/>
      <c r="N429" s="5"/>
      <c r="O429" s="5"/>
      <c r="P429" s="5"/>
      <c r="Q429" s="5"/>
      <c r="R429" s="5"/>
      <c r="S429" s="5"/>
      <c r="T429" s="5"/>
      <c r="U429" s="5"/>
      <c r="V429" s="5"/>
      <c r="W429" s="5"/>
      <c r="X429" s="5"/>
      <c r="Y429" s="5"/>
      <c r="Z429" s="5"/>
    </row>
    <row r="430" ht="30.75" customHeight="1">
      <c r="A430" s="9"/>
      <c r="B430" s="14"/>
      <c r="C430" s="14"/>
      <c r="D430" s="14"/>
      <c r="E430" s="14"/>
      <c r="F430" s="14"/>
      <c r="G430" s="14"/>
      <c r="H430" s="9"/>
      <c r="I430" s="5"/>
      <c r="J430" s="5"/>
      <c r="K430" s="5"/>
      <c r="L430" s="5"/>
      <c r="M430" s="5"/>
      <c r="N430" s="5"/>
      <c r="O430" s="5"/>
      <c r="P430" s="5"/>
      <c r="Q430" s="5"/>
      <c r="R430" s="5"/>
      <c r="S430" s="5"/>
      <c r="T430" s="5"/>
      <c r="U430" s="5"/>
      <c r="V430" s="5"/>
      <c r="W430" s="5"/>
      <c r="X430" s="5"/>
      <c r="Y430" s="5"/>
      <c r="Z430" s="5"/>
    </row>
    <row r="431" ht="30.75" customHeight="1">
      <c r="A431" s="9"/>
      <c r="B431" s="14"/>
      <c r="C431" s="14"/>
      <c r="D431" s="14"/>
      <c r="E431" s="14"/>
      <c r="F431" s="14"/>
      <c r="G431" s="14"/>
      <c r="H431" s="9"/>
      <c r="I431" s="5"/>
      <c r="J431" s="5"/>
      <c r="K431" s="5"/>
      <c r="L431" s="5"/>
      <c r="M431" s="5"/>
      <c r="N431" s="5"/>
      <c r="O431" s="5"/>
      <c r="P431" s="5"/>
      <c r="Q431" s="5"/>
      <c r="R431" s="5"/>
      <c r="S431" s="5"/>
      <c r="T431" s="5"/>
      <c r="U431" s="5"/>
      <c r="V431" s="5"/>
      <c r="W431" s="5"/>
      <c r="X431" s="5"/>
      <c r="Y431" s="5"/>
      <c r="Z431" s="5"/>
    </row>
    <row r="432" ht="30.75" customHeight="1">
      <c r="A432" s="9"/>
      <c r="B432" s="14"/>
      <c r="C432" s="14"/>
      <c r="D432" s="14"/>
      <c r="E432" s="14"/>
      <c r="F432" s="14"/>
      <c r="G432" s="14"/>
      <c r="H432" s="9"/>
      <c r="I432" s="5"/>
      <c r="J432" s="5"/>
      <c r="K432" s="5"/>
      <c r="L432" s="5"/>
      <c r="M432" s="5"/>
      <c r="N432" s="5"/>
      <c r="O432" s="5"/>
      <c r="P432" s="5"/>
      <c r="Q432" s="5"/>
      <c r="R432" s="5"/>
      <c r="S432" s="5"/>
      <c r="T432" s="5"/>
      <c r="U432" s="5"/>
      <c r="V432" s="5"/>
      <c r="W432" s="5"/>
      <c r="X432" s="5"/>
      <c r="Y432" s="5"/>
      <c r="Z432" s="5"/>
    </row>
    <row r="433" ht="30.75" customHeight="1">
      <c r="A433" s="9"/>
      <c r="B433" s="14"/>
      <c r="C433" s="14"/>
      <c r="D433" s="14"/>
      <c r="E433" s="14"/>
      <c r="F433" s="14"/>
      <c r="G433" s="14"/>
      <c r="H433" s="9"/>
      <c r="I433" s="5"/>
      <c r="J433" s="5"/>
      <c r="K433" s="5"/>
      <c r="L433" s="5"/>
      <c r="M433" s="5"/>
      <c r="N433" s="5"/>
      <c r="O433" s="5"/>
      <c r="P433" s="5"/>
      <c r="Q433" s="5"/>
      <c r="R433" s="5"/>
      <c r="S433" s="5"/>
      <c r="T433" s="5"/>
      <c r="U433" s="5"/>
      <c r="V433" s="5"/>
      <c r="W433" s="5"/>
      <c r="X433" s="5"/>
      <c r="Y433" s="5"/>
      <c r="Z433" s="5"/>
    </row>
    <row r="434" ht="30.75" customHeight="1">
      <c r="A434" s="9"/>
      <c r="B434" s="14"/>
      <c r="C434" s="14"/>
      <c r="D434" s="14"/>
      <c r="E434" s="14"/>
      <c r="F434" s="14"/>
      <c r="G434" s="14"/>
      <c r="H434" s="9"/>
      <c r="I434" s="5"/>
      <c r="J434" s="5"/>
      <c r="K434" s="5"/>
      <c r="L434" s="5"/>
      <c r="M434" s="5"/>
      <c r="N434" s="5"/>
      <c r="O434" s="5"/>
      <c r="P434" s="5"/>
      <c r="Q434" s="5"/>
      <c r="R434" s="5"/>
      <c r="S434" s="5"/>
      <c r="T434" s="5"/>
      <c r="U434" s="5"/>
      <c r="V434" s="5"/>
      <c r="W434" s="5"/>
      <c r="X434" s="5"/>
      <c r="Y434" s="5"/>
      <c r="Z434" s="5"/>
    </row>
    <row r="435" ht="30.75" customHeight="1">
      <c r="A435" s="9"/>
      <c r="B435" s="14"/>
      <c r="C435" s="14"/>
      <c r="D435" s="14"/>
      <c r="E435" s="14"/>
      <c r="F435" s="14"/>
      <c r="G435" s="14"/>
      <c r="H435" s="9"/>
      <c r="I435" s="5"/>
      <c r="J435" s="5"/>
      <c r="K435" s="5"/>
      <c r="L435" s="5"/>
      <c r="M435" s="5"/>
      <c r="N435" s="5"/>
      <c r="O435" s="5"/>
      <c r="P435" s="5"/>
      <c r="Q435" s="5"/>
      <c r="R435" s="5"/>
      <c r="S435" s="5"/>
      <c r="T435" s="5"/>
      <c r="U435" s="5"/>
      <c r="V435" s="5"/>
      <c r="W435" s="5"/>
      <c r="X435" s="5"/>
      <c r="Y435" s="5"/>
      <c r="Z435" s="5"/>
    </row>
    <row r="436" ht="30.75" customHeight="1">
      <c r="A436" s="9"/>
      <c r="B436" s="14"/>
      <c r="C436" s="14"/>
      <c r="D436" s="14"/>
      <c r="E436" s="14"/>
      <c r="F436" s="14"/>
      <c r="G436" s="14"/>
      <c r="H436" s="9"/>
      <c r="I436" s="5"/>
      <c r="J436" s="5"/>
      <c r="K436" s="5"/>
      <c r="L436" s="5"/>
      <c r="M436" s="5"/>
      <c r="N436" s="5"/>
      <c r="O436" s="5"/>
      <c r="P436" s="5"/>
      <c r="Q436" s="5"/>
      <c r="R436" s="5"/>
      <c r="S436" s="5"/>
      <c r="T436" s="5"/>
      <c r="U436" s="5"/>
      <c r="V436" s="5"/>
      <c r="W436" s="5"/>
      <c r="X436" s="5"/>
      <c r="Y436" s="5"/>
      <c r="Z436" s="5"/>
    </row>
    <row r="437" ht="30.75" customHeight="1">
      <c r="A437" s="9"/>
      <c r="B437" s="14"/>
      <c r="C437" s="14"/>
      <c r="D437" s="14"/>
      <c r="E437" s="14"/>
      <c r="F437" s="14"/>
      <c r="G437" s="14"/>
      <c r="H437" s="9"/>
      <c r="I437" s="5"/>
      <c r="J437" s="5"/>
      <c r="K437" s="5"/>
      <c r="L437" s="5"/>
      <c r="M437" s="5"/>
      <c r="N437" s="5"/>
      <c r="O437" s="5"/>
      <c r="P437" s="5"/>
      <c r="Q437" s="5"/>
      <c r="R437" s="5"/>
      <c r="S437" s="5"/>
      <c r="T437" s="5"/>
      <c r="U437" s="5"/>
      <c r="V437" s="5"/>
      <c r="W437" s="5"/>
      <c r="X437" s="5"/>
      <c r="Y437" s="5"/>
      <c r="Z437" s="5"/>
    </row>
    <row r="438" ht="30.75" customHeight="1">
      <c r="A438" s="9"/>
      <c r="B438" s="14"/>
      <c r="C438" s="14"/>
      <c r="D438" s="14"/>
      <c r="E438" s="14"/>
      <c r="F438" s="14"/>
      <c r="G438" s="14"/>
      <c r="H438" s="9"/>
      <c r="I438" s="5"/>
      <c r="J438" s="5"/>
      <c r="K438" s="5"/>
      <c r="L438" s="5"/>
      <c r="M438" s="5"/>
      <c r="N438" s="5"/>
      <c r="O438" s="5"/>
      <c r="P438" s="5"/>
      <c r="Q438" s="5"/>
      <c r="R438" s="5"/>
      <c r="S438" s="5"/>
      <c r="T438" s="5"/>
      <c r="U438" s="5"/>
      <c r="V438" s="5"/>
      <c r="W438" s="5"/>
      <c r="X438" s="5"/>
      <c r="Y438" s="5"/>
      <c r="Z438" s="5"/>
    </row>
    <row r="439" ht="30.75" customHeight="1">
      <c r="A439" s="9"/>
      <c r="B439" s="14"/>
      <c r="C439" s="14"/>
      <c r="D439" s="14"/>
      <c r="E439" s="14"/>
      <c r="F439" s="14"/>
      <c r="G439" s="14"/>
      <c r="H439" s="9"/>
      <c r="I439" s="5"/>
      <c r="J439" s="5"/>
      <c r="K439" s="5"/>
      <c r="L439" s="5"/>
      <c r="M439" s="5"/>
      <c r="N439" s="5"/>
      <c r="O439" s="5"/>
      <c r="P439" s="5"/>
      <c r="Q439" s="5"/>
      <c r="R439" s="5"/>
      <c r="S439" s="5"/>
      <c r="T439" s="5"/>
      <c r="U439" s="5"/>
      <c r="V439" s="5"/>
      <c r="W439" s="5"/>
      <c r="X439" s="5"/>
      <c r="Y439" s="5"/>
      <c r="Z439" s="5"/>
    </row>
    <row r="440" ht="30.75" customHeight="1">
      <c r="A440" s="9"/>
      <c r="B440" s="14"/>
      <c r="C440" s="14"/>
      <c r="D440" s="14"/>
      <c r="E440" s="14"/>
      <c r="F440" s="14"/>
      <c r="G440" s="14"/>
      <c r="H440" s="9"/>
      <c r="I440" s="5"/>
      <c r="J440" s="5"/>
      <c r="K440" s="5"/>
      <c r="L440" s="5"/>
      <c r="M440" s="5"/>
      <c r="N440" s="5"/>
      <c r="O440" s="5"/>
      <c r="P440" s="5"/>
      <c r="Q440" s="5"/>
      <c r="R440" s="5"/>
      <c r="S440" s="5"/>
      <c r="T440" s="5"/>
      <c r="U440" s="5"/>
      <c r="V440" s="5"/>
      <c r="W440" s="5"/>
      <c r="X440" s="5"/>
      <c r="Y440" s="5"/>
      <c r="Z440" s="5"/>
    </row>
    <row r="441" ht="30.75" customHeight="1">
      <c r="A441" s="9"/>
      <c r="B441" s="14"/>
      <c r="C441" s="14"/>
      <c r="D441" s="14"/>
      <c r="E441" s="14"/>
      <c r="F441" s="14"/>
      <c r="G441" s="14"/>
      <c r="H441" s="9"/>
      <c r="I441" s="5"/>
      <c r="J441" s="5"/>
      <c r="K441" s="5"/>
      <c r="L441" s="5"/>
      <c r="M441" s="5"/>
      <c r="N441" s="5"/>
      <c r="O441" s="5"/>
      <c r="P441" s="5"/>
      <c r="Q441" s="5"/>
      <c r="R441" s="5"/>
      <c r="S441" s="5"/>
      <c r="T441" s="5"/>
      <c r="U441" s="5"/>
      <c r="V441" s="5"/>
      <c r="W441" s="5"/>
      <c r="X441" s="5"/>
      <c r="Y441" s="5"/>
      <c r="Z441" s="5"/>
    </row>
    <row r="442" ht="30.75" customHeight="1">
      <c r="A442" s="9"/>
      <c r="B442" s="14"/>
      <c r="C442" s="14"/>
      <c r="D442" s="14"/>
      <c r="E442" s="14"/>
      <c r="F442" s="14"/>
      <c r="G442" s="14"/>
      <c r="H442" s="9"/>
      <c r="I442" s="5"/>
      <c r="J442" s="5"/>
      <c r="K442" s="5"/>
      <c r="L442" s="5"/>
      <c r="M442" s="5"/>
      <c r="N442" s="5"/>
      <c r="O442" s="5"/>
      <c r="P442" s="5"/>
      <c r="Q442" s="5"/>
      <c r="R442" s="5"/>
      <c r="S442" s="5"/>
      <c r="T442" s="5"/>
      <c r="U442" s="5"/>
      <c r="V442" s="5"/>
      <c r="W442" s="5"/>
      <c r="X442" s="5"/>
      <c r="Y442" s="5"/>
      <c r="Z442" s="5"/>
    </row>
    <row r="443" ht="30.75" customHeight="1">
      <c r="A443" s="9"/>
      <c r="B443" s="14"/>
      <c r="C443" s="14"/>
      <c r="D443" s="14"/>
      <c r="E443" s="14"/>
      <c r="F443" s="14"/>
      <c r="G443" s="14"/>
      <c r="H443" s="9"/>
      <c r="I443" s="5"/>
      <c r="J443" s="5"/>
      <c r="K443" s="5"/>
      <c r="L443" s="5"/>
      <c r="M443" s="5"/>
      <c r="N443" s="5"/>
      <c r="O443" s="5"/>
      <c r="P443" s="5"/>
      <c r="Q443" s="5"/>
      <c r="R443" s="5"/>
      <c r="S443" s="5"/>
      <c r="T443" s="5"/>
      <c r="U443" s="5"/>
      <c r="V443" s="5"/>
      <c r="W443" s="5"/>
      <c r="X443" s="5"/>
      <c r="Y443" s="5"/>
      <c r="Z443" s="5"/>
    </row>
    <row r="444" ht="30.75" customHeight="1">
      <c r="A444" s="9"/>
      <c r="B444" s="14"/>
      <c r="C444" s="14"/>
      <c r="D444" s="14"/>
      <c r="E444" s="14"/>
      <c r="F444" s="14"/>
      <c r="G444" s="14"/>
      <c r="H444" s="9"/>
      <c r="I444" s="5"/>
      <c r="J444" s="5"/>
      <c r="K444" s="5"/>
      <c r="L444" s="5"/>
      <c r="M444" s="5"/>
      <c r="N444" s="5"/>
      <c r="O444" s="5"/>
      <c r="P444" s="5"/>
      <c r="Q444" s="5"/>
      <c r="R444" s="5"/>
      <c r="S444" s="5"/>
      <c r="T444" s="5"/>
      <c r="U444" s="5"/>
      <c r="V444" s="5"/>
      <c r="W444" s="5"/>
      <c r="X444" s="5"/>
      <c r="Y444" s="5"/>
      <c r="Z444" s="5"/>
    </row>
    <row r="445" ht="30.75" customHeight="1">
      <c r="A445" s="9"/>
      <c r="B445" s="14"/>
      <c r="C445" s="14"/>
      <c r="D445" s="14"/>
      <c r="E445" s="14"/>
      <c r="F445" s="14"/>
      <c r="G445" s="14"/>
      <c r="H445" s="9"/>
      <c r="I445" s="5"/>
      <c r="J445" s="5"/>
      <c r="K445" s="5"/>
      <c r="L445" s="5"/>
      <c r="M445" s="5"/>
      <c r="N445" s="5"/>
      <c r="O445" s="5"/>
      <c r="P445" s="5"/>
      <c r="Q445" s="5"/>
      <c r="R445" s="5"/>
      <c r="S445" s="5"/>
      <c r="T445" s="5"/>
      <c r="U445" s="5"/>
      <c r="V445" s="5"/>
      <c r="W445" s="5"/>
      <c r="X445" s="5"/>
      <c r="Y445" s="5"/>
      <c r="Z445" s="5"/>
    </row>
    <row r="446" ht="30.75" customHeight="1">
      <c r="A446" s="9"/>
      <c r="B446" s="14"/>
      <c r="C446" s="14"/>
      <c r="D446" s="14"/>
      <c r="E446" s="14"/>
      <c r="F446" s="14"/>
      <c r="G446" s="14"/>
      <c r="H446" s="9"/>
      <c r="I446" s="5"/>
      <c r="J446" s="5"/>
      <c r="K446" s="5"/>
      <c r="L446" s="5"/>
      <c r="M446" s="5"/>
      <c r="N446" s="5"/>
      <c r="O446" s="5"/>
      <c r="P446" s="5"/>
      <c r="Q446" s="5"/>
      <c r="R446" s="5"/>
      <c r="S446" s="5"/>
      <c r="T446" s="5"/>
      <c r="U446" s="5"/>
      <c r="V446" s="5"/>
      <c r="W446" s="5"/>
      <c r="X446" s="5"/>
      <c r="Y446" s="5"/>
      <c r="Z446" s="5"/>
    </row>
    <row r="447" ht="30.75" customHeight="1">
      <c r="A447" s="9"/>
      <c r="B447" s="14"/>
      <c r="C447" s="14"/>
      <c r="D447" s="14"/>
      <c r="E447" s="14"/>
      <c r="F447" s="14"/>
      <c r="G447" s="14"/>
      <c r="H447" s="9"/>
      <c r="I447" s="5"/>
      <c r="J447" s="5"/>
      <c r="K447" s="5"/>
      <c r="L447" s="5"/>
      <c r="M447" s="5"/>
      <c r="N447" s="5"/>
      <c r="O447" s="5"/>
      <c r="P447" s="5"/>
      <c r="Q447" s="5"/>
      <c r="R447" s="5"/>
      <c r="S447" s="5"/>
      <c r="T447" s="5"/>
      <c r="U447" s="5"/>
      <c r="V447" s="5"/>
      <c r="W447" s="5"/>
      <c r="X447" s="5"/>
      <c r="Y447" s="5"/>
      <c r="Z447" s="5"/>
    </row>
    <row r="448" ht="30.75" customHeight="1">
      <c r="A448" s="9"/>
      <c r="B448" s="14"/>
      <c r="C448" s="14"/>
      <c r="D448" s="14"/>
      <c r="E448" s="14"/>
      <c r="F448" s="14"/>
      <c r="G448" s="14"/>
      <c r="H448" s="9"/>
      <c r="I448" s="5"/>
      <c r="J448" s="5"/>
      <c r="K448" s="5"/>
      <c r="L448" s="5"/>
      <c r="M448" s="5"/>
      <c r="N448" s="5"/>
      <c r="O448" s="5"/>
      <c r="P448" s="5"/>
      <c r="Q448" s="5"/>
      <c r="R448" s="5"/>
      <c r="S448" s="5"/>
      <c r="T448" s="5"/>
      <c r="U448" s="5"/>
      <c r="V448" s="5"/>
      <c r="W448" s="5"/>
      <c r="X448" s="5"/>
      <c r="Y448" s="5"/>
      <c r="Z448" s="5"/>
    </row>
    <row r="449" ht="30.75" customHeight="1">
      <c r="A449" s="9"/>
      <c r="B449" s="14"/>
      <c r="C449" s="14"/>
      <c r="D449" s="14"/>
      <c r="E449" s="14"/>
      <c r="F449" s="14"/>
      <c r="G449" s="14"/>
      <c r="H449" s="9"/>
      <c r="I449" s="5"/>
      <c r="J449" s="5"/>
      <c r="K449" s="5"/>
      <c r="L449" s="5"/>
      <c r="M449" s="5"/>
      <c r="N449" s="5"/>
      <c r="O449" s="5"/>
      <c r="P449" s="5"/>
      <c r="Q449" s="5"/>
      <c r="R449" s="5"/>
      <c r="S449" s="5"/>
      <c r="T449" s="5"/>
      <c r="U449" s="5"/>
      <c r="V449" s="5"/>
      <c r="W449" s="5"/>
      <c r="X449" s="5"/>
      <c r="Y449" s="5"/>
      <c r="Z449" s="5"/>
    </row>
    <row r="450" ht="30.75" customHeight="1">
      <c r="A450" s="9"/>
      <c r="B450" s="14"/>
      <c r="C450" s="14"/>
      <c r="D450" s="14"/>
      <c r="E450" s="14"/>
      <c r="F450" s="14"/>
      <c r="G450" s="14"/>
      <c r="H450" s="9"/>
      <c r="I450" s="5"/>
      <c r="J450" s="5"/>
      <c r="K450" s="5"/>
      <c r="L450" s="5"/>
      <c r="M450" s="5"/>
      <c r="N450" s="5"/>
      <c r="O450" s="5"/>
      <c r="P450" s="5"/>
      <c r="Q450" s="5"/>
      <c r="R450" s="5"/>
      <c r="S450" s="5"/>
      <c r="T450" s="5"/>
      <c r="U450" s="5"/>
      <c r="V450" s="5"/>
      <c r="W450" s="5"/>
      <c r="X450" s="5"/>
      <c r="Y450" s="5"/>
      <c r="Z450" s="5"/>
    </row>
    <row r="451" ht="30.75" customHeight="1">
      <c r="A451" s="9"/>
      <c r="B451" s="14"/>
      <c r="C451" s="14"/>
      <c r="D451" s="14"/>
      <c r="E451" s="14"/>
      <c r="F451" s="14"/>
      <c r="G451" s="14"/>
      <c r="H451" s="9"/>
      <c r="I451" s="5"/>
      <c r="J451" s="5"/>
      <c r="K451" s="5"/>
      <c r="L451" s="5"/>
      <c r="M451" s="5"/>
      <c r="N451" s="5"/>
      <c r="O451" s="5"/>
      <c r="P451" s="5"/>
      <c r="Q451" s="5"/>
      <c r="R451" s="5"/>
      <c r="S451" s="5"/>
      <c r="T451" s="5"/>
      <c r="U451" s="5"/>
      <c r="V451" s="5"/>
      <c r="W451" s="5"/>
      <c r="X451" s="5"/>
      <c r="Y451" s="5"/>
      <c r="Z451" s="5"/>
    </row>
    <row r="452" ht="30.75" customHeight="1">
      <c r="A452" s="9"/>
      <c r="B452" s="14"/>
      <c r="C452" s="14"/>
      <c r="D452" s="14"/>
      <c r="E452" s="14"/>
      <c r="F452" s="14"/>
      <c r="G452" s="14"/>
      <c r="H452" s="9"/>
      <c r="I452" s="5"/>
      <c r="J452" s="5"/>
      <c r="K452" s="5"/>
      <c r="L452" s="5"/>
      <c r="M452" s="5"/>
      <c r="N452" s="5"/>
      <c r="O452" s="5"/>
      <c r="P452" s="5"/>
      <c r="Q452" s="5"/>
      <c r="R452" s="5"/>
      <c r="S452" s="5"/>
      <c r="T452" s="5"/>
      <c r="U452" s="5"/>
      <c r="V452" s="5"/>
      <c r="W452" s="5"/>
      <c r="X452" s="5"/>
      <c r="Y452" s="5"/>
      <c r="Z452" s="5"/>
    </row>
    <row r="453" ht="30.75" customHeight="1">
      <c r="A453" s="9"/>
      <c r="B453" s="14"/>
      <c r="C453" s="14"/>
      <c r="D453" s="14"/>
      <c r="E453" s="14"/>
      <c r="F453" s="14"/>
      <c r="G453" s="14"/>
      <c r="H453" s="9"/>
      <c r="I453" s="5"/>
      <c r="J453" s="5"/>
      <c r="K453" s="5"/>
      <c r="L453" s="5"/>
      <c r="M453" s="5"/>
      <c r="N453" s="5"/>
      <c r="O453" s="5"/>
      <c r="P453" s="5"/>
      <c r="Q453" s="5"/>
      <c r="R453" s="5"/>
      <c r="S453" s="5"/>
      <c r="T453" s="5"/>
      <c r="U453" s="5"/>
      <c r="V453" s="5"/>
      <c r="W453" s="5"/>
      <c r="X453" s="5"/>
      <c r="Y453" s="5"/>
      <c r="Z453" s="5"/>
    </row>
    <row r="454" ht="30.75" customHeight="1">
      <c r="A454" s="9"/>
      <c r="B454" s="14"/>
      <c r="C454" s="14"/>
      <c r="D454" s="14"/>
      <c r="E454" s="14"/>
      <c r="F454" s="14"/>
      <c r="G454" s="14"/>
      <c r="H454" s="9"/>
      <c r="I454" s="5"/>
      <c r="J454" s="5"/>
      <c r="K454" s="5"/>
      <c r="L454" s="5"/>
      <c r="M454" s="5"/>
      <c r="N454" s="5"/>
      <c r="O454" s="5"/>
      <c r="P454" s="5"/>
      <c r="Q454" s="5"/>
      <c r="R454" s="5"/>
      <c r="S454" s="5"/>
      <c r="T454" s="5"/>
      <c r="U454" s="5"/>
      <c r="V454" s="5"/>
      <c r="W454" s="5"/>
      <c r="X454" s="5"/>
      <c r="Y454" s="5"/>
      <c r="Z454" s="5"/>
    </row>
    <row r="455" ht="30.75" customHeight="1">
      <c r="A455" s="9"/>
      <c r="B455" s="14"/>
      <c r="C455" s="14"/>
      <c r="D455" s="14"/>
      <c r="E455" s="14"/>
      <c r="F455" s="14"/>
      <c r="G455" s="14"/>
      <c r="H455" s="9"/>
      <c r="I455" s="5"/>
      <c r="J455" s="5"/>
      <c r="K455" s="5"/>
      <c r="L455" s="5"/>
      <c r="M455" s="5"/>
      <c r="N455" s="5"/>
      <c r="O455" s="5"/>
      <c r="P455" s="5"/>
      <c r="Q455" s="5"/>
      <c r="R455" s="5"/>
      <c r="S455" s="5"/>
      <c r="T455" s="5"/>
      <c r="U455" s="5"/>
      <c r="V455" s="5"/>
      <c r="W455" s="5"/>
      <c r="X455" s="5"/>
      <c r="Y455" s="5"/>
      <c r="Z455" s="5"/>
    </row>
    <row r="456" ht="30.75" customHeight="1">
      <c r="A456" s="9"/>
      <c r="B456" s="14"/>
      <c r="C456" s="14"/>
      <c r="D456" s="14"/>
      <c r="E456" s="14"/>
      <c r="F456" s="14"/>
      <c r="G456" s="14"/>
      <c r="H456" s="9"/>
      <c r="I456" s="5"/>
      <c r="J456" s="5"/>
      <c r="K456" s="5"/>
      <c r="L456" s="5"/>
      <c r="M456" s="5"/>
      <c r="N456" s="5"/>
      <c r="O456" s="5"/>
      <c r="P456" s="5"/>
      <c r="Q456" s="5"/>
      <c r="R456" s="5"/>
      <c r="S456" s="5"/>
      <c r="T456" s="5"/>
      <c r="U456" s="5"/>
      <c r="V456" s="5"/>
      <c r="W456" s="5"/>
      <c r="X456" s="5"/>
      <c r="Y456" s="5"/>
      <c r="Z456" s="5"/>
    </row>
    <row r="457" ht="30.75" customHeight="1">
      <c r="A457" s="9"/>
      <c r="B457" s="14"/>
      <c r="C457" s="14"/>
      <c r="D457" s="14"/>
      <c r="E457" s="14"/>
      <c r="F457" s="14"/>
      <c r="G457" s="14"/>
      <c r="H457" s="9"/>
      <c r="I457" s="5"/>
      <c r="J457" s="5"/>
      <c r="K457" s="5"/>
      <c r="L457" s="5"/>
      <c r="M457" s="5"/>
      <c r="N457" s="5"/>
      <c r="O457" s="5"/>
      <c r="P457" s="5"/>
      <c r="Q457" s="5"/>
      <c r="R457" s="5"/>
      <c r="S457" s="5"/>
      <c r="T457" s="5"/>
      <c r="U457" s="5"/>
      <c r="V457" s="5"/>
      <c r="W457" s="5"/>
      <c r="X457" s="5"/>
      <c r="Y457" s="5"/>
      <c r="Z457" s="5"/>
    </row>
    <row r="458" ht="30.75" customHeight="1">
      <c r="A458" s="9"/>
      <c r="B458" s="14"/>
      <c r="C458" s="14"/>
      <c r="D458" s="14"/>
      <c r="E458" s="14"/>
      <c r="F458" s="14"/>
      <c r="G458" s="14"/>
      <c r="H458" s="9"/>
      <c r="I458" s="5"/>
      <c r="J458" s="5"/>
      <c r="K458" s="5"/>
      <c r="L458" s="5"/>
      <c r="M458" s="5"/>
      <c r="N458" s="5"/>
      <c r="O458" s="5"/>
      <c r="P458" s="5"/>
      <c r="Q458" s="5"/>
      <c r="R458" s="5"/>
      <c r="S458" s="5"/>
      <c r="T458" s="5"/>
      <c r="U458" s="5"/>
      <c r="V458" s="5"/>
      <c r="W458" s="5"/>
      <c r="X458" s="5"/>
      <c r="Y458" s="5"/>
      <c r="Z458" s="5"/>
    </row>
    <row r="459" ht="30.75" customHeight="1">
      <c r="A459" s="9"/>
      <c r="B459" s="14"/>
      <c r="C459" s="14"/>
      <c r="D459" s="14"/>
      <c r="E459" s="14"/>
      <c r="F459" s="14"/>
      <c r="G459" s="14"/>
      <c r="H459" s="9"/>
      <c r="I459" s="5"/>
      <c r="J459" s="5"/>
      <c r="K459" s="5"/>
      <c r="L459" s="5"/>
      <c r="M459" s="5"/>
      <c r="N459" s="5"/>
      <c r="O459" s="5"/>
      <c r="P459" s="5"/>
      <c r="Q459" s="5"/>
      <c r="R459" s="5"/>
      <c r="S459" s="5"/>
      <c r="T459" s="5"/>
      <c r="U459" s="5"/>
      <c r="V459" s="5"/>
      <c r="W459" s="5"/>
      <c r="X459" s="5"/>
      <c r="Y459" s="5"/>
      <c r="Z459" s="5"/>
    </row>
    <row r="460" ht="30.75" customHeight="1">
      <c r="A460" s="9"/>
      <c r="B460" s="14"/>
      <c r="C460" s="14"/>
      <c r="D460" s="14"/>
      <c r="E460" s="14"/>
      <c r="F460" s="14"/>
      <c r="G460" s="14"/>
      <c r="H460" s="9"/>
      <c r="I460" s="5"/>
      <c r="J460" s="5"/>
      <c r="K460" s="5"/>
      <c r="L460" s="5"/>
      <c r="M460" s="5"/>
      <c r="N460" s="5"/>
      <c r="O460" s="5"/>
      <c r="P460" s="5"/>
      <c r="Q460" s="5"/>
      <c r="R460" s="5"/>
      <c r="S460" s="5"/>
      <c r="T460" s="5"/>
      <c r="U460" s="5"/>
      <c r="V460" s="5"/>
      <c r="W460" s="5"/>
      <c r="X460" s="5"/>
      <c r="Y460" s="5"/>
      <c r="Z460" s="5"/>
    </row>
    <row r="461" ht="30.75" customHeight="1">
      <c r="A461" s="9"/>
      <c r="B461" s="14"/>
      <c r="C461" s="14"/>
      <c r="D461" s="14"/>
      <c r="E461" s="14"/>
      <c r="F461" s="14"/>
      <c r="G461" s="14"/>
      <c r="H461" s="9"/>
      <c r="I461" s="5"/>
      <c r="J461" s="5"/>
      <c r="K461" s="5"/>
      <c r="L461" s="5"/>
      <c r="M461" s="5"/>
      <c r="N461" s="5"/>
      <c r="O461" s="5"/>
      <c r="P461" s="5"/>
      <c r="Q461" s="5"/>
      <c r="R461" s="5"/>
      <c r="S461" s="5"/>
      <c r="T461" s="5"/>
      <c r="U461" s="5"/>
      <c r="V461" s="5"/>
      <c r="W461" s="5"/>
      <c r="X461" s="5"/>
      <c r="Y461" s="5"/>
      <c r="Z461" s="5"/>
    </row>
    <row r="462" ht="30.75" customHeight="1">
      <c r="A462" s="9"/>
      <c r="B462" s="14"/>
      <c r="C462" s="14"/>
      <c r="D462" s="14"/>
      <c r="E462" s="14"/>
      <c r="F462" s="14"/>
      <c r="G462" s="14"/>
      <c r="H462" s="9"/>
      <c r="I462" s="5"/>
      <c r="J462" s="5"/>
      <c r="K462" s="5"/>
      <c r="L462" s="5"/>
      <c r="M462" s="5"/>
      <c r="N462" s="5"/>
      <c r="O462" s="5"/>
      <c r="P462" s="5"/>
      <c r="Q462" s="5"/>
      <c r="R462" s="5"/>
      <c r="S462" s="5"/>
      <c r="T462" s="5"/>
      <c r="U462" s="5"/>
      <c r="V462" s="5"/>
      <c r="W462" s="5"/>
      <c r="X462" s="5"/>
      <c r="Y462" s="5"/>
      <c r="Z462" s="5"/>
    </row>
    <row r="463" ht="30.75" customHeight="1">
      <c r="A463" s="9"/>
      <c r="B463" s="14"/>
      <c r="C463" s="14"/>
      <c r="D463" s="14"/>
      <c r="E463" s="14"/>
      <c r="F463" s="14"/>
      <c r="G463" s="14"/>
      <c r="H463" s="9"/>
      <c r="I463" s="5"/>
      <c r="J463" s="5"/>
      <c r="K463" s="5"/>
      <c r="L463" s="5"/>
      <c r="M463" s="5"/>
      <c r="N463" s="5"/>
      <c r="O463" s="5"/>
      <c r="P463" s="5"/>
      <c r="Q463" s="5"/>
      <c r="R463" s="5"/>
      <c r="S463" s="5"/>
      <c r="T463" s="5"/>
      <c r="U463" s="5"/>
      <c r="V463" s="5"/>
      <c r="W463" s="5"/>
      <c r="X463" s="5"/>
      <c r="Y463" s="5"/>
      <c r="Z463" s="5"/>
    </row>
    <row r="464" ht="30.75" customHeight="1">
      <c r="A464" s="9"/>
      <c r="B464" s="14"/>
      <c r="C464" s="14"/>
      <c r="D464" s="14"/>
      <c r="E464" s="14"/>
      <c r="F464" s="14"/>
      <c r="G464" s="14"/>
      <c r="H464" s="9"/>
      <c r="I464" s="5"/>
      <c r="J464" s="5"/>
      <c r="K464" s="5"/>
      <c r="L464" s="5"/>
      <c r="M464" s="5"/>
      <c r="N464" s="5"/>
      <c r="O464" s="5"/>
      <c r="P464" s="5"/>
      <c r="Q464" s="5"/>
      <c r="R464" s="5"/>
      <c r="S464" s="5"/>
      <c r="T464" s="5"/>
      <c r="U464" s="5"/>
      <c r="V464" s="5"/>
      <c r="W464" s="5"/>
      <c r="X464" s="5"/>
      <c r="Y464" s="5"/>
      <c r="Z464" s="5"/>
    </row>
    <row r="465" ht="30.75" customHeight="1">
      <c r="A465" s="9"/>
      <c r="B465" s="14"/>
      <c r="C465" s="14"/>
      <c r="D465" s="14"/>
      <c r="E465" s="14"/>
      <c r="F465" s="14"/>
      <c r="G465" s="14"/>
      <c r="H465" s="9"/>
      <c r="I465" s="5"/>
      <c r="J465" s="5"/>
      <c r="K465" s="5"/>
      <c r="L465" s="5"/>
      <c r="M465" s="5"/>
      <c r="N465" s="5"/>
      <c r="O465" s="5"/>
      <c r="P465" s="5"/>
      <c r="Q465" s="5"/>
      <c r="R465" s="5"/>
      <c r="S465" s="5"/>
      <c r="T465" s="5"/>
      <c r="U465" s="5"/>
      <c r="V465" s="5"/>
      <c r="W465" s="5"/>
      <c r="X465" s="5"/>
      <c r="Y465" s="5"/>
      <c r="Z465" s="5"/>
    </row>
    <row r="466" ht="30.75" customHeight="1">
      <c r="A466" s="9"/>
      <c r="B466" s="14"/>
      <c r="C466" s="14"/>
      <c r="D466" s="14"/>
      <c r="E466" s="14"/>
      <c r="F466" s="14"/>
      <c r="G466" s="14"/>
      <c r="H466" s="9"/>
      <c r="I466" s="5"/>
      <c r="J466" s="5"/>
      <c r="K466" s="5"/>
      <c r="L466" s="5"/>
      <c r="M466" s="5"/>
      <c r="N466" s="5"/>
      <c r="O466" s="5"/>
      <c r="P466" s="5"/>
      <c r="Q466" s="5"/>
      <c r="R466" s="5"/>
      <c r="S466" s="5"/>
      <c r="T466" s="5"/>
      <c r="U466" s="5"/>
      <c r="V466" s="5"/>
      <c r="W466" s="5"/>
      <c r="X466" s="5"/>
      <c r="Y466" s="5"/>
      <c r="Z466" s="5"/>
    </row>
    <row r="467" ht="30.75" customHeight="1">
      <c r="A467" s="9"/>
      <c r="B467" s="14"/>
      <c r="C467" s="14"/>
      <c r="D467" s="14"/>
      <c r="E467" s="14"/>
      <c r="F467" s="14"/>
      <c r="G467" s="14"/>
      <c r="H467" s="9"/>
      <c r="I467" s="5"/>
      <c r="J467" s="5"/>
      <c r="K467" s="5"/>
      <c r="L467" s="5"/>
      <c r="M467" s="5"/>
      <c r="N467" s="5"/>
      <c r="O467" s="5"/>
      <c r="P467" s="5"/>
      <c r="Q467" s="5"/>
      <c r="R467" s="5"/>
      <c r="S467" s="5"/>
      <c r="T467" s="5"/>
      <c r="U467" s="5"/>
      <c r="V467" s="5"/>
      <c r="W467" s="5"/>
      <c r="X467" s="5"/>
      <c r="Y467" s="5"/>
      <c r="Z467" s="5"/>
    </row>
    <row r="468" ht="30.75" customHeight="1">
      <c r="A468" s="9"/>
      <c r="B468" s="14"/>
      <c r="C468" s="14"/>
      <c r="D468" s="14"/>
      <c r="E468" s="14"/>
      <c r="F468" s="14"/>
      <c r="G468" s="14"/>
      <c r="H468" s="9"/>
      <c r="I468" s="5"/>
      <c r="J468" s="5"/>
      <c r="K468" s="5"/>
      <c r="L468" s="5"/>
      <c r="M468" s="5"/>
      <c r="N468" s="5"/>
      <c r="O468" s="5"/>
      <c r="P468" s="5"/>
      <c r="Q468" s="5"/>
      <c r="R468" s="5"/>
      <c r="S468" s="5"/>
      <c r="T468" s="5"/>
      <c r="U468" s="5"/>
      <c r="V468" s="5"/>
      <c r="W468" s="5"/>
      <c r="X468" s="5"/>
      <c r="Y468" s="5"/>
      <c r="Z468" s="5"/>
    </row>
    <row r="469" ht="30.75" customHeight="1">
      <c r="A469" s="9"/>
      <c r="B469" s="14"/>
      <c r="C469" s="14"/>
      <c r="D469" s="14"/>
      <c r="E469" s="14"/>
      <c r="F469" s="14"/>
      <c r="G469" s="14"/>
      <c r="H469" s="9"/>
      <c r="I469" s="5"/>
      <c r="J469" s="5"/>
      <c r="K469" s="5"/>
      <c r="L469" s="5"/>
      <c r="M469" s="5"/>
      <c r="N469" s="5"/>
      <c r="O469" s="5"/>
      <c r="P469" s="5"/>
      <c r="Q469" s="5"/>
      <c r="R469" s="5"/>
      <c r="S469" s="5"/>
      <c r="T469" s="5"/>
      <c r="U469" s="5"/>
      <c r="V469" s="5"/>
      <c r="W469" s="5"/>
      <c r="X469" s="5"/>
      <c r="Y469" s="5"/>
      <c r="Z469" s="5"/>
    </row>
    <row r="470" ht="30.75" customHeight="1">
      <c r="A470" s="9"/>
      <c r="B470" s="14"/>
      <c r="C470" s="14"/>
      <c r="D470" s="14"/>
      <c r="E470" s="14"/>
      <c r="F470" s="14"/>
      <c r="G470" s="14"/>
      <c r="H470" s="9"/>
      <c r="I470" s="5"/>
      <c r="J470" s="5"/>
      <c r="K470" s="5"/>
      <c r="L470" s="5"/>
      <c r="M470" s="5"/>
      <c r="N470" s="5"/>
      <c r="O470" s="5"/>
      <c r="P470" s="5"/>
      <c r="Q470" s="5"/>
      <c r="R470" s="5"/>
      <c r="S470" s="5"/>
      <c r="T470" s="5"/>
      <c r="U470" s="5"/>
      <c r="V470" s="5"/>
      <c r="W470" s="5"/>
      <c r="X470" s="5"/>
      <c r="Y470" s="5"/>
      <c r="Z470" s="5"/>
    </row>
    <row r="471" ht="30.75" customHeight="1">
      <c r="A471" s="9"/>
      <c r="B471" s="14"/>
      <c r="C471" s="14"/>
      <c r="D471" s="14"/>
      <c r="E471" s="10"/>
      <c r="F471" s="10"/>
      <c r="G471" s="14"/>
      <c r="H471" s="9"/>
      <c r="I471" s="12"/>
      <c r="J471" s="12"/>
      <c r="K471" s="12"/>
      <c r="L471" s="5"/>
      <c r="M471" s="5"/>
      <c r="N471" s="5"/>
      <c r="O471" s="5"/>
      <c r="P471" s="5"/>
      <c r="Q471" s="5"/>
      <c r="R471" s="5"/>
      <c r="S471" s="5"/>
      <c r="T471" s="5"/>
      <c r="U471" s="5"/>
      <c r="V471" s="5"/>
      <c r="W471" s="5"/>
      <c r="X471" s="5"/>
      <c r="Y471" s="5"/>
      <c r="Z471" s="5"/>
    </row>
    <row r="472" ht="30.75" customHeight="1">
      <c r="A472" s="9"/>
      <c r="B472" s="14"/>
      <c r="C472" s="14"/>
      <c r="D472" s="14"/>
      <c r="E472" s="14"/>
      <c r="F472" s="14"/>
      <c r="G472" s="14"/>
      <c r="H472" s="9"/>
      <c r="I472" s="5"/>
      <c r="J472" s="5"/>
      <c r="K472" s="5"/>
      <c r="L472" s="5"/>
      <c r="M472" s="5"/>
      <c r="N472" s="5"/>
      <c r="O472" s="5"/>
      <c r="P472" s="5"/>
      <c r="Q472" s="5"/>
      <c r="R472" s="5"/>
      <c r="S472" s="5"/>
      <c r="T472" s="5"/>
      <c r="U472" s="5"/>
      <c r="V472" s="5"/>
      <c r="W472" s="5"/>
      <c r="X472" s="5"/>
      <c r="Y472" s="5"/>
      <c r="Z472" s="5"/>
    </row>
    <row r="473" ht="30.75" customHeight="1">
      <c r="A473" s="9"/>
      <c r="B473" s="14"/>
      <c r="C473" s="14"/>
      <c r="D473" s="14"/>
      <c r="E473" s="14"/>
      <c r="F473" s="14"/>
      <c r="G473" s="14"/>
      <c r="H473" s="9"/>
      <c r="I473" s="5"/>
      <c r="J473" s="5"/>
      <c r="K473" s="5"/>
      <c r="L473" s="5"/>
      <c r="M473" s="5"/>
      <c r="N473" s="5"/>
      <c r="O473" s="5"/>
      <c r="P473" s="5"/>
      <c r="Q473" s="5"/>
      <c r="R473" s="5"/>
      <c r="S473" s="5"/>
      <c r="T473" s="5"/>
      <c r="U473" s="5"/>
      <c r="V473" s="5"/>
      <c r="W473" s="5"/>
      <c r="X473" s="5"/>
      <c r="Y473" s="5"/>
      <c r="Z473" s="5"/>
    </row>
    <row r="474" ht="30.75" customHeight="1">
      <c r="A474" s="9"/>
      <c r="B474" s="14"/>
      <c r="C474" s="14"/>
      <c r="D474" s="14"/>
      <c r="E474" s="14"/>
      <c r="F474" s="14"/>
      <c r="G474" s="14"/>
      <c r="H474" s="9"/>
      <c r="I474" s="5"/>
      <c r="J474" s="5"/>
      <c r="K474" s="5"/>
      <c r="L474" s="5"/>
      <c r="M474" s="5"/>
      <c r="N474" s="5"/>
      <c r="O474" s="5"/>
      <c r="P474" s="5"/>
      <c r="Q474" s="5"/>
      <c r="R474" s="5"/>
      <c r="S474" s="5"/>
      <c r="T474" s="5"/>
      <c r="U474" s="5"/>
      <c r="V474" s="5"/>
      <c r="W474" s="5"/>
      <c r="X474" s="5"/>
      <c r="Y474" s="5"/>
      <c r="Z474" s="5"/>
    </row>
    <row r="475" ht="30.75" customHeight="1">
      <c r="A475" s="9"/>
      <c r="B475" s="14"/>
      <c r="C475" s="14"/>
      <c r="D475" s="14"/>
      <c r="E475" s="14"/>
      <c r="F475" s="14"/>
      <c r="G475" s="14"/>
      <c r="H475" s="9"/>
      <c r="I475" s="5"/>
      <c r="J475" s="5"/>
      <c r="K475" s="5"/>
      <c r="L475" s="5"/>
      <c r="M475" s="5"/>
      <c r="N475" s="5"/>
      <c r="O475" s="5"/>
      <c r="P475" s="5"/>
      <c r="Q475" s="5"/>
      <c r="R475" s="5"/>
      <c r="S475" s="5"/>
      <c r="T475" s="5"/>
      <c r="U475" s="5"/>
      <c r="V475" s="5"/>
      <c r="W475" s="5"/>
      <c r="X475" s="5"/>
      <c r="Y475" s="5"/>
      <c r="Z475" s="5"/>
    </row>
    <row r="476" ht="30.75" customHeight="1">
      <c r="A476" s="9"/>
      <c r="B476" s="14"/>
      <c r="C476" s="14"/>
      <c r="D476" s="14"/>
      <c r="E476" s="14"/>
      <c r="F476" s="14"/>
      <c r="G476" s="14"/>
      <c r="H476" s="9"/>
      <c r="I476" s="5"/>
      <c r="J476" s="5"/>
      <c r="K476" s="5"/>
      <c r="L476" s="5"/>
      <c r="M476" s="5"/>
      <c r="N476" s="5"/>
      <c r="O476" s="5"/>
      <c r="P476" s="5"/>
      <c r="Q476" s="5"/>
      <c r="R476" s="5"/>
      <c r="S476" s="5"/>
      <c r="T476" s="5"/>
      <c r="U476" s="5"/>
      <c r="V476" s="5"/>
      <c r="W476" s="5"/>
      <c r="X476" s="5"/>
      <c r="Y476" s="5"/>
      <c r="Z476" s="5"/>
    </row>
    <row r="477" ht="30.75" customHeight="1">
      <c r="A477" s="9"/>
      <c r="B477" s="14"/>
      <c r="C477" s="14"/>
      <c r="D477" s="14"/>
      <c r="E477" s="14"/>
      <c r="F477" s="14"/>
      <c r="G477" s="14"/>
      <c r="H477" s="9"/>
      <c r="I477" s="5"/>
      <c r="J477" s="5"/>
      <c r="K477" s="5"/>
      <c r="L477" s="5"/>
      <c r="M477" s="5"/>
      <c r="N477" s="5"/>
      <c r="O477" s="5"/>
      <c r="P477" s="5"/>
      <c r="Q477" s="5"/>
      <c r="R477" s="5"/>
      <c r="S477" s="5"/>
      <c r="T477" s="5"/>
      <c r="U477" s="5"/>
      <c r="V477" s="5"/>
      <c r="W477" s="5"/>
      <c r="X477" s="5"/>
      <c r="Y477" s="5"/>
      <c r="Z477" s="5"/>
    </row>
    <row r="478" ht="30.75" customHeight="1">
      <c r="A478" s="9"/>
      <c r="B478" s="14"/>
      <c r="C478" s="14"/>
      <c r="D478" s="14"/>
      <c r="E478" s="14"/>
      <c r="F478" s="14"/>
      <c r="G478" s="14"/>
      <c r="H478" s="9"/>
      <c r="I478" s="5"/>
      <c r="J478" s="5"/>
      <c r="K478" s="5"/>
      <c r="L478" s="5"/>
      <c r="M478" s="5"/>
      <c r="N478" s="5"/>
      <c r="O478" s="5"/>
      <c r="P478" s="5"/>
      <c r="Q478" s="5"/>
      <c r="R478" s="5"/>
      <c r="S478" s="5"/>
      <c r="T478" s="5"/>
      <c r="U478" s="5"/>
      <c r="V478" s="5"/>
      <c r="W478" s="5"/>
      <c r="X478" s="5"/>
      <c r="Y478" s="5"/>
      <c r="Z478" s="5"/>
    </row>
    <row r="479" ht="30.75" customHeight="1">
      <c r="A479" s="9"/>
      <c r="B479" s="14"/>
      <c r="C479" s="14"/>
      <c r="D479" s="14"/>
      <c r="E479" s="14"/>
      <c r="F479" s="14"/>
      <c r="G479" s="14"/>
      <c r="H479" s="9"/>
      <c r="I479" s="5"/>
      <c r="J479" s="5"/>
      <c r="K479" s="5"/>
      <c r="L479" s="5"/>
      <c r="M479" s="5"/>
      <c r="N479" s="5"/>
      <c r="O479" s="5"/>
      <c r="P479" s="5"/>
      <c r="Q479" s="5"/>
      <c r="R479" s="5"/>
      <c r="S479" s="5"/>
      <c r="T479" s="5"/>
      <c r="U479" s="5"/>
      <c r="V479" s="5"/>
      <c r="W479" s="5"/>
      <c r="X479" s="5"/>
      <c r="Y479" s="5"/>
      <c r="Z479" s="5"/>
    </row>
    <row r="480" ht="30.75" customHeight="1">
      <c r="A480" s="9"/>
      <c r="B480" s="14"/>
      <c r="C480" s="14"/>
      <c r="D480" s="14"/>
      <c r="E480" s="14"/>
      <c r="F480" s="14"/>
      <c r="G480" s="14"/>
      <c r="H480" s="9"/>
      <c r="I480" s="5"/>
      <c r="J480" s="5"/>
      <c r="K480" s="5"/>
      <c r="L480" s="5"/>
      <c r="M480" s="5"/>
      <c r="N480" s="5"/>
      <c r="O480" s="5"/>
      <c r="P480" s="5"/>
      <c r="Q480" s="5"/>
      <c r="R480" s="5"/>
      <c r="S480" s="5"/>
      <c r="T480" s="5"/>
      <c r="U480" s="5"/>
      <c r="V480" s="5"/>
      <c r="W480" s="5"/>
      <c r="X480" s="5"/>
      <c r="Y480" s="5"/>
      <c r="Z480" s="5"/>
    </row>
    <row r="481" ht="30.75" customHeight="1">
      <c r="A481" s="9"/>
      <c r="B481" s="14"/>
      <c r="C481" s="14"/>
      <c r="D481" s="14"/>
      <c r="E481" s="14"/>
      <c r="F481" s="14"/>
      <c r="G481" s="14"/>
      <c r="H481" s="9"/>
      <c r="I481" s="5"/>
      <c r="J481" s="5"/>
      <c r="K481" s="5"/>
      <c r="L481" s="5"/>
      <c r="M481" s="5"/>
      <c r="N481" s="5"/>
      <c r="O481" s="5"/>
      <c r="P481" s="5"/>
      <c r="Q481" s="5"/>
      <c r="R481" s="5"/>
      <c r="S481" s="5"/>
      <c r="T481" s="5"/>
      <c r="U481" s="5"/>
      <c r="V481" s="5"/>
      <c r="W481" s="5"/>
      <c r="X481" s="5"/>
      <c r="Y481" s="5"/>
      <c r="Z481" s="5"/>
    </row>
    <row r="482" ht="30.75" customHeight="1">
      <c r="A482" s="9"/>
      <c r="B482" s="14"/>
      <c r="C482" s="14"/>
      <c r="D482" s="14"/>
      <c r="E482" s="14"/>
      <c r="F482" s="14"/>
      <c r="G482" s="14"/>
      <c r="H482" s="9"/>
      <c r="I482" s="5"/>
      <c r="J482" s="5"/>
      <c r="K482" s="5"/>
      <c r="L482" s="5"/>
      <c r="M482" s="5"/>
      <c r="N482" s="5"/>
      <c r="O482" s="5"/>
      <c r="P482" s="5"/>
      <c r="Q482" s="5"/>
      <c r="R482" s="5"/>
      <c r="S482" s="5"/>
      <c r="T482" s="5"/>
      <c r="U482" s="5"/>
      <c r="V482" s="5"/>
      <c r="W482" s="5"/>
      <c r="X482" s="5"/>
      <c r="Y482" s="5"/>
      <c r="Z482" s="5"/>
    </row>
    <row r="483" ht="30.75" customHeight="1">
      <c r="A483" s="9"/>
      <c r="B483" s="14"/>
      <c r="C483" s="14"/>
      <c r="D483" s="14"/>
      <c r="E483" s="14"/>
      <c r="F483" s="14"/>
      <c r="G483" s="14"/>
      <c r="H483" s="9"/>
      <c r="I483" s="5"/>
      <c r="J483" s="5"/>
      <c r="K483" s="5"/>
      <c r="L483" s="5"/>
      <c r="M483" s="5"/>
      <c r="N483" s="5"/>
      <c r="O483" s="5"/>
      <c r="P483" s="5"/>
      <c r="Q483" s="5"/>
      <c r="R483" s="5"/>
      <c r="S483" s="5"/>
      <c r="T483" s="5"/>
      <c r="U483" s="5"/>
      <c r="V483" s="5"/>
      <c r="W483" s="5"/>
      <c r="X483" s="5"/>
      <c r="Y483" s="5"/>
      <c r="Z483" s="5"/>
    </row>
    <row r="484" ht="30.75" customHeight="1">
      <c r="A484" s="9"/>
      <c r="B484" s="14"/>
      <c r="C484" s="14"/>
      <c r="D484" s="14"/>
      <c r="E484" s="14"/>
      <c r="F484" s="14"/>
      <c r="G484" s="14"/>
      <c r="H484" s="9"/>
      <c r="I484" s="5"/>
      <c r="J484" s="5"/>
      <c r="K484" s="5"/>
      <c r="L484" s="5"/>
      <c r="M484" s="5"/>
      <c r="N484" s="5"/>
      <c r="O484" s="5"/>
      <c r="P484" s="5"/>
      <c r="Q484" s="5"/>
      <c r="R484" s="5"/>
      <c r="S484" s="5"/>
      <c r="T484" s="5"/>
      <c r="U484" s="5"/>
      <c r="V484" s="5"/>
      <c r="W484" s="5"/>
      <c r="X484" s="5"/>
      <c r="Y484" s="5"/>
      <c r="Z484" s="5"/>
    </row>
    <row r="485" ht="30.75" customHeight="1">
      <c r="A485" s="9"/>
      <c r="B485" s="14"/>
      <c r="C485" s="14"/>
      <c r="D485" s="14"/>
      <c r="E485" s="14"/>
      <c r="F485" s="14"/>
      <c r="G485" s="14"/>
      <c r="H485" s="9"/>
      <c r="I485" s="5"/>
      <c r="J485" s="5"/>
      <c r="K485" s="5"/>
      <c r="L485" s="5"/>
      <c r="M485" s="5"/>
      <c r="N485" s="5"/>
      <c r="O485" s="5"/>
      <c r="P485" s="5"/>
      <c r="Q485" s="5"/>
      <c r="R485" s="5"/>
      <c r="S485" s="5"/>
      <c r="T485" s="5"/>
      <c r="U485" s="5"/>
      <c r="V485" s="5"/>
      <c r="W485" s="5"/>
      <c r="X485" s="5"/>
      <c r="Y485" s="5"/>
      <c r="Z485" s="5"/>
    </row>
    <row r="486" ht="30.75" customHeight="1">
      <c r="A486" s="9"/>
      <c r="B486" s="14"/>
      <c r="C486" s="14"/>
      <c r="D486" s="14"/>
      <c r="E486" s="14"/>
      <c r="F486" s="14"/>
      <c r="G486" s="14"/>
      <c r="H486" s="9"/>
      <c r="I486" s="5"/>
      <c r="J486" s="5"/>
      <c r="K486" s="5"/>
      <c r="L486" s="5"/>
      <c r="M486" s="5"/>
      <c r="N486" s="5"/>
      <c r="O486" s="5"/>
      <c r="P486" s="5"/>
      <c r="Q486" s="5"/>
      <c r="R486" s="5"/>
      <c r="S486" s="5"/>
      <c r="T486" s="5"/>
      <c r="U486" s="5"/>
      <c r="V486" s="5"/>
      <c r="W486" s="5"/>
      <c r="X486" s="5"/>
      <c r="Y486" s="5"/>
      <c r="Z486" s="5"/>
    </row>
    <row r="487" ht="30.75" customHeight="1">
      <c r="A487" s="9"/>
      <c r="B487" s="14"/>
      <c r="C487" s="14"/>
      <c r="D487" s="14"/>
      <c r="E487" s="14"/>
      <c r="F487" s="14"/>
      <c r="G487" s="14"/>
      <c r="H487" s="9"/>
      <c r="I487" s="5"/>
      <c r="J487" s="5"/>
      <c r="K487" s="5"/>
      <c r="L487" s="5"/>
      <c r="M487" s="5"/>
      <c r="N487" s="5"/>
      <c r="O487" s="5"/>
      <c r="P487" s="5"/>
      <c r="Q487" s="5"/>
      <c r="R487" s="5"/>
      <c r="S487" s="5"/>
      <c r="T487" s="5"/>
      <c r="U487" s="5"/>
      <c r="V487" s="5"/>
      <c r="W487" s="5"/>
      <c r="X487" s="5"/>
      <c r="Y487" s="5"/>
      <c r="Z487" s="5"/>
    </row>
    <row r="488" ht="30.75" customHeight="1">
      <c r="A488" s="9"/>
      <c r="B488" s="14"/>
      <c r="C488" s="14"/>
      <c r="D488" s="14"/>
      <c r="E488" s="14"/>
      <c r="F488" s="14"/>
      <c r="G488" s="14"/>
      <c r="H488" s="9"/>
      <c r="I488" s="5"/>
      <c r="J488" s="5"/>
      <c r="K488" s="5"/>
      <c r="L488" s="5"/>
      <c r="M488" s="5"/>
      <c r="N488" s="5"/>
      <c r="O488" s="5"/>
      <c r="P488" s="5"/>
      <c r="Q488" s="5"/>
      <c r="R488" s="5"/>
      <c r="S488" s="5"/>
      <c r="T488" s="5"/>
      <c r="U488" s="5"/>
      <c r="V488" s="5"/>
      <c r="W488" s="5"/>
      <c r="X488" s="5"/>
      <c r="Y488" s="5"/>
      <c r="Z488" s="5"/>
    </row>
    <row r="489" ht="30.75" customHeight="1">
      <c r="A489" s="9"/>
      <c r="B489" s="14"/>
      <c r="C489" s="14"/>
      <c r="D489" s="14"/>
      <c r="E489" s="14"/>
      <c r="F489" s="14"/>
      <c r="G489" s="14"/>
      <c r="H489" s="9"/>
      <c r="I489" s="5"/>
      <c r="J489" s="5"/>
      <c r="K489" s="5"/>
      <c r="L489" s="5"/>
      <c r="M489" s="5"/>
      <c r="N489" s="5"/>
      <c r="O489" s="5"/>
      <c r="P489" s="5"/>
      <c r="Q489" s="5"/>
      <c r="R489" s="5"/>
      <c r="S489" s="5"/>
      <c r="T489" s="5"/>
      <c r="U489" s="5"/>
      <c r="V489" s="5"/>
      <c r="W489" s="5"/>
      <c r="X489" s="5"/>
      <c r="Y489" s="5"/>
      <c r="Z489" s="5"/>
    </row>
    <row r="490" ht="30.75" customHeight="1">
      <c r="A490" s="9"/>
      <c r="B490" s="14"/>
      <c r="C490" s="14"/>
      <c r="D490" s="14"/>
      <c r="E490" s="14"/>
      <c r="F490" s="14"/>
      <c r="G490" s="14"/>
      <c r="H490" s="9"/>
      <c r="I490" s="5"/>
      <c r="J490" s="5"/>
      <c r="K490" s="5"/>
      <c r="L490" s="5"/>
      <c r="M490" s="5"/>
      <c r="N490" s="5"/>
      <c r="O490" s="5"/>
      <c r="P490" s="5"/>
      <c r="Q490" s="5"/>
      <c r="R490" s="5"/>
      <c r="S490" s="5"/>
      <c r="T490" s="5"/>
      <c r="U490" s="5"/>
      <c r="V490" s="5"/>
      <c r="W490" s="5"/>
      <c r="X490" s="5"/>
      <c r="Y490" s="5"/>
      <c r="Z490" s="5"/>
    </row>
    <row r="491" ht="30.75" customHeight="1">
      <c r="A491" s="9"/>
      <c r="B491" s="14"/>
      <c r="C491" s="14"/>
      <c r="D491" s="14"/>
      <c r="E491" s="14"/>
      <c r="F491" s="14"/>
      <c r="G491" s="14"/>
      <c r="H491" s="9"/>
      <c r="I491" s="5"/>
      <c r="J491" s="5"/>
      <c r="K491" s="5"/>
      <c r="L491" s="5"/>
      <c r="M491" s="5"/>
      <c r="N491" s="5"/>
      <c r="O491" s="5"/>
      <c r="P491" s="5"/>
      <c r="Q491" s="5"/>
      <c r="R491" s="5"/>
      <c r="S491" s="5"/>
      <c r="T491" s="5"/>
      <c r="U491" s="5"/>
      <c r="V491" s="5"/>
      <c r="W491" s="5"/>
      <c r="X491" s="5"/>
      <c r="Y491" s="5"/>
      <c r="Z491" s="5"/>
    </row>
    <row r="492" ht="30.75" customHeight="1">
      <c r="A492" s="9"/>
      <c r="B492" s="14"/>
      <c r="C492" s="14"/>
      <c r="D492" s="14"/>
      <c r="E492" s="14"/>
      <c r="F492" s="14"/>
      <c r="G492" s="14"/>
      <c r="H492" s="6"/>
      <c r="I492" s="5"/>
      <c r="J492" s="5"/>
      <c r="K492" s="5"/>
      <c r="L492" s="5"/>
      <c r="M492" s="5"/>
      <c r="N492" s="5"/>
      <c r="O492" s="5"/>
      <c r="P492" s="5"/>
      <c r="Q492" s="5"/>
      <c r="R492" s="5"/>
      <c r="S492" s="5"/>
      <c r="T492" s="5"/>
      <c r="U492" s="5"/>
      <c r="V492" s="5"/>
      <c r="W492" s="5"/>
      <c r="X492" s="5"/>
      <c r="Y492" s="5"/>
      <c r="Z492" s="5"/>
    </row>
    <row r="493" ht="30.75" customHeight="1">
      <c r="A493" s="9"/>
      <c r="B493" s="14"/>
      <c r="C493" s="14"/>
      <c r="D493" s="14"/>
      <c r="E493" s="14"/>
      <c r="F493" s="14"/>
      <c r="G493" s="14"/>
      <c r="H493" s="9"/>
      <c r="I493" s="14"/>
      <c r="J493" s="14"/>
      <c r="K493" s="14"/>
      <c r="L493" s="5"/>
      <c r="M493" s="5"/>
      <c r="N493" s="5"/>
      <c r="O493" s="5"/>
      <c r="P493" s="5"/>
      <c r="Q493" s="5"/>
      <c r="R493" s="5"/>
      <c r="S493" s="5"/>
      <c r="T493" s="5"/>
      <c r="U493" s="5"/>
      <c r="V493" s="5"/>
      <c r="W493" s="5"/>
      <c r="X493" s="5"/>
      <c r="Y493" s="5"/>
      <c r="Z493" s="5"/>
    </row>
    <row r="494" ht="30.75" customHeight="1">
      <c r="A494" s="9"/>
      <c r="B494" s="14"/>
      <c r="C494" s="14"/>
      <c r="D494" s="14"/>
      <c r="E494" s="14"/>
      <c r="F494" s="14"/>
      <c r="G494" s="14"/>
      <c r="H494" s="9"/>
      <c r="I494" s="14"/>
      <c r="J494" s="14"/>
      <c r="K494" s="14"/>
      <c r="L494" s="5"/>
      <c r="M494" s="5"/>
      <c r="N494" s="5"/>
      <c r="O494" s="5"/>
      <c r="P494" s="5"/>
      <c r="Q494" s="5"/>
      <c r="R494" s="5"/>
      <c r="S494" s="5"/>
      <c r="T494" s="5"/>
      <c r="U494" s="5"/>
      <c r="V494" s="5"/>
      <c r="W494" s="5"/>
      <c r="X494" s="5"/>
      <c r="Y494" s="5"/>
      <c r="Z494" s="5"/>
    </row>
    <row r="495" ht="30.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30.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30.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30.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30.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30.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30.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30.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30.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30.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30.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30.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30.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30.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30.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30.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30.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30.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30.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30.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30.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30.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30.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30.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30.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30.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30.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30.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30.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30.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30.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30.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30.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30.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30.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30.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30.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30.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30.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30.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30.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30.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30.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30.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30.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30.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30.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30.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30.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30.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30.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30.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30.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30.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30.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30.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30.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30.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30.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30.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30.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30.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30.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30.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30.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30.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30.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30.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30.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30.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30.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30.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30.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30.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30.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30.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30.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30.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30.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30.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30.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30.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30.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30.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30.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30.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30.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30.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30.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30.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30.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30.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30.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30.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30.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30.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30.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30.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30.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30.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30.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30.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30.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30.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30.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30.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30.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30.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30.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30.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30.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30.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30.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30.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30.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30.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30.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30.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30.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30.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30.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30.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30.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30.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30.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30.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30.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30.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30.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30.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30.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30.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30.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30.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30.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30.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30.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30.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30.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30.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30.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30.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30.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30.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30.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30.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30.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30.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30.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30.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30.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30.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30.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30.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30.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30.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30.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30.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30.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30.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30.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30.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30.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30.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30.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30.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30.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30.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30.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30.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30.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30.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30.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30.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30.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30.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30.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30.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30.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30.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30.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30.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30.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30.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30.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30.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30.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30.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30.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30.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30.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30.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30.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30.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30.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30.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30.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30.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30.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30.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30.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30.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30.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30.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30.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30.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30.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30.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30.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30.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30.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30.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30.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30.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30.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30.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30.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30.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30.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30.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30.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30.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30.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30.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30.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30.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30.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30.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30.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30.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30.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30.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30.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30.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30.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30.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30.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30.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30.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30.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30.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30.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30.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30.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30.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30.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30.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30.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30.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30.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30.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30.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30.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30.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30.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30.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30.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30.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30.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30.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30.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30.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30.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30.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30.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30.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30.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30.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30.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30.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30.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30.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30.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30.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30.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30.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30.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30.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30.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30.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30.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30.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30.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30.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30.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30.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30.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30.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30.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30.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30.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30.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30.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30.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30.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30.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30.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30.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30.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30.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30.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30.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30.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30.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30.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30.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30.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30.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30.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30.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30.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30.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30.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30.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30.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30.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30.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30.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30.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30.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30.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30.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30.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30.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30.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30.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30.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30.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30.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30.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30.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30.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30.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30.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30.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30.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30.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30.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30.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30.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30.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30.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30.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30.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30.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30.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30.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30.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30.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30.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30.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30.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30.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30.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30.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30.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30.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30.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30.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30.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30.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30.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30.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30.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30.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30.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30.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30.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30.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30.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30.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30.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30.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30.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30.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30.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30.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30.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30.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30.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30.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30.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30.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30.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30.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30.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30.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30.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30.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30.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30.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30.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30.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30.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30.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30.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30.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30.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30.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30.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30.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30.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30.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30.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30.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30.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30.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30.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30.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30.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30.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30.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30.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30.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30.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30.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30.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30.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30.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30.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30.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30.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30.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30.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30.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30.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30.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30.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30.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30.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30.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30.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30.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30.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30.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30.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30.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30.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30.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30.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30.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30.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30.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30.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30.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30.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30.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30.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30.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30.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30.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30.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30.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30.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30.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30.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30.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30.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30.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30.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30.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30.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30.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30.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30.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30.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30.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30.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30.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30.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30.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30.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30.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30.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30.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sheetData>
  <dataValidations>
    <dataValidation type="custom" allowBlank="1" showDropDown="1" sqref="A1:A969">
      <formula1>COUNTIF($A$1:H969, INDIRECT(ADDRESS(ROW(),COLUMN(),)))=1</formula1>
    </dataValidation>
  </dataValidations>
  <drawing r:id="rId1"/>
</worksheet>
</file>