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haadamaly/Library/Mobile Documents/com~apple~CloudDocs/University/Courses/Year 3 - 21:22/ECON30006 Data Science/Course Content/Formula 1 Project/"/>
    </mc:Choice>
  </mc:AlternateContent>
  <xr:revisionPtr revIDLastSave="0" documentId="13_ncr:1_{BE316958-9EE4-0742-BFBD-F3931D3AF6E1}" xr6:coauthVersionLast="47" xr6:coauthVersionMax="47" xr10:uidLastSave="{00000000-0000-0000-0000-000000000000}"/>
  <bookViews>
    <workbookView xWindow="-28800" yWindow="2900" windowWidth="28800" windowHeight="18000" xr2:uid="{7D22C847-0E74-4D4E-939F-2EF4041C1A51}"/>
  </bookViews>
  <sheets>
    <sheet name="Data" sheetId="2" r:id="rId1"/>
    <sheet name="All Team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3" i="2"/>
  <c r="D10" i="2"/>
  <c r="D9" i="2"/>
  <c r="D8" i="2"/>
  <c r="D7" i="2"/>
  <c r="D6" i="2"/>
  <c r="D5" i="2"/>
  <c r="D4" i="2"/>
  <c r="D3" i="2"/>
  <c r="D2" i="2"/>
  <c r="B10" i="2"/>
  <c r="K10" i="2" s="1"/>
  <c r="B9" i="2"/>
  <c r="K9" i="2" s="1"/>
  <c r="B8" i="2"/>
  <c r="K8" i="2" s="1"/>
  <c r="B7" i="2"/>
  <c r="K7" i="2" s="1"/>
  <c r="B6" i="2"/>
  <c r="K6" i="2" s="1"/>
  <c r="B5" i="2"/>
  <c r="K5" i="2" s="1"/>
  <c r="B4" i="2"/>
  <c r="K4" i="2" s="1"/>
  <c r="B3" i="2"/>
  <c r="K3" i="2" s="1"/>
  <c r="B2" i="2"/>
  <c r="K2" i="2" s="1"/>
  <c r="B16" i="1"/>
  <c r="B17" i="1" s="1"/>
  <c r="C16" i="1"/>
  <c r="D16" i="1"/>
  <c r="E16" i="1"/>
  <c r="F16" i="1"/>
  <c r="G16" i="1"/>
  <c r="G17" i="1" s="1"/>
  <c r="H16" i="1"/>
  <c r="I16" i="1"/>
  <c r="J16" i="1"/>
  <c r="J17" i="1" s="1"/>
  <c r="K16" i="1"/>
  <c r="C17" i="1"/>
  <c r="D17" i="1"/>
  <c r="E17" i="1"/>
  <c r="F17" i="1"/>
  <c r="H17" i="1"/>
  <c r="I17" i="1"/>
  <c r="K17" i="1"/>
  <c r="L10" i="1"/>
  <c r="L9" i="1"/>
  <c r="K9" i="1"/>
  <c r="J9" i="1"/>
  <c r="H9" i="1"/>
  <c r="E9" i="1"/>
  <c r="D9" i="1"/>
  <c r="C9" i="1"/>
  <c r="B9" i="1"/>
  <c r="K10" i="1"/>
  <c r="J10" i="1"/>
  <c r="H10" i="1"/>
  <c r="D10" i="1"/>
  <c r="E10" i="1"/>
  <c r="C10" i="1"/>
  <c r="B10" i="1"/>
</calcChain>
</file>

<file path=xl/sharedStrings.xml><?xml version="1.0" encoding="utf-8"?>
<sst xmlns="http://schemas.openxmlformats.org/spreadsheetml/2006/main" count="55" uniqueCount="50">
  <si>
    <t>Renault</t>
  </si>
  <si>
    <t>McLaren</t>
  </si>
  <si>
    <t>Red Bull</t>
  </si>
  <si>
    <t>Ferrari</t>
  </si>
  <si>
    <t>Mercedes</t>
  </si>
  <si>
    <t>https://www.racefans.net/2020/01/02/the-cost-of-f1-2019-part-two-what-the-top-teams-spent/</t>
  </si>
  <si>
    <t>Team &gt;</t>
  </si>
  <si>
    <t>Williams</t>
  </si>
  <si>
    <t>Torro Rosso</t>
  </si>
  <si>
    <t>Lotus</t>
  </si>
  <si>
    <t>Alpha Tauri</t>
  </si>
  <si>
    <t>Alpine</t>
  </si>
  <si>
    <t>Aston Martin</t>
  </si>
  <si>
    <t>Alpha Romeo</t>
  </si>
  <si>
    <t>Haas</t>
  </si>
  <si>
    <t>http://atlasf1.autosport.com/2002/aut/preview/faq.html</t>
  </si>
  <si>
    <t>Sources:</t>
  </si>
  <si>
    <t>https://www.motorsportmagazine.com/archive/article/march-2010/13/team-budgets-crash-as-the-recession-bites-fl</t>
  </si>
  <si>
    <t>2000,01,02</t>
  </si>
  <si>
    <t>https://bleacherreport.com/articles/1875408-red-bull-and-lotus-got-the-most-value-for-their-money-in-the-2013-f1-season</t>
  </si>
  <si>
    <t>https://bleacherreport.com/articles/2281654-mercedes-and-williams-were-the-most-efficient-teams-in-the-2014-formula-1-season</t>
  </si>
  <si>
    <t>2017, 2018</t>
  </si>
  <si>
    <t>2018, 2019</t>
  </si>
  <si>
    <t>https://www.racefans.net/2018/12/26/the-cost-of-f1-revealed-how-much-teams-spent-in-2018-part-two/</t>
  </si>
  <si>
    <t>https://www.racefans.net/2019/12/27/the-cost-of-f1-2019-team-budgets-analysed-part-one/</t>
  </si>
  <si>
    <t>R&amp;D ($M)</t>
  </si>
  <si>
    <t>https://www.racefans.net/2018/12/19/how-much-f1-teams-spent-race-2018-part-one/</t>
  </si>
  <si>
    <t>Force India/Racing Point</t>
  </si>
  <si>
    <t xml:space="preserve"> </t>
  </si>
  <si>
    <t>Team</t>
  </si>
  <si>
    <t>AlphaTauri</t>
  </si>
  <si>
    <t>mercedes</t>
  </si>
  <si>
    <t>red_bull</t>
  </si>
  <si>
    <t>ferrari</t>
  </si>
  <si>
    <t>mclaren</t>
  </si>
  <si>
    <t>alpine</t>
  </si>
  <si>
    <t>alphatauri</t>
  </si>
  <si>
    <t>aston_martin</t>
  </si>
  <si>
    <t>williams</t>
  </si>
  <si>
    <t>alfa_romeo</t>
  </si>
  <si>
    <t>https://www.crash.net/f1/news/221835/1/f1-2015-team-budgets-published-but-which-team-spends-most</t>
  </si>
  <si>
    <t>Sauber</t>
  </si>
  <si>
    <t>Alpine:</t>
  </si>
  <si>
    <t>Benetton Lotus</t>
  </si>
  <si>
    <t>Racing Point</t>
  </si>
  <si>
    <t>Force India</t>
  </si>
  <si>
    <t>Alfa romeo:</t>
  </si>
  <si>
    <t>2012, 2013U</t>
  </si>
  <si>
    <t>https://www.autosport.com/f1/news/the-true-cost-of-formula-1-5102563/5102563/</t>
  </si>
  <si>
    <t>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</si>
</sst>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_);[Red]\(&quot;£&quot;#,##0\)"/>
    <numFmt numFmtId="43" formatCode="_(* #,##0.00_);_(* \(#,##0.00\);_(* &quot;-&quot;??_);_(@_)"/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1" applyNumberFormat="1" applyFont="1"/>
    <xf numFmtId="0" fontId="2" fillId="0" borderId="0" xfId="2"/>
    <xf numFmtId="0" fontId="0" fillId="0" borderId="0" xfId="0" applyNumberFormat="1"/>
    <xf numFmtId="164" fontId="0" fillId="0" borderId="0" xfId="0" applyNumberFormat="1"/>
    <xf numFmtId="0" fontId="3" fillId="0" borderId="0" xfId="0" applyFont="1"/>
    <xf numFmtId="1" fontId="3" fillId="0" borderId="0" xfId="0" applyNumberFormat="1" applyFont="1"/>
    <xf numFmtId="164" fontId="4" fillId="0" borderId="0" xfId="0" applyNumberFormat="1" applyFont="1"/>
    <xf numFmtId="0" fontId="4" fillId="0" borderId="0" xfId="0" applyFont="1"/>
    <xf numFmtId="6" fontId="2" fillId="0" borderId="0" xfId="2" applyNumberFormat="1"/>
    <xf numFmtId="0" fontId="0" fillId="0" borderId="0" xfId="0" applyFont="1"/>
    <xf numFmtId="9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acefans.net/2018/12/26/the-cost-of-f1-revealed-how-much-teams-spent-in-2018-part-two/" TargetMode="External"/><Relationship Id="rId2" Type="http://schemas.openxmlformats.org/officeDocument/2006/relationships/hyperlink" Target="https://bleacherreport.com/articles/2281654-mercedes-and-williams-were-the-most-efficient-teams-in-the-2014-formula-1-season" TargetMode="External"/><Relationship Id="rId1" Type="http://schemas.openxmlformats.org/officeDocument/2006/relationships/hyperlink" Target="https://bleacherreport.com/articles/1875408-red-bull-and-lotus-got-the-most-value-for-their-money-in-the-2013-f1-season" TargetMode="External"/><Relationship Id="rId6" Type="http://schemas.openxmlformats.org/officeDocument/2006/relationships/hyperlink" Target="https://www.racefans.net/2020/01/02/the-cost-of-f1-2019-part-two-what-the-top-teams-spent/" TargetMode="External"/><Relationship Id="rId5" Type="http://schemas.openxmlformats.org/officeDocument/2006/relationships/hyperlink" Target="https://www.racefans.net/2018/12/19/how-much-f1-teams-spent-race-2018-part-one/" TargetMode="External"/><Relationship Id="rId4" Type="http://schemas.openxmlformats.org/officeDocument/2006/relationships/hyperlink" Target="https://www.racefans.net/2019/12/27/the-cost-of-f1-2019-team-budgets-analysed-part-o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0ED7F-D384-F748-A66D-AFE9ABF364C6}">
  <dimension ref="A1:K11"/>
  <sheetViews>
    <sheetView tabSelected="1" topLeftCell="B1" zoomScale="200" workbookViewId="0">
      <selection activeCell="D4" sqref="D4"/>
    </sheetView>
  </sheetViews>
  <sheetFormatPr baseColWidth="10" defaultRowHeight="16" x14ac:dyDescent="0.2"/>
  <cols>
    <col min="1" max="1" width="12.1640625" bestFit="1" customWidth="1"/>
    <col min="2" max="5" width="12.1640625" customWidth="1"/>
    <col min="6" max="6" width="11" customWidth="1"/>
  </cols>
  <sheetData>
    <row r="1" spans="1:11" x14ac:dyDescent="0.2">
      <c r="A1" t="s">
        <v>29</v>
      </c>
      <c r="B1">
        <v>2012</v>
      </c>
      <c r="C1">
        <v>2013</v>
      </c>
      <c r="D1">
        <v>2014</v>
      </c>
      <c r="E1" s="9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 t="s">
        <v>49</v>
      </c>
    </row>
    <row r="2" spans="1:11" x14ac:dyDescent="0.2">
      <c r="A2" t="s">
        <v>31</v>
      </c>
      <c r="B2" s="13">
        <f>160*1.2852</f>
        <v>205.63199999999998</v>
      </c>
      <c r="C2" s="13">
        <v>250.352</v>
      </c>
      <c r="D2" s="14">
        <f>200*1.6474</f>
        <v>329.48</v>
      </c>
      <c r="E2" s="14">
        <v>467.4</v>
      </c>
      <c r="F2" s="14">
        <v>265</v>
      </c>
      <c r="G2" s="14">
        <v>365</v>
      </c>
      <c r="H2" s="14">
        <v>400</v>
      </c>
      <c r="I2" s="14">
        <v>425</v>
      </c>
      <c r="J2" s="14">
        <v>430</v>
      </c>
      <c r="K2" s="12">
        <f>_xlfn.RRI(9, B2,I2)</f>
        <v>8.4009620937021579E-2</v>
      </c>
    </row>
    <row r="3" spans="1:11" x14ac:dyDescent="0.2">
      <c r="A3" t="s">
        <v>32</v>
      </c>
      <c r="B3" s="13">
        <f>180*1.2852</f>
        <v>231.33599999999998</v>
      </c>
      <c r="C3" s="13">
        <v>368.48685</v>
      </c>
      <c r="D3" s="14">
        <f>250*1.6474</f>
        <v>411.84999999999997</v>
      </c>
      <c r="E3" s="14">
        <v>468.7</v>
      </c>
      <c r="F3" s="14">
        <v>215</v>
      </c>
      <c r="G3" s="14">
        <v>280</v>
      </c>
      <c r="H3" s="14">
        <v>310</v>
      </c>
      <c r="I3" s="14">
        <v>335</v>
      </c>
      <c r="J3" s="13">
        <f>I3*1.03</f>
        <v>345.05</v>
      </c>
      <c r="K3" s="12">
        <f>_xlfn.RRI(9, B3,I3)</f>
        <v>4.1997897789664007E-2</v>
      </c>
    </row>
    <row r="4" spans="1:11" x14ac:dyDescent="0.2">
      <c r="A4" t="s">
        <v>33</v>
      </c>
      <c r="B4" s="13">
        <f>240*1.2852</f>
        <v>308.44799999999998</v>
      </c>
      <c r="C4" s="13">
        <v>391.17500000000001</v>
      </c>
      <c r="D4" s="14">
        <f>250*1.6474</f>
        <v>411.84999999999997</v>
      </c>
      <c r="E4" s="14">
        <v>418</v>
      </c>
      <c r="F4" s="14">
        <v>330</v>
      </c>
      <c r="G4" s="14">
        <v>390</v>
      </c>
      <c r="H4" s="14">
        <v>410</v>
      </c>
      <c r="I4" s="14">
        <v>435</v>
      </c>
      <c r="J4" s="13">
        <f t="shared" ref="J4:J10" si="0">I4*1.03</f>
        <v>448.05</v>
      </c>
      <c r="K4" s="12">
        <f>_xlfn.RRI(9, B4,I4)</f>
        <v>3.8938164073507808E-2</v>
      </c>
    </row>
    <row r="5" spans="1:11" x14ac:dyDescent="0.2">
      <c r="A5" t="s">
        <v>34</v>
      </c>
      <c r="B5" s="13">
        <f>220*1.2852</f>
        <v>282.74399999999997</v>
      </c>
      <c r="C5" s="13">
        <v>250.352</v>
      </c>
      <c r="D5" s="14">
        <f>200*1.6474</f>
        <v>329.48</v>
      </c>
      <c r="E5" s="14">
        <v>465</v>
      </c>
      <c r="F5" s="14">
        <v>185</v>
      </c>
      <c r="G5" s="14">
        <v>205</v>
      </c>
      <c r="H5" s="14">
        <v>220</v>
      </c>
      <c r="I5" s="14">
        <v>250</v>
      </c>
      <c r="J5" s="13">
        <f t="shared" si="0"/>
        <v>257.5</v>
      </c>
      <c r="K5" s="12">
        <f>_xlfn.RRI(9, B5,I5)</f>
        <v>-1.3582577014886743E-2</v>
      </c>
    </row>
    <row r="6" spans="1:11" x14ac:dyDescent="0.2">
      <c r="A6" t="s">
        <v>35</v>
      </c>
      <c r="B6" s="13">
        <f>130*1.2852</f>
        <v>167.07599999999999</v>
      </c>
      <c r="C6" s="13">
        <v>203.411</v>
      </c>
      <c r="D6" s="14">
        <f>130*1.6474</f>
        <v>214.16200000000001</v>
      </c>
      <c r="E6" s="14">
        <v>139.1</v>
      </c>
      <c r="F6" s="14">
        <v>150</v>
      </c>
      <c r="G6" s="14">
        <v>180</v>
      </c>
      <c r="H6" s="14">
        <v>195</v>
      </c>
      <c r="I6" s="14">
        <v>210</v>
      </c>
      <c r="J6" s="13">
        <f t="shared" si="0"/>
        <v>216.3</v>
      </c>
      <c r="K6" s="12">
        <f>_xlfn.RRI(9, B6,I6)</f>
        <v>2.5732022286446776E-2</v>
      </c>
    </row>
    <row r="7" spans="1:11" x14ac:dyDescent="0.2">
      <c r="A7" t="s">
        <v>36</v>
      </c>
      <c r="B7" s="13">
        <f>83*1.2852</f>
        <v>106.6716</v>
      </c>
      <c r="C7" s="13">
        <v>109.529</v>
      </c>
      <c r="D7" s="14">
        <f>100*1.6474</f>
        <v>164.74</v>
      </c>
      <c r="E7" s="14">
        <v>137.44999999999999</v>
      </c>
      <c r="F7" s="14">
        <v>100</v>
      </c>
      <c r="G7" s="14">
        <v>135</v>
      </c>
      <c r="H7" s="14">
        <v>150</v>
      </c>
      <c r="I7" s="14">
        <v>155</v>
      </c>
      <c r="J7" s="13">
        <f t="shared" si="0"/>
        <v>159.65</v>
      </c>
      <c r="K7" s="12">
        <f>_xlfn.RRI(9, B7,I7)</f>
        <v>4.2392869939655853E-2</v>
      </c>
    </row>
    <row r="8" spans="1:11" x14ac:dyDescent="0.2">
      <c r="A8" t="s">
        <v>37</v>
      </c>
      <c r="B8" s="13">
        <f>90*1.2852</f>
        <v>115.66799999999999</v>
      </c>
      <c r="C8" s="13">
        <v>156.47</v>
      </c>
      <c r="D8" s="14">
        <f>100*1.6474</f>
        <v>164.74</v>
      </c>
      <c r="E8" s="14">
        <v>129.69999999999999</v>
      </c>
      <c r="F8" s="14">
        <v>90</v>
      </c>
      <c r="G8" s="14">
        <v>125</v>
      </c>
      <c r="H8" s="14">
        <v>125</v>
      </c>
      <c r="I8" s="14">
        <v>155</v>
      </c>
      <c r="J8" s="13">
        <f t="shared" si="0"/>
        <v>159.65</v>
      </c>
      <c r="K8" s="12">
        <f>_xlfn.RRI(9, B8,I8)</f>
        <v>3.3056975778536168E-2</v>
      </c>
    </row>
    <row r="9" spans="1:11" x14ac:dyDescent="0.2">
      <c r="A9" t="s">
        <v>38</v>
      </c>
      <c r="B9" s="13">
        <f>130*1.2852</f>
        <v>167.07599999999999</v>
      </c>
      <c r="C9" s="13">
        <v>140.82300000000001</v>
      </c>
      <c r="D9" s="14">
        <f>100*1.6474</f>
        <v>164.74</v>
      </c>
      <c r="E9" s="14">
        <v>186.4</v>
      </c>
      <c r="F9" s="14">
        <v>105</v>
      </c>
      <c r="G9" s="14">
        <v>150</v>
      </c>
      <c r="H9" s="14">
        <v>150</v>
      </c>
      <c r="I9" s="14">
        <v>150</v>
      </c>
      <c r="J9" s="13">
        <f t="shared" si="0"/>
        <v>154.5</v>
      </c>
      <c r="K9" s="12">
        <f>_xlfn.RRI(9, B9,I9)</f>
        <v>-1.1907812391417472E-2</v>
      </c>
    </row>
    <row r="10" spans="1:11" x14ac:dyDescent="0.2">
      <c r="A10" t="s">
        <v>39</v>
      </c>
      <c r="B10" s="13">
        <f>90*1.2852</f>
        <v>115.66799999999999</v>
      </c>
      <c r="C10" s="13">
        <v>140.82300000000001</v>
      </c>
      <c r="D10" s="14">
        <f>100*1.6474</f>
        <v>164.74</v>
      </c>
      <c r="E10" s="14">
        <v>103.25</v>
      </c>
      <c r="F10" s="14">
        <v>95</v>
      </c>
      <c r="G10" s="14">
        <v>125</v>
      </c>
      <c r="H10" s="14">
        <v>135</v>
      </c>
      <c r="I10" s="14">
        <v>155</v>
      </c>
      <c r="J10" s="13">
        <f t="shared" si="0"/>
        <v>159.65</v>
      </c>
      <c r="K10" s="12">
        <f>_xlfn.RRI(9, B10,I10)</f>
        <v>3.3056975778536168E-2</v>
      </c>
    </row>
    <row r="11" spans="1:11" x14ac:dyDescent="0.2">
      <c r="F11" s="11"/>
      <c r="G11" s="11"/>
      <c r="H11" s="11"/>
      <c r="I11" s="11"/>
    </row>
  </sheetData>
  <pageMargins left="0.7" right="0.7" top="0.75" bottom="0.75" header="0.3" footer="0.3"/>
  <ignoredErrors>
    <ignoredError sqref="B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D155-0253-F44A-A589-2B542B532E14}">
  <dimension ref="A1:O39"/>
  <sheetViews>
    <sheetView topLeftCell="A12" zoomScale="150" workbookViewId="0">
      <selection activeCell="A36" sqref="A36:C39"/>
    </sheetView>
  </sheetViews>
  <sheetFormatPr baseColWidth="10" defaultRowHeight="16" x14ac:dyDescent="0.2"/>
  <cols>
    <col min="1" max="1" width="13.5" bestFit="1" customWidth="1"/>
  </cols>
  <sheetData>
    <row r="1" spans="1:15" x14ac:dyDescent="0.2">
      <c r="A1" t="s">
        <v>5</v>
      </c>
      <c r="M1" t="s">
        <v>28</v>
      </c>
    </row>
    <row r="3" spans="1:15" x14ac:dyDescent="0.2">
      <c r="A3" t="s">
        <v>6</v>
      </c>
      <c r="B3" t="s">
        <v>4</v>
      </c>
      <c r="C3" t="s">
        <v>2</v>
      </c>
      <c r="D3" t="s">
        <v>3</v>
      </c>
      <c r="E3" t="s">
        <v>1</v>
      </c>
      <c r="F3" t="s">
        <v>13</v>
      </c>
      <c r="G3" t="s">
        <v>14</v>
      </c>
      <c r="H3" t="s">
        <v>7</v>
      </c>
      <c r="I3" t="s">
        <v>0</v>
      </c>
      <c r="J3" t="s">
        <v>8</v>
      </c>
      <c r="K3" t="s">
        <v>27</v>
      </c>
      <c r="L3" t="s">
        <v>9</v>
      </c>
      <c r="M3" t="s">
        <v>10</v>
      </c>
      <c r="N3" t="s">
        <v>11</v>
      </c>
      <c r="O3" t="s">
        <v>12</v>
      </c>
    </row>
    <row r="4" spans="1:15" x14ac:dyDescent="0.2">
      <c r="A4" t="s">
        <v>25</v>
      </c>
    </row>
    <row r="5" spans="1:15" x14ac:dyDescent="0.2">
      <c r="A5">
        <v>2009</v>
      </c>
      <c r="C5" s="6">
        <v>200</v>
      </c>
      <c r="D5" s="6">
        <v>370.75</v>
      </c>
      <c r="E5" s="6">
        <v>483.85</v>
      </c>
      <c r="F5" s="6"/>
      <c r="G5" s="6"/>
      <c r="H5" s="6">
        <v>123.75</v>
      </c>
      <c r="I5" s="6">
        <v>346.6</v>
      </c>
      <c r="J5" s="6">
        <v>160.4</v>
      </c>
      <c r="K5" s="6">
        <v>120.25</v>
      </c>
    </row>
    <row r="6" spans="1:15" x14ac:dyDescent="0.2">
      <c r="A6" s="1">
        <v>2010</v>
      </c>
    </row>
    <row r="7" spans="1:15" x14ac:dyDescent="0.2">
      <c r="A7" s="1">
        <v>2011</v>
      </c>
    </row>
    <row r="8" spans="1:15" x14ac:dyDescent="0.2">
      <c r="A8" s="1">
        <v>2012</v>
      </c>
    </row>
    <row r="9" spans="1:15" x14ac:dyDescent="0.2">
      <c r="A9" s="1">
        <v>2013</v>
      </c>
      <c r="B9" s="6">
        <f>160*1.56</f>
        <v>249.60000000000002</v>
      </c>
      <c r="C9" s="6">
        <f>235.5*1.56</f>
        <v>367.38</v>
      </c>
      <c r="D9" s="6">
        <f>250*1.56</f>
        <v>390</v>
      </c>
      <c r="E9" s="6">
        <f>160*1.56</f>
        <v>249.60000000000002</v>
      </c>
      <c r="F9" s="6"/>
      <c r="G9" s="6"/>
      <c r="H9" s="6">
        <f>90*1.56</f>
        <v>140.4</v>
      </c>
      <c r="I9" s="6"/>
      <c r="J9" s="6">
        <f>70*1.56</f>
        <v>109.2</v>
      </c>
      <c r="K9" s="6">
        <f>100*1.56</f>
        <v>156</v>
      </c>
      <c r="L9" s="6">
        <f>130*1.56</f>
        <v>202.8</v>
      </c>
    </row>
    <row r="10" spans="1:15" x14ac:dyDescent="0.2">
      <c r="A10" s="1">
        <v>2014</v>
      </c>
      <c r="B10" s="7">
        <f>240*1.65</f>
        <v>396</v>
      </c>
      <c r="C10" s="6">
        <f>340*1.65</f>
        <v>561</v>
      </c>
      <c r="D10" s="6">
        <f>328*1.65</f>
        <v>541.19999999999993</v>
      </c>
      <c r="E10" s="6">
        <f>184*1.65</f>
        <v>303.59999999999997</v>
      </c>
      <c r="F10" s="6"/>
      <c r="G10" s="6"/>
      <c r="H10" s="6">
        <f>120*1.65</f>
        <v>198</v>
      </c>
      <c r="I10" s="6"/>
      <c r="J10" s="6">
        <f>64*1.65</f>
        <v>105.6</v>
      </c>
      <c r="K10" s="6">
        <f>60*1.65</f>
        <v>99</v>
      </c>
      <c r="L10" s="6">
        <f>128*1.65</f>
        <v>211.2</v>
      </c>
    </row>
    <row r="11" spans="1:15" x14ac:dyDescent="0.2">
      <c r="A11" s="1">
        <v>2015</v>
      </c>
      <c r="B11" s="8">
        <v>384</v>
      </c>
    </row>
    <row r="12" spans="1:15" x14ac:dyDescent="0.2">
      <c r="A12" s="1">
        <v>2016</v>
      </c>
      <c r="B12" s="9">
        <v>374</v>
      </c>
    </row>
    <row r="13" spans="1:15" x14ac:dyDescent="0.2">
      <c r="A13" s="1">
        <v>2017</v>
      </c>
      <c r="B13" s="6">
        <v>365</v>
      </c>
      <c r="C13" s="6">
        <v>280</v>
      </c>
      <c r="D13" s="6">
        <v>390</v>
      </c>
      <c r="E13" s="6">
        <v>205</v>
      </c>
      <c r="F13" s="6">
        <v>125</v>
      </c>
      <c r="G13" s="6">
        <v>120</v>
      </c>
      <c r="H13" s="6">
        <v>150</v>
      </c>
      <c r="I13" s="6">
        <v>180</v>
      </c>
      <c r="J13" s="6">
        <v>135</v>
      </c>
      <c r="K13" s="6">
        <v>125</v>
      </c>
    </row>
    <row r="14" spans="1:15" x14ac:dyDescent="0.2">
      <c r="A14" s="1">
        <v>2018</v>
      </c>
      <c r="B14" s="6">
        <v>400</v>
      </c>
      <c r="C14" s="6">
        <v>310</v>
      </c>
      <c r="D14" s="6">
        <v>410</v>
      </c>
      <c r="E14" s="6">
        <v>220</v>
      </c>
      <c r="F14" s="6">
        <v>135</v>
      </c>
      <c r="G14" s="6">
        <v>130</v>
      </c>
      <c r="H14" s="6">
        <v>150</v>
      </c>
      <c r="I14" s="6">
        <v>195</v>
      </c>
      <c r="J14" s="6">
        <v>150</v>
      </c>
      <c r="K14" s="6">
        <v>120</v>
      </c>
    </row>
    <row r="15" spans="1:15" x14ac:dyDescent="0.2">
      <c r="A15" s="1">
        <v>2019</v>
      </c>
      <c r="B15" s="6">
        <v>425</v>
      </c>
      <c r="C15" s="6">
        <v>335</v>
      </c>
      <c r="D15" s="6">
        <v>435</v>
      </c>
      <c r="E15" s="6">
        <v>250</v>
      </c>
      <c r="F15" s="6">
        <v>155</v>
      </c>
      <c r="G15" s="6">
        <v>150</v>
      </c>
      <c r="H15" s="6">
        <v>150</v>
      </c>
      <c r="I15" s="6">
        <v>210</v>
      </c>
      <c r="J15" s="6">
        <v>155</v>
      </c>
      <c r="K15" s="6">
        <v>155</v>
      </c>
    </row>
    <row r="16" spans="1:15" x14ac:dyDescent="0.2">
      <c r="A16" s="1">
        <v>2020</v>
      </c>
      <c r="B16" s="8">
        <f>FORECAST($A$16, B13:B15,$A$13:$A$15)</f>
        <v>456.66666666666424</v>
      </c>
      <c r="C16" s="5">
        <f t="shared" ref="C16:K16" si="0">FORECAST($A$16, C13:C15,$A$13:$A$15)</f>
        <v>363.33333333333576</v>
      </c>
      <c r="D16" s="5">
        <f t="shared" si="0"/>
        <v>456.66666666666424</v>
      </c>
      <c r="E16" s="5">
        <f t="shared" si="0"/>
        <v>270</v>
      </c>
      <c r="F16" s="5">
        <f t="shared" si="0"/>
        <v>168.33333333333212</v>
      </c>
      <c r="G16" s="5">
        <f t="shared" si="0"/>
        <v>163.33333333333212</v>
      </c>
      <c r="H16" s="5">
        <f t="shared" si="0"/>
        <v>150</v>
      </c>
      <c r="I16" s="5">
        <f t="shared" si="0"/>
        <v>225</v>
      </c>
      <c r="J16" s="5">
        <f t="shared" si="0"/>
        <v>166.66666666666788</v>
      </c>
      <c r="K16" s="5">
        <f t="shared" si="0"/>
        <v>163.33333333333212</v>
      </c>
    </row>
    <row r="17" spans="1:11" x14ac:dyDescent="0.2">
      <c r="A17" s="1">
        <v>2021</v>
      </c>
      <c r="B17" s="8">
        <f>FORECAST($A$17, B14:B16,$A$14:$A$16)</f>
        <v>483.88888888887595</v>
      </c>
      <c r="C17" s="5">
        <f t="shared" ref="C17:K17" si="1">FORECAST($A$17, C14:C16,$A$14:$A$16)</f>
        <v>389.44444444445253</v>
      </c>
      <c r="D17" s="5">
        <f t="shared" si="1"/>
        <v>480.55555555554747</v>
      </c>
      <c r="E17" s="5">
        <f t="shared" si="1"/>
        <v>296.66666666666424</v>
      </c>
      <c r="F17" s="5">
        <f t="shared" si="1"/>
        <v>186.11111111110949</v>
      </c>
      <c r="G17" s="5">
        <f t="shared" si="1"/>
        <v>181.11111111110949</v>
      </c>
      <c r="H17" s="5">
        <f t="shared" si="1"/>
        <v>150</v>
      </c>
      <c r="I17" s="5">
        <f t="shared" si="1"/>
        <v>240</v>
      </c>
      <c r="J17" s="5">
        <f t="shared" si="1"/>
        <v>173.88888888889414</v>
      </c>
      <c r="K17" s="5">
        <f t="shared" si="1"/>
        <v>189.44444444443798</v>
      </c>
    </row>
    <row r="21" spans="1:11" x14ac:dyDescent="0.2">
      <c r="A21" t="s">
        <v>16</v>
      </c>
    </row>
    <row r="22" spans="1:11" x14ac:dyDescent="0.2">
      <c r="A22" t="s">
        <v>18</v>
      </c>
      <c r="B22" t="s">
        <v>15</v>
      </c>
    </row>
    <row r="23" spans="1:11" x14ac:dyDescent="0.2">
      <c r="A23" s="2">
        <v>2009</v>
      </c>
      <c r="B23" t="s">
        <v>17</v>
      </c>
    </row>
    <row r="24" spans="1:11" x14ac:dyDescent="0.2">
      <c r="A24">
        <v>2013</v>
      </c>
      <c r="B24" s="3" t="s">
        <v>19</v>
      </c>
    </row>
    <row r="25" spans="1:11" x14ac:dyDescent="0.2">
      <c r="A25">
        <v>2014</v>
      </c>
      <c r="B25" s="10" t="s">
        <v>20</v>
      </c>
    </row>
    <row r="26" spans="1:11" x14ac:dyDescent="0.2">
      <c r="A26" s="4" t="s">
        <v>21</v>
      </c>
      <c r="B26" s="3" t="s">
        <v>23</v>
      </c>
    </row>
    <row r="27" spans="1:11" x14ac:dyDescent="0.2">
      <c r="A27" s="4"/>
      <c r="B27" s="3" t="s">
        <v>26</v>
      </c>
    </row>
    <row r="28" spans="1:11" x14ac:dyDescent="0.2">
      <c r="A28" s="4" t="s">
        <v>22</v>
      </c>
      <c r="B28" s="3" t="s">
        <v>24</v>
      </c>
    </row>
    <row r="29" spans="1:11" x14ac:dyDescent="0.2">
      <c r="B29" s="3" t="s">
        <v>5</v>
      </c>
    </row>
    <row r="30" spans="1:11" x14ac:dyDescent="0.2">
      <c r="A30">
        <v>2015</v>
      </c>
      <c r="B30" t="s">
        <v>40</v>
      </c>
    </row>
    <row r="31" spans="1:11" x14ac:dyDescent="0.2">
      <c r="A31" t="s">
        <v>47</v>
      </c>
      <c r="B31" s="3" t="s">
        <v>48</v>
      </c>
    </row>
    <row r="32" spans="1:11" x14ac:dyDescent="0.2">
      <c r="A32">
        <v>2015</v>
      </c>
      <c r="B32" t="s">
        <v>40</v>
      </c>
    </row>
    <row r="36" spans="1:3" x14ac:dyDescent="0.2">
      <c r="A36" t="s">
        <v>46</v>
      </c>
      <c r="B36" t="s">
        <v>41</v>
      </c>
    </row>
    <row r="37" spans="1:3" x14ac:dyDescent="0.2">
      <c r="A37" t="s">
        <v>42</v>
      </c>
      <c r="B37" t="s">
        <v>0</v>
      </c>
      <c r="C37" t="s">
        <v>43</v>
      </c>
    </row>
    <row r="38" spans="1:3" x14ac:dyDescent="0.2">
      <c r="A38" t="s">
        <v>30</v>
      </c>
      <c r="B38" t="s">
        <v>8</v>
      </c>
    </row>
    <row r="39" spans="1:3" x14ac:dyDescent="0.2">
      <c r="A39" t="s">
        <v>12</v>
      </c>
      <c r="B39" t="s">
        <v>44</v>
      </c>
      <c r="C39" t="s">
        <v>45</v>
      </c>
    </row>
  </sheetData>
  <hyperlinks>
    <hyperlink ref="B24" r:id="rId1" xr:uid="{0692C3F3-A812-7145-954C-8B5BA4682958}"/>
    <hyperlink ref="B25" r:id="rId2" xr:uid="{7FB690FF-A487-F44F-8BFD-7F6AD08FF55B}"/>
    <hyperlink ref="B26" r:id="rId3" xr:uid="{445498B5-9C9C-C64D-A9D8-317377AEF02C}"/>
    <hyperlink ref="B28" r:id="rId4" xr:uid="{15B8B4EA-FB24-F344-B70D-4FEB2F6835C3}"/>
    <hyperlink ref="B27" r:id="rId5" xr:uid="{193B00FD-B57E-2442-90F4-AC0FF8F2D216}"/>
    <hyperlink ref="B29" r:id="rId6" xr:uid="{220D7C87-17E9-3A4F-A0FB-685F7BEF10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All 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Taha Adamaly</cp:lastModifiedBy>
  <dcterms:created xsi:type="dcterms:W3CDTF">2021-10-24T17:53:06Z</dcterms:created>
  <dcterms:modified xsi:type="dcterms:W3CDTF">2021-12-15T15:26:29Z</dcterms:modified>
</cp:coreProperties>
</file>