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19CF9DF-9E64-4974-AD21-FB805F51C5E8}" xr6:coauthVersionLast="47" xr6:coauthVersionMax="47" xr10:uidLastSave="{00000000-0000-0000-0000-000000000000}"/>
  <bookViews>
    <workbookView xWindow="-108" yWindow="-108" windowWidth="23256" windowHeight="13896" xr2:uid="{71E9DE43-C514-41DE-ABDC-8867714428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F29" i="1" s="1"/>
  <c r="C23" i="1"/>
  <c r="B23" i="1"/>
  <c r="C22" i="1"/>
  <c r="B22" i="1"/>
  <c r="F21" i="1"/>
  <c r="J20" i="1"/>
  <c r="I20" i="1"/>
  <c r="J19" i="1"/>
  <c r="I19" i="1"/>
  <c r="I21" i="1" s="1"/>
  <c r="C19" i="1"/>
  <c r="B19" i="1"/>
  <c r="B12" i="1"/>
  <c r="F5" i="1"/>
  <c r="F13" i="1"/>
  <c r="J4" i="1"/>
  <c r="J3" i="1"/>
  <c r="I4" i="1"/>
  <c r="I3" i="1"/>
  <c r="C6" i="1"/>
  <c r="C3" i="1"/>
  <c r="B3" i="1"/>
  <c r="C7" i="1"/>
  <c r="B7" i="1"/>
  <c r="B6" i="1"/>
  <c r="J21" i="1" l="1"/>
  <c r="M21" i="1" s="1"/>
  <c r="B24" i="1"/>
  <c r="C24" i="1"/>
  <c r="F24" i="1" s="1"/>
  <c r="F22" i="1"/>
  <c r="J5" i="1"/>
  <c r="F6" i="1"/>
  <c r="C8" i="1"/>
  <c r="I5" i="1"/>
  <c r="B8" i="1"/>
  <c r="F26" i="1" l="1"/>
  <c r="I22" i="1" s="1"/>
  <c r="I23" i="1" s="1"/>
  <c r="I24" i="1" s="1"/>
  <c r="F8" i="1"/>
  <c r="F10" i="1" s="1"/>
  <c r="M5" i="1"/>
  <c r="J22" i="1" l="1"/>
  <c r="J23" i="1" s="1"/>
  <c r="J24" i="1" s="1"/>
  <c r="M24" i="1"/>
  <c r="M26" i="1" s="1"/>
  <c r="I6" i="1"/>
  <c r="I7" i="1" s="1"/>
  <c r="I8" i="1" s="1"/>
  <c r="J6" i="1"/>
  <c r="J7" i="1" s="1"/>
  <c r="J8" i="1" s="1"/>
  <c r="F30" i="1" l="1"/>
  <c r="F28" i="1"/>
  <c r="M8" i="1"/>
  <c r="M10" i="1" s="1"/>
  <c r="F12" i="1" s="1"/>
  <c r="F14" i="1" l="1"/>
</calcChain>
</file>

<file path=xl/sharedStrings.xml><?xml version="1.0" encoding="utf-8"?>
<sst xmlns="http://schemas.openxmlformats.org/spreadsheetml/2006/main" count="130" uniqueCount="42">
  <si>
    <t>I</t>
  </si>
  <si>
    <t>b</t>
  </si>
  <si>
    <t>h</t>
  </si>
  <si>
    <t>A</t>
  </si>
  <si>
    <t>Center</t>
  </si>
  <si>
    <t>Area</t>
  </si>
  <si>
    <t>B</t>
  </si>
  <si>
    <t>Total (A)</t>
  </si>
  <si>
    <t>D from centroid</t>
  </si>
  <si>
    <t>d^2</t>
  </si>
  <si>
    <t>A x D^2</t>
  </si>
  <si>
    <t>Total (AD^2)</t>
  </si>
  <si>
    <t>Total(I)</t>
  </si>
  <si>
    <t>Final I</t>
  </si>
  <si>
    <t>Centroid</t>
  </si>
  <si>
    <t>P</t>
  </si>
  <si>
    <t>L</t>
  </si>
  <si>
    <t>E</t>
  </si>
  <si>
    <t>Deflection</t>
  </si>
  <si>
    <t>Distance from reference (y)</t>
  </si>
  <si>
    <t>Total(Ay)</t>
  </si>
  <si>
    <t>Max Stress</t>
  </si>
  <si>
    <t>Max Bending Moment</t>
  </si>
  <si>
    <t>mm</t>
  </si>
  <si>
    <t>N.mm</t>
  </si>
  <si>
    <t>mm2</t>
  </si>
  <si>
    <t>mm4</t>
  </si>
  <si>
    <t>mm3</t>
  </si>
  <si>
    <t>N</t>
  </si>
  <si>
    <t>MPa</t>
  </si>
  <si>
    <t>5 x 100 x 910</t>
  </si>
  <si>
    <t>8 x 8 x 1000</t>
  </si>
  <si>
    <t>10 x 10 x 1000</t>
  </si>
  <si>
    <t>Materials</t>
  </si>
  <si>
    <t>Max Width</t>
  </si>
  <si>
    <t>Max Height</t>
  </si>
  <si>
    <t>Min Length</t>
  </si>
  <si>
    <t>Max Length</t>
  </si>
  <si>
    <t>Total (H)</t>
  </si>
  <si>
    <t>Ay</t>
  </si>
  <si>
    <t>PRELIMINARY</t>
  </si>
  <si>
    <t>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</si>
</sst>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49" fontId="0" fillId="0" borderId="0" xfId="0" applyNumberFormat="1"/>
    <xf numFmtId="164" fontId="0" fillId="0" borderId="1" xfId="0" applyNumberFormat="1" applyBorder="1"/>
    <xf numFmtId="0" fontId="1" fillId="0" borderId="0" xfId="0" applyFont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49" fontId="0" fillId="0" borderId="13" xfId="0" applyNumberFormat="1" applyBorder="1"/>
    <xf numFmtId="0" fontId="0" fillId="0" borderId="13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1" fillId="0" borderId="16" xfId="0" applyFont="1" applyBorder="1"/>
    <xf numFmtId="0" fontId="0" fillId="0" borderId="6" xfId="0" applyBorder="1"/>
    <xf numFmtId="0" fontId="0" fillId="0" borderId="7" xfId="0" applyBorder="1"/>
    <xf numFmtId="0" fontId="3" fillId="2" borderId="6" xfId="0" applyFont="1" applyFill="1" applyBorder="1"/>
    <xf numFmtId="0" fontId="3" fillId="2" borderId="7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100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D8E5-E0A6-4FAB-AF5F-2FA24FA710FA}">
  <dimension ref="A1:R30"/>
  <sheetViews>
    <sheetView tabSelected="1" workbookViewId="0">
      <selection sqref="A1:N1"/>
    </sheetView>
  </sheetViews>
  <sheetFormatPr defaultRowHeight="14.4" x14ac:dyDescent="0.3"/>
  <cols>
    <col min="1" max="1" width="24.21875" bestFit="1" customWidth="1"/>
    <col min="2" max="2" width="6.5546875" bestFit="1" customWidth="1"/>
    <col min="3" max="3" width="5" bestFit="1" customWidth="1"/>
    <col min="4" max="4" width="5.109375" bestFit="1" customWidth="1"/>
    <col min="5" max="5" width="20" bestFit="1" customWidth="1"/>
    <col min="6" max="6" width="12.6640625" bestFit="1" customWidth="1"/>
    <col min="7" max="7" width="6" bestFit="1" customWidth="1"/>
    <col min="8" max="8" width="14.33203125" bestFit="1" customWidth="1"/>
    <col min="9" max="9" width="12" bestFit="1" customWidth="1"/>
    <col min="10" max="10" width="12.6640625" bestFit="1" customWidth="1"/>
    <col min="11" max="11" width="5.109375" bestFit="1" customWidth="1"/>
    <col min="12" max="12" width="11.44140625" bestFit="1" customWidth="1"/>
    <col min="13" max="13" width="12" bestFit="1" customWidth="1"/>
    <col min="14" max="14" width="5.109375" bestFit="1" customWidth="1"/>
    <col min="15" max="15" width="5.109375" customWidth="1"/>
    <col min="16" max="16" width="10.88671875" bestFit="1" customWidth="1"/>
    <col min="17" max="17" width="12.5546875" bestFit="1" customWidth="1"/>
    <col min="18" max="18" width="4.109375" bestFit="1" customWidth="1"/>
  </cols>
  <sheetData>
    <row r="1" spans="1:18" x14ac:dyDescent="0.3">
      <c r="A1" s="29" t="s">
        <v>41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1"/>
      <c r="O1" s="20"/>
      <c r="P1" s="20"/>
      <c r="Q1" s="20"/>
      <c r="R1" s="21"/>
    </row>
    <row r="2" spans="1:18" x14ac:dyDescent="0.3">
      <c r="A2" s="7"/>
      <c r="B2" s="2" t="s">
        <v>3</v>
      </c>
      <c r="C2" s="2" t="s">
        <v>6</v>
      </c>
      <c r="H2" s="2"/>
      <c r="I2" s="2" t="s">
        <v>3</v>
      </c>
      <c r="J2" s="2" t="s">
        <v>6</v>
      </c>
      <c r="N2" s="8"/>
      <c r="P2" s="23" t="s">
        <v>33</v>
      </c>
      <c r="Q2" s="1" t="s">
        <v>30</v>
      </c>
      <c r="R2" s="8"/>
    </row>
    <row r="3" spans="1:18" x14ac:dyDescent="0.3">
      <c r="A3" s="7" t="s">
        <v>4</v>
      </c>
      <c r="B3" s="1">
        <f>B5/2</f>
        <v>10</v>
      </c>
      <c r="C3" s="1">
        <f>C5/2</f>
        <v>5</v>
      </c>
      <c r="H3" s="2" t="s">
        <v>1</v>
      </c>
      <c r="I3" s="1">
        <f>B4</f>
        <v>25</v>
      </c>
      <c r="J3" s="1">
        <f>C4</f>
        <v>20</v>
      </c>
      <c r="K3" t="s">
        <v>23</v>
      </c>
      <c r="N3" s="8"/>
      <c r="P3" s="23"/>
      <c r="Q3" s="1" t="s">
        <v>31</v>
      </c>
      <c r="R3" s="8"/>
    </row>
    <row r="4" spans="1:18" x14ac:dyDescent="0.3">
      <c r="A4" s="7" t="s">
        <v>1</v>
      </c>
      <c r="B4" s="22">
        <v>25</v>
      </c>
      <c r="C4" s="22">
        <v>20</v>
      </c>
      <c r="D4" t="s">
        <v>23</v>
      </c>
      <c r="E4" s="6"/>
      <c r="H4" s="2" t="s">
        <v>2</v>
      </c>
      <c r="I4" s="1">
        <f>B5</f>
        <v>20</v>
      </c>
      <c r="J4" s="1">
        <f>C5</f>
        <v>10</v>
      </c>
      <c r="K4" t="s">
        <v>23</v>
      </c>
      <c r="N4" s="8"/>
      <c r="P4" s="23"/>
      <c r="Q4" s="1" t="s">
        <v>32</v>
      </c>
      <c r="R4" s="8"/>
    </row>
    <row r="5" spans="1:18" x14ac:dyDescent="0.3">
      <c r="A5" s="7" t="s">
        <v>2</v>
      </c>
      <c r="B5" s="22">
        <v>20</v>
      </c>
      <c r="C5" s="22">
        <v>10</v>
      </c>
      <c r="D5" t="s">
        <v>23</v>
      </c>
      <c r="E5" s="2" t="s">
        <v>38</v>
      </c>
      <c r="F5" s="1">
        <f>B5+C5</f>
        <v>30</v>
      </c>
      <c r="H5" s="3" t="s">
        <v>0</v>
      </c>
      <c r="I5" s="1">
        <f>(I3*(I4^3))/12</f>
        <v>16666.666666666668</v>
      </c>
      <c r="J5" s="1">
        <f>(J3*(J4^3))/12</f>
        <v>1666.6666666666667</v>
      </c>
      <c r="K5" t="s">
        <v>26</v>
      </c>
      <c r="L5" s="2" t="s">
        <v>12</v>
      </c>
      <c r="M5" s="1">
        <f>SUM(I5:J5)</f>
        <v>18333.333333333336</v>
      </c>
      <c r="N5" s="8" t="s">
        <v>26</v>
      </c>
      <c r="R5" s="8"/>
    </row>
    <row r="6" spans="1:18" x14ac:dyDescent="0.3">
      <c r="A6" s="7" t="s">
        <v>5</v>
      </c>
      <c r="B6" s="1">
        <f>B4*B5</f>
        <v>500</v>
      </c>
      <c r="C6" s="1">
        <f>C4*C5</f>
        <v>200</v>
      </c>
      <c r="D6" t="s">
        <v>25</v>
      </c>
      <c r="E6" s="2" t="s">
        <v>7</v>
      </c>
      <c r="F6" s="1">
        <f>SUM(B6:C6)</f>
        <v>700</v>
      </c>
      <c r="G6" t="s">
        <v>25</v>
      </c>
      <c r="H6" s="2" t="s">
        <v>8</v>
      </c>
      <c r="I6" s="1">
        <f>B7-F10</f>
        <v>4.2857142857142865</v>
      </c>
      <c r="J6" s="1">
        <f>C7-F10</f>
        <v>-10.714285714285714</v>
      </c>
      <c r="K6" t="s">
        <v>23</v>
      </c>
      <c r="N6" s="8"/>
      <c r="P6" s="2" t="s">
        <v>34</v>
      </c>
      <c r="Q6" s="1">
        <v>50</v>
      </c>
      <c r="R6" s="8" t="s">
        <v>23</v>
      </c>
    </row>
    <row r="7" spans="1:18" x14ac:dyDescent="0.3">
      <c r="A7" s="7" t="s">
        <v>19</v>
      </c>
      <c r="B7" s="1">
        <f>C5+(B5/2)</f>
        <v>20</v>
      </c>
      <c r="C7" s="1">
        <f>C5/2</f>
        <v>5</v>
      </c>
      <c r="D7" t="s">
        <v>23</v>
      </c>
      <c r="H7" s="2" t="s">
        <v>9</v>
      </c>
      <c r="I7" s="1">
        <f>I6^2</f>
        <v>18.367346938775515</v>
      </c>
      <c r="J7" s="1">
        <f>J6^2</f>
        <v>114.79591836734693</v>
      </c>
      <c r="K7" t="s">
        <v>25</v>
      </c>
      <c r="N7" s="8"/>
      <c r="P7" s="2" t="s">
        <v>35</v>
      </c>
      <c r="Q7" s="1">
        <v>30</v>
      </c>
      <c r="R7" s="8" t="s">
        <v>23</v>
      </c>
    </row>
    <row r="8" spans="1:18" x14ac:dyDescent="0.3">
      <c r="A8" s="7" t="s">
        <v>39</v>
      </c>
      <c r="B8" s="1">
        <f>B6*B7</f>
        <v>10000</v>
      </c>
      <c r="C8" s="1">
        <f>C6*C7</f>
        <v>1000</v>
      </c>
      <c r="D8" t="s">
        <v>27</v>
      </c>
      <c r="E8" s="2" t="s">
        <v>20</v>
      </c>
      <c r="F8" s="1">
        <f>SUM(B8:C8)</f>
        <v>11000</v>
      </c>
      <c r="G8" t="s">
        <v>27</v>
      </c>
      <c r="H8" s="2" t="s">
        <v>10</v>
      </c>
      <c r="I8" s="1">
        <f>I7*B6</f>
        <v>9183.673469387757</v>
      </c>
      <c r="J8" s="1">
        <f>J7*C6</f>
        <v>22959.183673469386</v>
      </c>
      <c r="K8" t="s">
        <v>26</v>
      </c>
      <c r="L8" s="2" t="s">
        <v>11</v>
      </c>
      <c r="M8" s="1">
        <f>SUM(I8:J8)</f>
        <v>32142.857142857145</v>
      </c>
      <c r="N8" s="8" t="s">
        <v>26</v>
      </c>
      <c r="P8" s="2" t="s">
        <v>36</v>
      </c>
      <c r="Q8" s="1">
        <v>585</v>
      </c>
      <c r="R8" s="8" t="s">
        <v>23</v>
      </c>
    </row>
    <row r="9" spans="1:18" x14ac:dyDescent="0.3">
      <c r="A9" s="9"/>
      <c r="N9" s="8"/>
      <c r="P9" s="2" t="s">
        <v>37</v>
      </c>
      <c r="Q9" s="1">
        <v>590</v>
      </c>
      <c r="R9" s="8" t="s">
        <v>23</v>
      </c>
    </row>
    <row r="10" spans="1:18" x14ac:dyDescent="0.3">
      <c r="A10" s="9"/>
      <c r="E10" s="2" t="s">
        <v>14</v>
      </c>
      <c r="F10" s="1">
        <f>F8/F6</f>
        <v>15.714285714285714</v>
      </c>
      <c r="G10" t="s">
        <v>23</v>
      </c>
      <c r="L10" s="2" t="s">
        <v>13</v>
      </c>
      <c r="M10" s="1">
        <f>SUM(M5,M8)</f>
        <v>50476.190476190481</v>
      </c>
      <c r="N10" s="8" t="s">
        <v>26</v>
      </c>
      <c r="R10" s="8"/>
    </row>
    <row r="11" spans="1:18" x14ac:dyDescent="0.3">
      <c r="A11" s="9"/>
      <c r="E11" s="6"/>
      <c r="L11" s="6"/>
      <c r="N11" s="8"/>
      <c r="R11" s="8"/>
    </row>
    <row r="12" spans="1:18" x14ac:dyDescent="0.3">
      <c r="A12" s="7" t="s">
        <v>15</v>
      </c>
      <c r="B12" s="5">
        <f>1.5*9.81</f>
        <v>14.715</v>
      </c>
      <c r="C12" t="s">
        <v>28</v>
      </c>
      <c r="E12" s="2" t="s">
        <v>18</v>
      </c>
      <c r="F12" s="1">
        <f>(B12*(B13^3))/(3*B14*M10)</f>
        <v>8.6762971698113187</v>
      </c>
      <c r="G12" t="s">
        <v>23</v>
      </c>
      <c r="N12" s="8"/>
      <c r="R12" s="8"/>
    </row>
    <row r="13" spans="1:18" x14ac:dyDescent="0.3">
      <c r="A13" s="7" t="s">
        <v>16</v>
      </c>
      <c r="B13" s="1">
        <v>500</v>
      </c>
      <c r="C13" t="s">
        <v>23</v>
      </c>
      <c r="E13" s="2" t="s">
        <v>22</v>
      </c>
      <c r="F13" s="1">
        <f>B12*B13*(-1)</f>
        <v>-7357.5</v>
      </c>
      <c r="G13" t="s">
        <v>24</v>
      </c>
      <c r="N13" s="8"/>
      <c r="R13" s="8"/>
    </row>
    <row r="14" spans="1:18" ht="15" thickBot="1" x14ac:dyDescent="0.35">
      <c r="A14" s="10" t="s">
        <v>17</v>
      </c>
      <c r="B14" s="11">
        <v>1400</v>
      </c>
      <c r="C14" s="12" t="s">
        <v>29</v>
      </c>
      <c r="D14" s="13"/>
      <c r="E14" s="14" t="s">
        <v>21</v>
      </c>
      <c r="F14" s="11">
        <f>(F13*(B5+C5))/(2*M10)</f>
        <v>-2.1864268867924528</v>
      </c>
      <c r="G14" s="12" t="s">
        <v>29</v>
      </c>
      <c r="H14" s="13"/>
      <c r="I14" s="13"/>
      <c r="J14" s="13"/>
      <c r="K14" s="13"/>
      <c r="L14" s="13"/>
      <c r="M14" s="13"/>
      <c r="N14" s="15"/>
      <c r="O14" s="13"/>
      <c r="P14" s="13"/>
      <c r="Q14" s="13"/>
      <c r="R14" s="15"/>
    </row>
    <row r="16" spans="1:18" ht="15" thickBot="1" x14ac:dyDescent="0.35">
      <c r="A16" s="6"/>
      <c r="C16" s="4"/>
    </row>
    <row r="17" spans="1:18" ht="15" thickBot="1" x14ac:dyDescent="0.35">
      <c r="A17" s="27" t="s">
        <v>40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0"/>
      <c r="P17" s="20"/>
      <c r="Q17" s="20"/>
      <c r="R17" s="21"/>
    </row>
    <row r="18" spans="1:18" x14ac:dyDescent="0.3">
      <c r="A18" s="16"/>
      <c r="B18" s="17" t="s">
        <v>3</v>
      </c>
      <c r="C18" s="17" t="s">
        <v>6</v>
      </c>
      <c r="D18" s="18"/>
      <c r="E18" s="18"/>
      <c r="F18" s="18"/>
      <c r="G18" s="18"/>
      <c r="H18" s="17"/>
      <c r="I18" s="17" t="s">
        <v>3</v>
      </c>
      <c r="J18" s="17" t="s">
        <v>6</v>
      </c>
      <c r="K18" s="18"/>
      <c r="L18" s="18"/>
      <c r="M18" s="18"/>
      <c r="N18" s="19"/>
      <c r="P18" s="24" t="s">
        <v>33</v>
      </c>
      <c r="Q18" s="1" t="s">
        <v>30</v>
      </c>
      <c r="R18" s="8"/>
    </row>
    <row r="19" spans="1:18" x14ac:dyDescent="0.3">
      <c r="A19" s="7" t="s">
        <v>4</v>
      </c>
      <c r="B19" s="1">
        <f>B21/2</f>
        <v>7.5</v>
      </c>
      <c r="C19" s="1">
        <f>C21/2</f>
        <v>7.5</v>
      </c>
      <c r="H19" s="2" t="s">
        <v>1</v>
      </c>
      <c r="I19" s="1">
        <f>B20</f>
        <v>30</v>
      </c>
      <c r="J19" s="1">
        <f>C20</f>
        <v>20</v>
      </c>
      <c r="K19" t="s">
        <v>23</v>
      </c>
      <c r="N19" s="8"/>
      <c r="P19" s="25"/>
      <c r="Q19" s="1" t="s">
        <v>31</v>
      </c>
      <c r="R19" s="8"/>
    </row>
    <row r="20" spans="1:18" x14ac:dyDescent="0.3">
      <c r="A20" s="7" t="s">
        <v>1</v>
      </c>
      <c r="B20" s="22">
        <v>30</v>
      </c>
      <c r="C20" s="22">
        <v>20</v>
      </c>
      <c r="D20" t="s">
        <v>23</v>
      </c>
      <c r="E20" s="6"/>
      <c r="H20" s="2" t="s">
        <v>2</v>
      </c>
      <c r="I20" s="1">
        <f>B21</f>
        <v>15</v>
      </c>
      <c r="J20" s="1">
        <f>C21</f>
        <v>15</v>
      </c>
      <c r="K20" t="s">
        <v>23</v>
      </c>
      <c r="N20" s="8"/>
      <c r="P20" s="26"/>
      <c r="Q20" s="1" t="s">
        <v>32</v>
      </c>
      <c r="R20" s="8"/>
    </row>
    <row r="21" spans="1:18" x14ac:dyDescent="0.3">
      <c r="A21" s="7" t="s">
        <v>2</v>
      </c>
      <c r="B21" s="22">
        <v>15</v>
      </c>
      <c r="C21" s="22">
        <v>15</v>
      </c>
      <c r="D21" t="s">
        <v>23</v>
      </c>
      <c r="E21" s="2" t="s">
        <v>38</v>
      </c>
      <c r="F21" s="1">
        <f>B21+C21</f>
        <v>30</v>
      </c>
      <c r="H21" s="3" t="s">
        <v>0</v>
      </c>
      <c r="I21" s="1">
        <f>(I19*(I20^3))/12</f>
        <v>8437.5</v>
      </c>
      <c r="J21" s="1">
        <f>(J19*(J20^3))/12</f>
        <v>5625</v>
      </c>
      <c r="K21" t="s">
        <v>26</v>
      </c>
      <c r="L21" s="2" t="s">
        <v>12</v>
      </c>
      <c r="M21" s="1">
        <f>SUM(I21:J21)</f>
        <v>14062.5</v>
      </c>
      <c r="N21" s="8" t="s">
        <v>26</v>
      </c>
      <c r="R21" s="8"/>
    </row>
    <row r="22" spans="1:18" x14ac:dyDescent="0.3">
      <c r="A22" s="7" t="s">
        <v>5</v>
      </c>
      <c r="B22" s="1">
        <f>B20*B21</f>
        <v>450</v>
      </c>
      <c r="C22" s="1">
        <f>C20*C21</f>
        <v>300</v>
      </c>
      <c r="D22" t="s">
        <v>25</v>
      </c>
      <c r="E22" s="2" t="s">
        <v>7</v>
      </c>
      <c r="F22" s="1">
        <f>SUM(B22:C22)</f>
        <v>750</v>
      </c>
      <c r="G22" t="s">
        <v>25</v>
      </c>
      <c r="H22" s="2" t="s">
        <v>8</v>
      </c>
      <c r="I22" s="1">
        <f>B23-F26</f>
        <v>6</v>
      </c>
      <c r="J22" s="1">
        <f>C23-F26</f>
        <v>-9</v>
      </c>
      <c r="K22" t="s">
        <v>23</v>
      </c>
      <c r="N22" s="8"/>
      <c r="P22" s="2" t="s">
        <v>34</v>
      </c>
      <c r="Q22" s="1">
        <v>50</v>
      </c>
      <c r="R22" s="8" t="s">
        <v>23</v>
      </c>
    </row>
    <row r="23" spans="1:18" x14ac:dyDescent="0.3">
      <c r="A23" s="7" t="s">
        <v>19</v>
      </c>
      <c r="B23" s="1">
        <f>C21+(B21/2)</f>
        <v>22.5</v>
      </c>
      <c r="C23" s="1">
        <f>C21/2</f>
        <v>7.5</v>
      </c>
      <c r="D23" t="s">
        <v>23</v>
      </c>
      <c r="H23" s="2" t="s">
        <v>9</v>
      </c>
      <c r="I23" s="1">
        <f>I22^2</f>
        <v>36</v>
      </c>
      <c r="J23" s="1">
        <f>J22^2</f>
        <v>81</v>
      </c>
      <c r="K23" t="s">
        <v>25</v>
      </c>
      <c r="N23" s="8"/>
      <c r="P23" s="2" t="s">
        <v>35</v>
      </c>
      <c r="Q23" s="1">
        <v>30</v>
      </c>
      <c r="R23" s="8" t="s">
        <v>23</v>
      </c>
    </row>
    <row r="24" spans="1:18" x14ac:dyDescent="0.3">
      <c r="A24" s="7" t="s">
        <v>39</v>
      </c>
      <c r="B24" s="1">
        <f>B22*B23</f>
        <v>10125</v>
      </c>
      <c r="C24" s="1">
        <f>C22*C23</f>
        <v>2250</v>
      </c>
      <c r="D24" t="s">
        <v>27</v>
      </c>
      <c r="E24" s="2" t="s">
        <v>20</v>
      </c>
      <c r="F24" s="1">
        <f>SUM(B24:C24)</f>
        <v>12375</v>
      </c>
      <c r="G24" t="s">
        <v>27</v>
      </c>
      <c r="H24" s="2" t="s">
        <v>10</v>
      </c>
      <c r="I24" s="1">
        <f>I23*B22</f>
        <v>16200</v>
      </c>
      <c r="J24" s="1">
        <f>J23*C22</f>
        <v>24300</v>
      </c>
      <c r="K24" t="s">
        <v>26</v>
      </c>
      <c r="L24" s="2" t="s">
        <v>11</v>
      </c>
      <c r="M24" s="1">
        <f>SUM(I24:J24)</f>
        <v>40500</v>
      </c>
      <c r="N24" s="8" t="s">
        <v>26</v>
      </c>
      <c r="P24" s="2" t="s">
        <v>36</v>
      </c>
      <c r="Q24" s="1">
        <v>585</v>
      </c>
      <c r="R24" s="8" t="s">
        <v>23</v>
      </c>
    </row>
    <row r="25" spans="1:18" x14ac:dyDescent="0.3">
      <c r="A25" s="9"/>
      <c r="N25" s="8"/>
      <c r="P25" s="2" t="s">
        <v>37</v>
      </c>
      <c r="Q25" s="1">
        <v>590</v>
      </c>
      <c r="R25" s="8" t="s">
        <v>23</v>
      </c>
    </row>
    <row r="26" spans="1:18" x14ac:dyDescent="0.3">
      <c r="A26" s="9"/>
      <c r="E26" s="2" t="s">
        <v>14</v>
      </c>
      <c r="F26" s="1">
        <f>F24/F22</f>
        <v>16.5</v>
      </c>
      <c r="G26" t="s">
        <v>23</v>
      </c>
      <c r="L26" s="2" t="s">
        <v>13</v>
      </c>
      <c r="M26" s="1">
        <f>SUM(M21,M24)</f>
        <v>54562.5</v>
      </c>
      <c r="N26" s="8" t="s">
        <v>26</v>
      </c>
      <c r="R26" s="8"/>
    </row>
    <row r="27" spans="1:18" x14ac:dyDescent="0.3">
      <c r="A27" s="9"/>
      <c r="E27" s="6"/>
      <c r="L27" s="6"/>
      <c r="N27" s="8"/>
      <c r="R27" s="8"/>
    </row>
    <row r="28" spans="1:18" x14ac:dyDescent="0.3">
      <c r="A28" s="7" t="s">
        <v>15</v>
      </c>
      <c r="B28" s="5">
        <f>1.5*9.81</f>
        <v>14.715</v>
      </c>
      <c r="C28" t="s">
        <v>28</v>
      </c>
      <c r="E28" s="2" t="s">
        <v>18</v>
      </c>
      <c r="F28" s="1">
        <f>(B28*(B29^3))/(3*B30*M26)</f>
        <v>8.0265095729013254</v>
      </c>
      <c r="G28" t="s">
        <v>23</v>
      </c>
      <c r="N28" s="8"/>
      <c r="R28" s="8"/>
    </row>
    <row r="29" spans="1:18" x14ac:dyDescent="0.3">
      <c r="A29" s="7" t="s">
        <v>16</v>
      </c>
      <c r="B29" s="1">
        <v>500</v>
      </c>
      <c r="C29" t="s">
        <v>23</v>
      </c>
      <c r="E29" s="2" t="s">
        <v>22</v>
      </c>
      <c r="F29" s="1">
        <f>B28*B29*(-1)</f>
        <v>-7357.5</v>
      </c>
      <c r="G29" t="s">
        <v>24</v>
      </c>
      <c r="N29" s="8"/>
      <c r="R29" s="8"/>
    </row>
    <row r="30" spans="1:18" ht="15" thickBot="1" x14ac:dyDescent="0.35">
      <c r="A30" s="10" t="s">
        <v>17</v>
      </c>
      <c r="B30" s="11">
        <v>1400</v>
      </c>
      <c r="C30" s="12" t="s">
        <v>29</v>
      </c>
      <c r="D30" s="13"/>
      <c r="E30" s="14" t="s">
        <v>21</v>
      </c>
      <c r="F30" s="11">
        <f>(F29*(B21+C21))/(2*M26)</f>
        <v>-2.0226804123711339</v>
      </c>
      <c r="G30" s="12" t="s">
        <v>29</v>
      </c>
      <c r="H30" s="13"/>
      <c r="I30" s="13"/>
      <c r="J30" s="13"/>
      <c r="K30" s="13"/>
      <c r="L30" s="13"/>
      <c r="M30" s="13"/>
      <c r="N30" s="15"/>
      <c r="O30" s="13"/>
      <c r="P30" s="13"/>
      <c r="Q30" s="13"/>
      <c r="R30" s="15"/>
    </row>
  </sheetData>
  <mergeCells count="4">
    <mergeCell ref="P2:P4"/>
    <mergeCell ref="P18:P20"/>
    <mergeCell ref="A17:N17"/>
    <mergeCell ref="A1:N1"/>
  </mergeCells>
  <conditionalFormatting sqref="F4">
    <cfRule type="cellIs" dxfId="11" priority="11" operator="greaterThan">
      <formula>50</formula>
    </cfRule>
  </conditionalFormatting>
  <conditionalFormatting sqref="F5">
    <cfRule type="cellIs" dxfId="10" priority="1" operator="lessThanOrEqual">
      <formula>30</formula>
    </cfRule>
    <cfRule type="cellIs" dxfId="9" priority="12" operator="greaterThan">
      <formula>30</formula>
    </cfRule>
  </conditionalFormatting>
  <conditionalFormatting sqref="F12">
    <cfRule type="cellIs" dxfId="8" priority="2" operator="between">
      <formula>2</formula>
      <formula>9</formula>
    </cfRule>
    <cfRule type="cellIs" dxfId="7" priority="9" operator="lessThan">
      <formula>2</formula>
    </cfRule>
    <cfRule type="cellIs" dxfId="6" priority="10" operator="greaterThan">
      <formula>9</formula>
    </cfRule>
  </conditionalFormatting>
  <conditionalFormatting sqref="F20">
    <cfRule type="cellIs" dxfId="5" priority="7" operator="greaterThan">
      <formula>50</formula>
    </cfRule>
  </conditionalFormatting>
  <conditionalFormatting sqref="F21">
    <cfRule type="cellIs" dxfId="4" priority="3" operator="lessThan">
      <formula>30</formula>
    </cfRule>
    <cfRule type="cellIs" dxfId="3" priority="8" operator="greaterThan">
      <formula>30</formula>
    </cfRule>
  </conditionalFormatting>
  <conditionalFormatting sqref="F28">
    <cfRule type="cellIs" dxfId="2" priority="4" operator="between">
      <formula>2</formula>
      <formula>9</formula>
    </cfRule>
    <cfRule type="cellIs" dxfId="1" priority="5" operator="lessThan">
      <formula>2</formula>
    </cfRule>
    <cfRule type="cellIs" dxfId="0" priority="6" operator="greaterThan">
      <formula>9</formula>
    </cfRule>
  </conditionalFormatting>
  <pageMargins left="0.7" right="0.7" top="0.75" bottom="0.75" header="0.3" footer="0.3"/>
  <pageSetup orientation="portrait" horizontalDpi="1200" verticalDpi="1200" r:id="rId1"/>
  <ignoredErrors>
    <ignoredError sqref="B7:C7 B23:C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Ismail</dc:creator>
  <cp:lastModifiedBy>TP</cp:lastModifiedBy>
  <dcterms:created xsi:type="dcterms:W3CDTF">2024-02-14T06:49:29Z</dcterms:created>
  <dcterms:modified xsi:type="dcterms:W3CDTF">2024-02-26T17:35:36Z</dcterms:modified>
</cp:coreProperties>
</file>